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DieseArbeitsmappe" defaultThemeVersion="124226"/>
  <mc:AlternateContent xmlns:mc="http://schemas.openxmlformats.org/markup-compatibility/2006">
    <mc:Choice Requires="x15">
      <x15ac:absPath xmlns:x15ac="http://schemas.microsoft.com/office/spreadsheetml/2010/11/ac" url="P:\Stellenplan Pflege\Curaviva\"/>
    </mc:Choice>
  </mc:AlternateContent>
  <xr:revisionPtr revIDLastSave="0" documentId="8_{ADCDFA99-3FE7-484C-B092-DD2837FEBA65}" xr6:coauthVersionLast="47" xr6:coauthVersionMax="47" xr10:uidLastSave="{00000000-0000-0000-0000-000000000000}"/>
  <bookViews>
    <workbookView xWindow="-120" yWindow="-120" windowWidth="29040" windowHeight="15840" tabRatio="865" activeTab="1" xr2:uid="{00000000-000D-0000-FFFF-FFFF00000000}"/>
  </bookViews>
  <sheets>
    <sheet name="Commentaires" sheetId="14" r:id="rId1"/>
    <sheet name="Calcul" sheetId="11" r:id="rId2"/>
    <sheet name="Temps de travail annuel" sheetId="13" r:id="rId3"/>
  </sheets>
  <definedNames>
    <definedName name="_xlnm.Print_Area" localSheetId="1">Calcul!$A$1:$O$40</definedName>
    <definedName name="_xlnm.Print_Area" localSheetId="0">Commentaires!$A$1:$A$30</definedName>
    <definedName name="_xlnm.Print_Area" localSheetId="2">'Temps de travail annuel'!$A$1:$D$15</definedName>
    <definedName name="Z_2AB5DD9E_A6A3_4808_AFA7_F76C9A82CA8D_.wvu.PrintArea" localSheetId="1" hidden="1">Calcul!$A$3:$J$37</definedName>
    <definedName name="Z_2AB5DD9E_A6A3_4808_AFA7_F76C9A82CA8D_.wvu.PrintArea" localSheetId="0" hidden="1">Commentaires!$A$3:$A$30</definedName>
    <definedName name="Z_2AB5DD9E_A6A3_4808_AFA7_F76C9A82CA8D_.wvu.PrintArea" localSheetId="2" hidden="1">'Temps de travail annuel'!$A$3:$E$14</definedName>
  </definedNames>
  <calcPr calcId="191029" fullPrecision="0"/>
  <customWorkbookViews>
    <customWorkbookView name="Stellenplan" guid="{2AB5DD9E-A6A3-4808-AFA7-F76C9A82CA8D}" maximized="1" windowWidth="1596" windowHeight="979" tabRatio="865" activeSheetId="14" showObjects="none"/>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2" i="11" l="1"/>
  <c r="C11" i="13"/>
  <c r="D11" i="13" s="1"/>
  <c r="B10" i="13"/>
  <c r="B12" i="13" s="1"/>
  <c r="C9" i="13"/>
  <c r="D9" i="13" s="1"/>
  <c r="C8" i="13"/>
  <c r="D8" i="13" s="1"/>
  <c r="C7" i="13"/>
  <c r="D7" i="13" s="1"/>
  <c r="C6" i="13"/>
  <c r="C10" i="13" s="1"/>
  <c r="C12" i="13" s="1"/>
  <c r="D12" i="13" s="1"/>
  <c r="D6" i="13" l="1"/>
  <c r="D10" i="13"/>
  <c r="J28" i="11" l="1"/>
  <c r="J30" i="11" s="1"/>
  <c r="G18" i="11"/>
  <c r="I8" i="11" l="1"/>
  <c r="I9" i="11" l="1"/>
  <c r="F8" i="11"/>
  <c r="F9" i="11"/>
  <c r="F10" i="11"/>
  <c r="F11" i="11"/>
  <c r="F12" i="11"/>
  <c r="F13" i="11"/>
  <c r="F14" i="11"/>
  <c r="F15" i="11"/>
  <c r="F16" i="11"/>
  <c r="F17" i="11"/>
  <c r="F18" i="11"/>
  <c r="F19" i="11"/>
  <c r="F20" i="11"/>
  <c r="J21" i="11"/>
  <c r="J22" i="11" s="1"/>
  <c r="G12" i="11" l="1"/>
  <c r="H12" i="11" s="1"/>
  <c r="I12" i="11" s="1"/>
  <c r="G20" i="11" l="1"/>
  <c r="H20" i="11" s="1"/>
  <c r="I20" i="11" s="1"/>
  <c r="G17" i="11"/>
  <c r="H17" i="11" s="1"/>
  <c r="I17" i="11" s="1"/>
  <c r="G14" i="11"/>
  <c r="G19" i="11"/>
  <c r="H19" i="11" s="1"/>
  <c r="I19" i="11" s="1"/>
  <c r="H18" i="11"/>
  <c r="I18" i="11" s="1"/>
  <c r="H8" i="11"/>
  <c r="G13" i="11"/>
  <c r="H13" i="11" s="1"/>
  <c r="I13" i="11" s="1"/>
  <c r="G15" i="11"/>
  <c r="H15" i="11" s="1"/>
  <c r="I15" i="11" s="1"/>
  <c r="G16" i="11"/>
  <c r="H16" i="11" s="1"/>
  <c r="I16" i="11" s="1"/>
  <c r="G9" i="11"/>
  <c r="H9" i="11" s="1"/>
  <c r="G10" i="11"/>
  <c r="H10" i="11" s="1"/>
  <c r="I10" i="11" s="1"/>
  <c r="G11" i="11"/>
  <c r="I14" i="11" l="1"/>
  <c r="H14" i="11"/>
  <c r="H11" i="11"/>
  <c r="I11" i="11" s="1"/>
  <c r="I32" i="11" s="1"/>
  <c r="G31" i="11" l="1"/>
  <c r="I31" i="11" s="1"/>
  <c r="G29" i="11"/>
  <c r="I29" i="11" s="1"/>
  <c r="G27" i="11"/>
  <c r="G26" i="11"/>
  <c r="I26" i="11" s="1"/>
  <c r="G28" i="11" l="1"/>
  <c r="G32" i="11"/>
  <c r="G30" i="11" l="1"/>
  <c r="I30" i="11" s="1"/>
  <c r="I28" i="11"/>
  <c r="I2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Peter Keller</author>
  </authors>
  <commentList>
    <comment ref="J26" authorId="0" shapeId="0" xr:uid="{00000000-0006-0000-0100-000001000000}">
      <text>
        <r>
          <rPr>
            <b/>
            <sz val="10"/>
            <color indexed="81"/>
            <rFont val="Tahoma"/>
            <family val="2"/>
          </rPr>
          <t xml:space="preserve">Niveau de fonction 3a : </t>
        </r>
        <r>
          <rPr>
            <sz val="10"/>
            <color indexed="81"/>
            <rFont val="Tahoma"/>
            <family val="2"/>
          </rPr>
          <t>BSc en soins infirmiers HES ; infirmier-ère diplômé-e ES ; DN II ; AKP ; PsyKP ; KWS ; IKP ; GKP ; sage-femme diplômée ES avec diplôme en soins infirmiers ; diplôme étranger en soins infirmiers avec reconnaissance ; BSc sage-femme diplômée ES et ambulancier-ère diplômé-e ES avec 12 mois d'expérience professionnelle</t>
        </r>
      </text>
    </comment>
    <comment ref="J27" authorId="0" shapeId="0" xr:uid="{00000000-0006-0000-0100-000002000000}">
      <text>
        <r>
          <rPr>
            <b/>
            <sz val="10"/>
            <color indexed="81"/>
            <rFont val="Tahoma"/>
            <family val="2"/>
          </rPr>
          <t>Niveau de fonction 3b :</t>
        </r>
        <r>
          <rPr>
            <sz val="10"/>
            <color indexed="81"/>
            <rFont val="Tahoma"/>
            <family val="2"/>
          </rPr>
          <t xml:space="preserve"> Spécialiste des soins de longue durée et de l'accompagnement avec brevet fédéral ; DN I, BSc/ sage-femme diplômée / infirmier(ère) accoucheur(se) ES et ambulancier(ère) diplômé(e) ES sans expérience professionnelle de 12 mois</t>
        </r>
      </text>
    </comment>
    <comment ref="J29" authorId="0" shapeId="0" xr:uid="{00000000-0006-0000-0100-000003000000}">
      <text>
        <r>
          <rPr>
            <b/>
            <sz val="10"/>
            <color indexed="81"/>
            <rFont val="Tahoma"/>
            <family val="2"/>
          </rPr>
          <t>Funktionsstufe 2:</t>
        </r>
        <r>
          <rPr>
            <sz val="10"/>
            <color indexed="81"/>
            <rFont val="Tahoma"/>
            <family val="2"/>
          </rPr>
          <t xml:space="preserve"> FaGe, FaBe, FASRK/PKP, Betagtenbetreuer/in,; Altenpfleger/in, Hauspfleger/in, Soziale Lehre (Agogis SoDK), Pharmaassistentin; Kinderpfleger/in; Familienpfleger/in; Nurse; ausländischer Abschluss im Pflegebereich mit Anerkennung als FaGe</t>
        </r>
      </text>
    </comment>
    <comment ref="J31" authorId="0" shapeId="0" xr:uid="{00000000-0006-0000-0100-000004000000}">
      <text>
        <r>
          <rPr>
            <b/>
            <sz val="10"/>
            <color indexed="81"/>
            <rFont val="Tahoma"/>
            <family val="2"/>
          </rPr>
          <t>Funktionsstufe 1:</t>
        </r>
        <r>
          <rPr>
            <sz val="10"/>
            <color indexed="81"/>
            <rFont val="Tahoma"/>
            <family val="2"/>
          </rPr>
          <t xml:space="preserve"> Assistent/in Gesundheit und Soziales EBA; ausländischer Abschluss im Pflegebereich mit Anerkennung als AGS; Pflegeassistent/in;  Spitalgehilfe/in, Pflegehilfe mit abgeschlossenem Grundkurs von 120 Stunden Theorie</t>
        </r>
        <r>
          <rPr>
            <sz val="8"/>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<sst xmlns="http://schemas.openxmlformats.org/spreadsheetml/2006/main" count="87" uniqueCount="83">
  <si>
    <t>21-40</t>
  </si>
  <si>
    <t>41-60</t>
  </si>
  <si>
    <t>61-80</t>
  </si>
  <si>
    <t>81-100</t>
  </si>
  <si>
    <t>101-120</t>
  </si>
  <si>
    <t>121-140</t>
  </si>
  <si>
    <t>141-160</t>
  </si>
  <si>
    <t>161-180</t>
  </si>
  <si>
    <t>181-200</t>
  </si>
  <si>
    <t>201-220</t>
  </si>
  <si>
    <t>221&gt;</t>
  </si>
  <si>
    <t>0</t>
  </si>
  <si>
    <t>1-20</t>
  </si>
  <si>
    <t>L</t>
  </si>
  <si>
    <t>ü</t>
  </si>
  <si>
    <t>Anrechnung von Lernenden im Stellenplan</t>
  </si>
  <si>
    <t>Total Stellen:</t>
  </si>
  <si>
    <t>Commentaire sur le plan des postes soins/encadrement dans le canton de Berne</t>
  </si>
  <si>
    <t>Le plan des postes en vigueur a été remanié et comprend désormais13 degrés. Il est valable à partir du 1er janvier 2011.</t>
  </si>
  <si>
    <t>Le calcul des postes s'aligne sur le référentiel actuel et a été adapté aux nouvelles prescriptions là où cela s'avérait nécessaire.</t>
  </si>
  <si>
    <t>La désignation des catégories a été modifiée: les anciennes désignations (degré tertiaire, degré secondaire II et degré assistant) ont été remplacées par de nouveaux degrés de fonction. Ceci car les anciennes désignations étaient régulièrement source de confusion pour la classification: certaines formations sont attribuées au degré tertiaire dans le référentiel de formation alors que dans le plan de postes elles font partie du degré secondaire II. Même chose pour le degré secondaire II et le degré assistant.</t>
  </si>
  <si>
    <t>Version mai 2023</t>
  </si>
  <si>
    <t>Ce plan des postes sert d'aide de travail pour les membres de CURAVIVA BE et n'a pas de caractère juridiquement contraignant. Les directives du canton sont déterminantes et contraignantes.</t>
  </si>
  <si>
    <t>Les niveaux de fonction sont attribués aux formations suivantes:</t>
  </si>
  <si>
    <r>
      <t xml:space="preserve">Niveau de fonction 3a : </t>
    </r>
    <r>
      <rPr>
        <sz val="11"/>
        <rFont val="Arial"/>
        <family val="2"/>
      </rPr>
      <t>BSc en soins infirmiers HES ; infirmier/ère diplômé/e ES ; infirmier/ère DN II ; infirmier/ère diplômé/e AKP, PsyKP, KWS, IKP,GKP ; sage-femme diplômée ES en soins infirmiers ; diplôme étranger en soins infirmiers avec reconnaissance ; BSc/sage-femme/infirmier/ère accoucheur/euse diplômé/e ES avec 12 mois d'expérience professionnelle (à plein temps) pratique des soins ; ambulancier/ère diplômé/e ES avec 12 mois d'expérience professionnelle (à plein temps)</t>
    </r>
  </si>
  <si>
    <r>
      <t xml:space="preserve">Niveau de fonction 3b : </t>
    </r>
    <r>
      <rPr>
        <sz val="11"/>
        <rFont val="Arial"/>
        <family val="2"/>
      </rPr>
      <t>Spécialiste des soins de longue durée et de l'accompagnement avec brevet fédéral ; infirmier/ère diplômé/e DN I ; BSc/diplômé/e sage-femme/accoucheur/euse ES sans expérience professionnelle de 12 mois (plein temps) ; ambulancier/ère diplômé/e ES sans expérience professionnelle de 12 mois (plein temps)</t>
    </r>
  </si>
  <si>
    <r>
      <t xml:space="preserve">Niveau de fonction 2 : </t>
    </r>
    <r>
      <rPr>
        <sz val="11"/>
        <rFont val="Arial"/>
        <family val="2"/>
      </rPr>
      <t>diplôme étranger en soins infirmiers sans reconnaissance ; infirmier/ère en gériatrie ; infirmier/ère ASSC/PC ; ASSC ; accompagnateur/trice de personnes âgées, apprentissage social (Agogis SoDK) ; infirmier/ère à domicile diplômé/e (CFC) ; infirmier/ère familial/e ; infirmier/ère pédiatrique ; infirmière ; diplôme étranger dans le domaine des soins avec reconnaissance ASSC.</t>
    </r>
  </si>
  <si>
    <r>
      <t xml:space="preserve">Niveau de fonction 1 : </t>
    </r>
    <r>
      <rPr>
        <sz val="11"/>
        <rFont val="Arial"/>
        <family val="2"/>
      </rPr>
      <t>aide en soins et accompagnement AFP, diplôme étranger dans le domaine des soins avec reconnaissance AGS ; aide-soignant(e) ; aide hospitalier(e) CDS ; aide-soignant(e) (cours de base achevé avec au moins 120h de théorie)</t>
    </r>
  </si>
  <si>
    <t>Comme précédemment, la thérapie de soutien n'est pas comprise dans les prescriptions.</t>
  </si>
  <si>
    <r>
      <t>Le personnel de direction (direction des soins, chefs de services, etc.) peut être intégralement imputé</t>
    </r>
    <r>
      <rPr>
        <sz val="10"/>
        <rFont val="Arial"/>
        <family val="2"/>
      </rPr>
      <t xml:space="preserve"> au niveau de fonction correspondant à sa formation. Les gardes de nuit sont incluses dans le plan de postes.</t>
    </r>
  </si>
  <si>
    <r>
      <t>Les responsables de formation peuvent être imputés dans le plan de postes uniquement pour la partie soins hors travail de formation parce qu'ils sont financés par la SAP via les indemnités de formation</t>
    </r>
    <r>
      <rPr>
        <sz val="10"/>
        <rFont val="Arial"/>
        <family val="2"/>
      </rPr>
      <t>.</t>
    </r>
  </si>
  <si>
    <r>
      <t xml:space="preserve">Apprenant-e-s BSc en soins infirmiers/infirmier-ère-s diplômé-e-s ES (sans CFC d'ASSC) : </t>
    </r>
    <r>
      <rPr>
        <sz val="10"/>
        <rFont val="Arial"/>
        <family val="2"/>
      </rPr>
      <t>sur le niveau de fonction 1 : 1re année de formation : 20% // 2e année de formation : 40% // 3e année de formation : 60%.</t>
    </r>
  </si>
  <si>
    <r>
      <rPr>
        <b/>
        <sz val="10"/>
        <rFont val="Arial"/>
        <family val="2"/>
      </rPr>
      <t>Apprenant-e-s infirmier-ère-s diplômé-e-s ES (avec CFC d'ASSC ou diplôme professionnel équivalent admis)</t>
    </r>
    <r>
      <rPr>
        <sz val="10"/>
        <rFont val="Arial"/>
        <family val="2"/>
      </rPr>
      <t xml:space="preserve"> : à niveau de fonction 2 : 1re année de formation : 20% // 2e année de formation : 40% // 3e année de formation : 60%.</t>
    </r>
  </si>
  <si>
    <r>
      <rPr>
        <b/>
        <sz val="10"/>
        <rFont val="Arial"/>
        <family val="2"/>
      </rPr>
      <t xml:space="preserve">Infirmier-ère diplômé-e ES raccourci-e (avec CFC d'ASSC ou diplôme professionnel équivalent admis) : </t>
    </r>
    <r>
      <rPr>
        <sz val="10"/>
        <rFont val="Arial"/>
        <family val="2"/>
      </rPr>
      <t>au niveau de fonction 2 : 1re année de formation : 40% // 2e année de formation : 60%.</t>
    </r>
  </si>
  <si>
    <r>
      <t xml:space="preserve">Infirmier/ère ES (avec CFC d'ASSC) filières de formation modulaires : </t>
    </r>
    <r>
      <rPr>
        <sz val="10"/>
        <rFont val="Arial"/>
        <family val="2"/>
      </rPr>
      <t>sur le niveau de fonction 2 : 1ère - 4ème année de formation : 50% du taux d'engagement</t>
    </r>
  </si>
  <si>
    <r>
      <t>Les a</t>
    </r>
    <r>
      <rPr>
        <b/>
        <sz val="10"/>
        <rFont val="Arial"/>
        <family val="2"/>
      </rPr>
      <t>pprentis ASSC et ASE</t>
    </r>
    <r>
      <rPr>
        <sz val="10"/>
        <rFont val="Arial"/>
        <family val="2"/>
      </rPr>
      <t xml:space="preserve"> peuvent être pris en compte comme suit au niveau de fonction 1 :</t>
    </r>
  </si>
  <si>
    <t>1ère année d'apprentissage : 20% // 2ème année d'apprentissage : 40% // 3ème année d'apprentissage : 60%.</t>
  </si>
  <si>
    <t>Apprentis ASSC adultes :</t>
  </si>
  <si>
    <t>1ère année d'apprentissage : 50% du taux d'engagement à l'échelon de fonction 1 et 50% du taux d'engagement à l'échelon de fonction 2.</t>
  </si>
  <si>
    <t>2e année d'apprentissage : niveau de fonction 2 selon le degré d'engagement</t>
  </si>
  <si>
    <r>
      <t xml:space="preserve">Les apprenti(e)s assistant(e)s en soins et accompagnement </t>
    </r>
    <r>
      <rPr>
        <sz val="10"/>
        <rFont val="Arial"/>
        <family val="2"/>
      </rPr>
      <t xml:space="preserve">peuvent être pris en compte dans l'échelon de fonction 1 comme suit :  </t>
    </r>
  </si>
  <si>
    <t xml:space="preserve">1ère année d'apprentissage : 20%. </t>
  </si>
  <si>
    <t>2e année d'apprentissage : 40%.</t>
  </si>
  <si>
    <t xml:space="preserve">Plan de postes soins/encadrement pour les EMS du canton de Berne        </t>
  </si>
  <si>
    <t>Conforme aux prescriptions sur les postes de la SAP                                       compléter uniquement les champs en jaune</t>
  </si>
  <si>
    <t>Nom EMS:</t>
  </si>
  <si>
    <t>Service:</t>
  </si>
  <si>
    <t>Date:</t>
  </si>
  <si>
    <t>Degrés</t>
  </si>
  <si>
    <t>Créneau horaire OPAS en minutes</t>
  </si>
  <si>
    <t>Temps pour les soins selon OPAS; valeurs moyennes en minutes</t>
  </si>
  <si>
    <t>Temps pour l'encadrement en minutes</t>
  </si>
  <si>
    <t xml:space="preserve">Temps pour Overhead en minutes                          (10% du temps de soins)                 </t>
  </si>
  <si>
    <t xml:space="preserve"> Total du temps nécessaire par an en minutes</t>
  </si>
  <si>
    <t xml:space="preserve">Temps de travail annuel net en minutes        </t>
  </si>
  <si>
    <t>Nombre de postes par résident/te</t>
  </si>
  <si>
    <t>Nombre de postes nécessaires</t>
  </si>
  <si>
    <t>Indiquer le nombre de résidents/tes:</t>
  </si>
  <si>
    <t>Total résidents/tes:</t>
  </si>
  <si>
    <t>Moyenne par degré:</t>
  </si>
  <si>
    <r>
      <t xml:space="preserve">Part niveau de fonction 3a: </t>
    </r>
    <r>
      <rPr>
        <sz val="11"/>
        <rFont val="Arial Narrow"/>
        <family val="2"/>
      </rPr>
      <t xml:space="preserve">  14% minimum</t>
    </r>
  </si>
  <si>
    <r>
      <t xml:space="preserve">Part niveau de fonction 3b: </t>
    </r>
    <r>
      <rPr>
        <sz val="11"/>
        <rFont val="Arial Narrow"/>
        <family val="2"/>
      </rPr>
      <t>6%</t>
    </r>
  </si>
  <si>
    <r>
      <t xml:space="preserve">Niveau de fonction 3 total: </t>
    </r>
    <r>
      <rPr>
        <sz val="11"/>
        <rFont val="Arial Narrow"/>
        <family val="2"/>
      </rPr>
      <t xml:space="preserve"> 20% minimum</t>
    </r>
  </si>
  <si>
    <r>
      <t xml:space="preserve">Part niveau de fonction 2: </t>
    </r>
    <r>
      <rPr>
        <sz val="11"/>
        <rFont val="Arial Narrow"/>
        <family val="2"/>
      </rPr>
      <t xml:space="preserve"> 30 %</t>
    </r>
  </si>
  <si>
    <r>
      <t>Part niveau fonction 3 &amp; 2: Total au moins</t>
    </r>
    <r>
      <rPr>
        <sz val="11"/>
        <rFont val="Arial Narrow"/>
        <family val="2"/>
      </rPr>
      <t xml:space="preserve"> 50%</t>
    </r>
  </si>
  <si>
    <r>
      <t>Part niveau fonction 1</t>
    </r>
    <r>
      <rPr>
        <sz val="11"/>
        <rFont val="Arial Narrow"/>
        <family val="2"/>
      </rPr>
      <t>;  50% maximum</t>
    </r>
  </si>
  <si>
    <t>Valeur de réf. atteinte:</t>
  </si>
  <si>
    <t>Indiquer plan de postes actuel:</t>
  </si>
  <si>
    <t>= atteint</t>
  </si>
  <si>
    <t>= non atteint</t>
  </si>
  <si>
    <t>Valeur de réf.</t>
  </si>
  <si>
    <t>Postes requis</t>
  </si>
  <si>
    <t>Déduction du temps de travail annuel pour le plan de postes</t>
  </si>
  <si>
    <t>Temps de travail annuel</t>
  </si>
  <si>
    <t>Vacances</t>
  </si>
  <si>
    <t>Formation continue</t>
  </si>
  <si>
    <t>Maladie, service militaire, grossesses et autres absences</t>
  </si>
  <si>
    <t>Temps de travail annuel net</t>
  </si>
  <si>
    <t>Pauses</t>
  </si>
  <si>
    <t>Temps de travail effectif</t>
  </si>
  <si>
    <t>Jours</t>
  </si>
  <si>
    <t>Heures</t>
  </si>
  <si>
    <t>Minutes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</si>
</sst>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5" x14ac:knownFonts="1">
    <font>
      <sz val="11"/>
      <name val="Arial Narrow"/>
    </font>
    <font>
      <b/>
      <sz val="11"/>
      <name val="Arial Narrow"/>
      <family val="2"/>
    </font>
    <font>
      <sz val="11"/>
      <name val="Arial Narrow"/>
      <family val="2"/>
    </font>
    <font>
      <sz val="12"/>
      <name val="Arial Narrow"/>
      <family val="2"/>
    </font>
    <font>
      <sz val="14"/>
      <name val="Arial Narrow"/>
      <family val="2"/>
    </font>
    <font>
      <b/>
      <sz val="10"/>
      <name val="Arial Narrow"/>
      <family val="2"/>
    </font>
    <font>
      <sz val="10"/>
      <name val="Arial Narrow"/>
      <family val="2"/>
    </font>
    <font>
      <sz val="9"/>
      <name val="Arial Narrow"/>
      <family val="2"/>
    </font>
    <font>
      <b/>
      <sz val="14"/>
      <color indexed="63"/>
      <name val="Arial Narrow"/>
      <family val="2"/>
    </font>
    <font>
      <b/>
      <sz val="20"/>
      <name val="Arial Narrow"/>
      <family val="2"/>
    </font>
    <font>
      <sz val="10"/>
      <name val="Arial"/>
      <family val="2"/>
    </font>
    <font>
      <sz val="11"/>
      <name val="Arial"/>
      <family val="2"/>
    </font>
    <font>
      <sz val="8"/>
      <name val="Arial Narrow"/>
      <family val="2"/>
    </font>
    <font>
      <i/>
      <sz val="14"/>
      <name val="Arial Narrow"/>
      <family val="2"/>
    </font>
    <font>
      <sz val="14"/>
      <name val="Arial Narrow"/>
      <family val="2"/>
    </font>
    <font>
      <b/>
      <sz val="14"/>
      <name val="Arial Narrow"/>
      <family val="2"/>
    </font>
    <font>
      <b/>
      <sz val="14"/>
      <name val="Arial"/>
      <family val="2"/>
    </font>
    <font>
      <b/>
      <sz val="11"/>
      <name val="Arial"/>
      <family val="2"/>
    </font>
    <font>
      <sz val="12"/>
      <name val="Arial"/>
      <family val="2"/>
    </font>
    <font>
      <b/>
      <sz val="12"/>
      <color indexed="10"/>
      <name val="Arial"/>
      <family val="2"/>
    </font>
    <font>
      <sz val="8"/>
      <name val="Arial"/>
      <family val="2"/>
    </font>
    <font>
      <b/>
      <sz val="14"/>
      <name val="Wingdings"/>
      <charset val="2"/>
    </font>
    <font>
      <b/>
      <sz val="16"/>
      <name val="Wingdings"/>
      <charset val="2"/>
    </font>
    <font>
      <b/>
      <sz val="16"/>
      <name val="Arial Narrow"/>
      <family val="2"/>
    </font>
    <font>
      <sz val="16"/>
      <name val="Wingdings"/>
      <charset val="2"/>
    </font>
    <font>
      <sz val="8"/>
      <color indexed="81"/>
      <name val="Tahoma"/>
      <family val="2"/>
    </font>
    <font>
      <b/>
      <sz val="10"/>
      <color indexed="81"/>
      <name val="Tahoma"/>
      <family val="2"/>
    </font>
    <font>
      <sz val="10"/>
      <color indexed="81"/>
      <name val="Tahoma"/>
      <family val="2"/>
    </font>
    <font>
      <b/>
      <sz val="10"/>
      <name val="Arial"/>
      <family val="2"/>
    </font>
    <font>
      <sz val="9"/>
      <name val="Arial"/>
      <family val="2"/>
    </font>
    <font>
      <b/>
      <sz val="18"/>
      <name val="Arial Narrow"/>
      <family val="2"/>
    </font>
    <font>
      <b/>
      <sz val="11"/>
      <color rgb="FFFF0000"/>
      <name val="Arial"/>
      <family val="2"/>
    </font>
    <font>
      <b/>
      <sz val="10"/>
      <color rgb="FFFF0000"/>
      <name val="Arial"/>
      <family val="2"/>
    </font>
    <font>
      <sz val="11"/>
      <color rgb="FFFF0000"/>
      <name val="Arial Narrow"/>
      <family val="2"/>
    </font>
    <font>
      <b/>
      <sz val="12"/>
      <name val="Arial"/>
      <family val="2"/>
    </font>
  </fonts>
  <fills count="12">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13"/>
        <bgColor indexed="64"/>
      </patternFill>
    </fill>
    <fill>
      <patternFill patternType="solid">
        <fgColor indexed="50"/>
        <bgColor indexed="64"/>
      </patternFill>
    </fill>
    <fill>
      <patternFill patternType="solid">
        <fgColor indexed="24"/>
        <bgColor indexed="64"/>
      </patternFill>
    </fill>
    <fill>
      <patternFill patternType="solid">
        <fgColor indexed="5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C000"/>
        <bgColor indexed="64"/>
      </patternFill>
    </fill>
  </fills>
  <borders count="3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s>
  <cellStyleXfs count="3">
    <xf numFmtId="0" fontId="0" fillId="0" borderId="0"/>
    <xf numFmtId="0" fontId="10" fillId="0" borderId="0"/>
    <xf numFmtId="0" fontId="10" fillId="0" borderId="0"/>
  </cellStyleXfs>
  <cellXfs count="159">
    <xf numFmtId="0" fontId="0" fillId="0" borderId="0" xfId="0"/>
    <xf numFmtId="0" fontId="0" fillId="0" borderId="0" xfId="0" applyAlignment="1">
      <alignment horizontal="center"/>
    </xf>
    <xf numFmtId="0" fontId="1" fillId="0" borderId="0" xfId="0" applyFont="1" applyAlignment="1">
      <alignment horizontal="right"/>
    </xf>
    <xf numFmtId="0" fontId="0" fillId="0" borderId="0" xfId="0" applyAlignment="1">
      <alignment horizontal="right"/>
    </xf>
    <xf numFmtId="2" fontId="1" fillId="0" borderId="0" xfId="0" applyNumberFormat="1" applyFont="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xf>
    <xf numFmtId="3" fontId="0" fillId="0" borderId="1" xfId="0" applyNumberFormat="1" applyBorder="1" applyAlignment="1">
      <alignment horizontal="center" vertical="center"/>
    </xf>
    <xf numFmtId="3" fontId="0" fillId="0" borderId="2" xfId="0" applyNumberFormat="1" applyBorder="1" applyAlignment="1">
      <alignment horizontal="center" vertical="center"/>
    </xf>
    <xf numFmtId="1" fontId="2" fillId="2" borderId="1" xfId="0" applyNumberFormat="1" applyFont="1" applyFill="1" applyBorder="1" applyAlignment="1">
      <alignment horizontal="center" vertical="center"/>
    </xf>
    <xf numFmtId="0" fontId="0" fillId="0" borderId="3" xfId="0" applyBorder="1" applyAlignment="1">
      <alignment horizontal="center" vertical="center"/>
    </xf>
    <xf numFmtId="3" fontId="0" fillId="0" borderId="0" xfId="0" applyNumberFormat="1"/>
    <xf numFmtId="164" fontId="0" fillId="0" borderId="0" xfId="0" applyNumberFormat="1"/>
    <xf numFmtId="165" fontId="0" fillId="0" borderId="1" xfId="0" applyNumberFormat="1" applyBorder="1" applyAlignment="1">
      <alignment horizontal="center" vertical="center"/>
    </xf>
    <xf numFmtId="165" fontId="0" fillId="0" borderId="2" xfId="0" applyNumberForma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9" fillId="0" borderId="0" xfId="0" applyFont="1" applyAlignment="1">
      <alignment horizontal="center" vertical="center"/>
    </xf>
    <xf numFmtId="17" fontId="0" fillId="0" borderId="1" xfId="0" quotePrefix="1" applyNumberFormat="1" applyBorder="1" applyAlignment="1">
      <alignment horizontal="center" vertical="center"/>
    </xf>
    <xf numFmtId="0" fontId="2" fillId="0" borderId="4" xfId="0" quotePrefix="1" applyFont="1" applyBorder="1" applyAlignment="1">
      <alignment horizontal="center" vertical="center" wrapText="1"/>
    </xf>
    <xf numFmtId="165" fontId="2" fillId="0" borderId="4" xfId="0" applyNumberFormat="1" applyFont="1" applyBorder="1" applyAlignment="1">
      <alignment horizontal="center" vertical="center" wrapText="1"/>
    </xf>
    <xf numFmtId="4" fontId="1" fillId="0" borderId="0" xfId="0" applyNumberFormat="1" applyFont="1" applyAlignment="1">
      <alignment horizontal="center"/>
    </xf>
    <xf numFmtId="0" fontId="0" fillId="0" borderId="4" xfId="0" applyBorder="1"/>
    <xf numFmtId="0" fontId="4" fillId="0" borderId="4" xfId="0" applyFont="1" applyBorder="1" applyAlignment="1">
      <alignment horizontal="right"/>
    </xf>
    <xf numFmtId="0" fontId="13" fillId="0" borderId="0" xfId="0" applyFont="1"/>
    <xf numFmtId="0" fontId="14" fillId="0" borderId="0" xfId="0" applyFont="1"/>
    <xf numFmtId="0" fontId="15" fillId="4" borderId="2" xfId="0" applyFont="1" applyFill="1" applyBorder="1" applyAlignment="1">
      <alignment wrapText="1"/>
    </xf>
    <xf numFmtId="9" fontId="1" fillId="0" borderId="0" xfId="0" applyNumberFormat="1" applyFont="1" applyAlignment="1">
      <alignment horizontal="center"/>
    </xf>
    <xf numFmtId="3" fontId="2" fillId="0" borderId="4" xfId="0" applyNumberFormat="1" applyFont="1" applyBorder="1" applyAlignment="1">
      <alignment horizontal="center" vertical="center" wrapText="1"/>
    </xf>
    <xf numFmtId="0" fontId="11" fillId="0" borderId="0" xfId="0" applyFont="1"/>
    <xf numFmtId="0" fontId="18" fillId="0" borderId="0" xfId="0" applyFont="1" applyAlignment="1">
      <alignment horizontal="left" vertical="top" wrapText="1"/>
    </xf>
    <xf numFmtId="0" fontId="19" fillId="0" borderId="0" xfId="0" applyFont="1" applyAlignment="1">
      <alignment horizontal="left" vertical="top" wrapText="1"/>
    </xf>
    <xf numFmtId="0" fontId="16" fillId="0" borderId="0" xfId="0" applyFont="1" applyAlignment="1">
      <alignment vertical="top"/>
    </xf>
    <xf numFmtId="1" fontId="2" fillId="0" borderId="5" xfId="0" applyNumberFormat="1" applyFont="1" applyBorder="1" applyAlignment="1">
      <alignment horizontal="center"/>
    </xf>
    <xf numFmtId="0" fontId="1" fillId="0" borderId="0" xfId="0" applyFont="1" applyAlignment="1">
      <alignment horizontal="center"/>
    </xf>
    <xf numFmtId="3" fontId="0" fillId="0" borderId="0" xfId="0" applyNumberFormat="1" applyAlignment="1">
      <alignment horizontal="center"/>
    </xf>
    <xf numFmtId="0" fontId="10" fillId="0" borderId="0" xfId="1"/>
    <xf numFmtId="1" fontId="2" fillId="0" borderId="4" xfId="0" quotePrefix="1" applyNumberFormat="1" applyFont="1" applyBorder="1" applyAlignment="1">
      <alignment horizontal="center" vertical="center" wrapText="1"/>
    </xf>
    <xf numFmtId="1" fontId="1" fillId="0" borderId="4"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1" fontId="2" fillId="0" borderId="3" xfId="0" applyNumberFormat="1" applyFont="1" applyBorder="1" applyAlignment="1">
      <alignment horizontal="center" vertical="center"/>
    </xf>
    <xf numFmtId="164" fontId="2" fillId="0" borderId="0" xfId="0" applyNumberFormat="1" applyFont="1" applyAlignment="1">
      <alignment horizontal="center" vertical="center"/>
    </xf>
    <xf numFmtId="164" fontId="1" fillId="0" borderId="0" xfId="0" applyNumberFormat="1" applyFont="1" applyAlignment="1">
      <alignment horizontal="center"/>
    </xf>
    <xf numFmtId="0" fontId="1" fillId="0" borderId="0" xfId="0" applyFont="1" applyAlignment="1">
      <alignment horizontal="center" vertical="center" wrapText="1"/>
    </xf>
    <xf numFmtId="0" fontId="5" fillId="0" borderId="0" xfId="0" applyFont="1" applyAlignment="1">
      <alignment horizontal="right" vertical="center"/>
    </xf>
    <xf numFmtId="164" fontId="1" fillId="0" borderId="0" xfId="0" applyNumberFormat="1" applyFont="1" applyAlignment="1">
      <alignment horizontal="center" vertical="center"/>
    </xf>
    <xf numFmtId="0" fontId="3" fillId="0" borderId="0" xfId="0" applyFont="1" applyAlignment="1">
      <alignment horizontal="right"/>
    </xf>
    <xf numFmtId="4" fontId="3" fillId="0" borderId="0" xfId="0" applyNumberFormat="1" applyFont="1" applyAlignment="1">
      <alignment horizontal="right"/>
    </xf>
    <xf numFmtId="0" fontId="0" fillId="0" borderId="0" xfId="0" applyAlignment="1">
      <alignment vertical="center"/>
    </xf>
    <xf numFmtId="0" fontId="1" fillId="0" borderId="0" xfId="0" applyFont="1" applyAlignment="1">
      <alignment horizontal="center" vertical="center"/>
    </xf>
    <xf numFmtId="0" fontId="9" fillId="0" borderId="0" xfId="0" applyFont="1" applyAlignment="1">
      <alignment vertical="center"/>
    </xf>
    <xf numFmtId="2" fontId="2" fillId="0" borderId="0" xfId="0" applyNumberFormat="1" applyFont="1" applyAlignment="1">
      <alignment horizontal="center"/>
    </xf>
    <xf numFmtId="4" fontId="2" fillId="0" borderId="4" xfId="0" applyNumberFormat="1" applyFont="1" applyBorder="1" applyAlignment="1">
      <alignment horizontal="center" vertical="center" wrapText="1"/>
    </xf>
    <xf numFmtId="4" fontId="6" fillId="0" borderId="13" xfId="0" applyNumberFormat="1" applyFont="1" applyBorder="1" applyAlignment="1">
      <alignment horizontal="center"/>
    </xf>
    <xf numFmtId="0" fontId="0" fillId="0" borderId="14" xfId="0" applyBorder="1"/>
    <xf numFmtId="14" fontId="5" fillId="5" borderId="7" xfId="0" applyNumberFormat="1" applyFont="1" applyFill="1" applyBorder="1" applyAlignment="1" applyProtection="1">
      <alignment horizontal="center" vertical="center"/>
      <protection locked="0"/>
    </xf>
    <xf numFmtId="3" fontId="0" fillId="0" borderId="4" xfId="0" applyNumberFormat="1" applyBorder="1" applyAlignment="1">
      <alignment horizontal="center" vertical="center"/>
    </xf>
    <xf numFmtId="0" fontId="8" fillId="0" borderId="0" xfId="0" applyFont="1" applyAlignment="1">
      <alignment horizontal="center" vertical="center"/>
    </xf>
    <xf numFmtId="0" fontId="6" fillId="0" borderId="6" xfId="0" applyFont="1" applyBorder="1" applyAlignment="1">
      <alignment horizontal="center" vertical="center" wrapText="1"/>
    </xf>
    <xf numFmtId="164" fontId="21" fillId="0" borderId="0" xfId="0" applyNumberFormat="1" applyFont="1" applyAlignment="1">
      <alignment horizontal="right" vertical="center"/>
    </xf>
    <xf numFmtId="0" fontId="22" fillId="6" borderId="9"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6" xfId="0" applyFont="1" applyFill="1" applyBorder="1" applyAlignment="1">
      <alignment horizontal="center" vertical="center"/>
    </xf>
    <xf numFmtId="0" fontId="24" fillId="0" borderId="0" xfId="0" applyFont="1" applyAlignment="1">
      <alignment horizontal="right"/>
    </xf>
    <xf numFmtId="0" fontId="3" fillId="0" borderId="0" xfId="0" quotePrefix="1" applyFont="1"/>
    <xf numFmtId="0" fontId="7" fillId="0" borderId="6" xfId="0" applyFont="1" applyBorder="1" applyAlignment="1">
      <alignment horizontal="center" vertical="center" wrapText="1"/>
    </xf>
    <xf numFmtId="0" fontId="5" fillId="7" borderId="6" xfId="0" applyFont="1" applyFill="1" applyBorder="1" applyAlignment="1">
      <alignment horizontal="center" vertical="center" wrapText="1"/>
    </xf>
    <xf numFmtId="1" fontId="3" fillId="5" borderId="4" xfId="0" applyNumberFormat="1" applyFont="1" applyFill="1" applyBorder="1" applyAlignment="1" applyProtection="1">
      <alignment horizontal="center" vertical="center" wrapText="1"/>
      <protection locked="0"/>
    </xf>
    <xf numFmtId="0" fontId="10" fillId="0" borderId="0" xfId="1" applyAlignment="1">
      <alignment vertical="center" wrapText="1"/>
    </xf>
    <xf numFmtId="0" fontId="11" fillId="0" borderId="7" xfId="0" applyFont="1" applyBorder="1" applyAlignment="1">
      <alignment vertical="center" wrapText="1"/>
    </xf>
    <xf numFmtId="0" fontId="10" fillId="0" borderId="0" xfId="1" applyAlignment="1">
      <alignment vertical="center"/>
    </xf>
    <xf numFmtId="0" fontId="17" fillId="0" borderId="4" xfId="0" applyFont="1" applyBorder="1" applyAlignment="1">
      <alignment vertical="center" wrapText="1"/>
    </xf>
    <xf numFmtId="0" fontId="17" fillId="8" borderId="1" xfId="0" applyFont="1" applyFill="1" applyBorder="1" applyAlignment="1">
      <alignment vertical="center" wrapText="1"/>
    </xf>
    <xf numFmtId="0" fontId="17" fillId="8" borderId="2" xfId="0" applyFont="1" applyFill="1" applyBorder="1" applyAlignment="1">
      <alignment vertical="center" wrapText="1"/>
    </xf>
    <xf numFmtId="0" fontId="23" fillId="0" borderId="0" xfId="0" applyFont="1"/>
    <xf numFmtId="0" fontId="28" fillId="4" borderId="7" xfId="0" applyFont="1" applyFill="1" applyBorder="1" applyAlignment="1">
      <alignment vertical="center" wrapText="1"/>
    </xf>
    <xf numFmtId="0" fontId="28" fillId="4" borderId="6" xfId="0" applyFont="1" applyFill="1" applyBorder="1" applyAlignment="1">
      <alignment vertical="center" wrapText="1"/>
    </xf>
    <xf numFmtId="0" fontId="29" fillId="0" borderId="0" xfId="0" applyFont="1" applyAlignment="1">
      <alignment vertical="center"/>
    </xf>
    <xf numFmtId="0" fontId="6" fillId="0" borderId="0" xfId="0" applyFont="1" applyAlignment="1">
      <alignment horizontal="right" vertical="center"/>
    </xf>
    <xf numFmtId="0" fontId="28" fillId="9" borderId="6" xfId="0" applyFont="1" applyFill="1" applyBorder="1" applyAlignment="1">
      <alignment vertical="center" wrapText="1"/>
    </xf>
    <xf numFmtId="0" fontId="28" fillId="9" borderId="6" xfId="1" applyFont="1" applyFill="1" applyBorder="1" applyAlignment="1">
      <alignment wrapText="1"/>
    </xf>
    <xf numFmtId="0" fontId="31" fillId="0" borderId="14" xfId="1" applyFont="1" applyBorder="1" applyAlignment="1">
      <alignment vertical="center" wrapText="1"/>
    </xf>
    <xf numFmtId="4" fontId="15" fillId="4" borderId="2" xfId="0" applyNumberFormat="1" applyFont="1" applyFill="1" applyBorder="1"/>
    <xf numFmtId="0" fontId="10" fillId="9" borderId="0" xfId="1" applyFill="1" applyAlignment="1">
      <alignment vertical="center" wrapText="1"/>
    </xf>
    <xf numFmtId="0" fontId="10" fillId="9" borderId="18" xfId="1" applyFill="1" applyBorder="1" applyAlignment="1">
      <alignment vertical="center" wrapText="1"/>
    </xf>
    <xf numFmtId="0" fontId="22" fillId="6" borderId="19" xfId="0" applyFont="1" applyFill="1" applyBorder="1" applyAlignment="1">
      <alignment horizontal="center" vertical="center"/>
    </xf>
    <xf numFmtId="2" fontId="3" fillId="5" borderId="9" xfId="0" applyNumberFormat="1" applyFont="1" applyFill="1" applyBorder="1" applyAlignment="1" applyProtection="1">
      <alignment horizontal="center" vertical="center"/>
      <protection locked="0"/>
    </xf>
    <xf numFmtId="2" fontId="3" fillId="5" borderId="19" xfId="0" applyNumberFormat="1" applyFont="1" applyFill="1" applyBorder="1" applyAlignment="1" applyProtection="1">
      <alignment horizontal="center" vertical="center"/>
      <protection locked="0"/>
    </xf>
    <xf numFmtId="2" fontId="3" fillId="5" borderId="7" xfId="0" applyNumberFormat="1" applyFont="1" applyFill="1" applyBorder="1" applyAlignment="1" applyProtection="1">
      <alignment horizontal="center" vertical="center"/>
      <protection locked="0"/>
    </xf>
    <xf numFmtId="2" fontId="3" fillId="5" borderId="6" xfId="0" applyNumberFormat="1" applyFont="1" applyFill="1" applyBorder="1" applyAlignment="1" applyProtection="1">
      <alignment horizontal="center" vertical="center"/>
      <protection locked="0"/>
    </xf>
    <xf numFmtId="2" fontId="3" fillId="0" borderId="19" xfId="0" applyNumberFormat="1" applyFont="1" applyBorder="1" applyAlignment="1">
      <alignment horizontal="center" vertical="center"/>
    </xf>
    <xf numFmtId="4" fontId="0" fillId="0" borderId="0" xfId="0" applyNumberFormat="1" applyAlignment="1">
      <alignment horizontal="center"/>
    </xf>
    <xf numFmtId="4" fontId="3" fillId="0" borderId="8" xfId="0" applyNumberFormat="1" applyFont="1" applyBorder="1" applyAlignment="1">
      <alignment horizontal="center" vertical="center"/>
    </xf>
    <xf numFmtId="0" fontId="11" fillId="0" borderId="0" xfId="0" applyFont="1" applyAlignment="1">
      <alignment horizontal="left" vertical="top" wrapText="1"/>
    </xf>
    <xf numFmtId="2" fontId="3" fillId="0" borderId="6" xfId="0" applyNumberFormat="1" applyFont="1" applyBorder="1" applyAlignment="1" applyProtection="1">
      <alignment horizontal="center" vertical="center"/>
      <protection locked="0"/>
    </xf>
    <xf numFmtId="0" fontId="22" fillId="0" borderId="12" xfId="0" applyFont="1" applyBorder="1" applyAlignment="1">
      <alignment horizontal="center" vertical="center"/>
    </xf>
    <xf numFmtId="0" fontId="10" fillId="0" borderId="6" xfId="0" applyFont="1" applyBorder="1" applyAlignment="1">
      <alignment vertical="center" wrapText="1"/>
    </xf>
    <xf numFmtId="0" fontId="10" fillId="0" borderId="18" xfId="0" applyFont="1" applyBorder="1" applyAlignment="1">
      <alignment vertical="center" wrapText="1"/>
    </xf>
    <xf numFmtId="0" fontId="10" fillId="0" borderId="19" xfId="0" applyFont="1" applyBorder="1" applyAlignment="1">
      <alignment vertical="center" wrapText="1"/>
    </xf>
    <xf numFmtId="0" fontId="28" fillId="9" borderId="7" xfId="0" applyFont="1" applyFill="1" applyBorder="1" applyAlignment="1">
      <alignment vertical="center" wrapText="1"/>
    </xf>
    <xf numFmtId="0" fontId="28" fillId="9" borderId="22" xfId="0" applyFont="1" applyFill="1" applyBorder="1" applyAlignment="1">
      <alignment vertical="center" wrapText="1"/>
    </xf>
    <xf numFmtId="0" fontId="10" fillId="9" borderId="7" xfId="1" applyFill="1" applyBorder="1" applyAlignment="1">
      <alignment wrapText="1"/>
    </xf>
    <xf numFmtId="0" fontId="10" fillId="9" borderId="7" xfId="0" applyFont="1" applyFill="1" applyBorder="1" applyAlignment="1">
      <alignment vertical="center" wrapText="1"/>
    </xf>
    <xf numFmtId="0" fontId="10" fillId="9" borderId="6" xfId="1" applyFill="1" applyBorder="1" applyAlignment="1">
      <alignment wrapText="1"/>
    </xf>
    <xf numFmtId="0" fontId="10" fillId="9" borderId="19" xfId="1" applyFill="1" applyBorder="1" applyAlignment="1">
      <alignment vertical="center" wrapText="1"/>
    </xf>
    <xf numFmtId="0" fontId="4" fillId="3" borderId="1" xfId="0" applyFont="1" applyFill="1" applyBorder="1" applyAlignment="1">
      <alignment wrapText="1"/>
    </xf>
    <xf numFmtId="4" fontId="4" fillId="3" borderId="1" xfId="0" applyNumberFormat="1" applyFont="1" applyFill="1" applyBorder="1"/>
    <xf numFmtId="0" fontId="4" fillId="0" borderId="1" xfId="0" applyFont="1" applyBorder="1" applyAlignment="1">
      <alignment wrapText="1"/>
    </xf>
    <xf numFmtId="4" fontId="4" fillId="0" borderId="1" xfId="0" applyNumberFormat="1" applyFont="1" applyBorder="1"/>
    <xf numFmtId="4" fontId="4" fillId="10" borderId="1" xfId="0" applyNumberFormat="1" applyFont="1" applyFill="1" applyBorder="1"/>
    <xf numFmtId="0" fontId="32" fillId="0" borderId="18" xfId="0" applyFont="1" applyBorder="1" applyAlignment="1">
      <alignment vertical="center" wrapText="1"/>
    </xf>
    <xf numFmtId="0" fontId="34" fillId="0" borderId="0" xfId="0" applyFont="1"/>
    <xf numFmtId="0" fontId="5" fillId="0" borderId="0" xfId="0" applyFont="1" applyAlignment="1" applyProtection="1">
      <alignment horizontal="left" vertical="center"/>
      <protection locked="0"/>
    </xf>
    <xf numFmtId="0" fontId="5" fillId="0" borderId="0" xfId="0" applyFont="1" applyAlignment="1" applyProtection="1">
      <alignment horizontal="right" vertical="center"/>
      <protection locked="0"/>
    </xf>
    <xf numFmtId="0" fontId="10" fillId="0" borderId="0" xfId="1" applyAlignment="1">
      <alignment horizontal="right"/>
    </xf>
    <xf numFmtId="4" fontId="2" fillId="0" borderId="11" xfId="0" applyNumberFormat="1" applyFont="1" applyBorder="1" applyAlignment="1">
      <alignment horizontal="center" vertical="center"/>
    </xf>
    <xf numFmtId="4" fontId="2" fillId="0" borderId="17" xfId="0" applyNumberFormat="1" applyFont="1" applyBorder="1" applyAlignment="1">
      <alignment horizontal="center" vertical="center"/>
    </xf>
    <xf numFmtId="4" fontId="2" fillId="0" borderId="28" xfId="0" applyNumberFormat="1" applyFont="1" applyBorder="1" applyAlignment="1">
      <alignment horizontal="center" vertical="center"/>
    </xf>
    <xf numFmtId="4" fontId="2" fillId="0" borderId="29" xfId="0" applyNumberFormat="1" applyFont="1" applyBorder="1" applyAlignment="1">
      <alignment horizontal="center" vertical="center"/>
    </xf>
    <xf numFmtId="0" fontId="1" fillId="11" borderId="11" xfId="0" applyFont="1" applyFill="1" applyBorder="1" applyAlignment="1">
      <alignment horizontal="right" vertical="center"/>
    </xf>
    <xf numFmtId="0" fontId="1" fillId="11" borderId="20" xfId="0" applyFont="1" applyFill="1" applyBorder="1" applyAlignment="1">
      <alignment horizontal="right" vertical="center"/>
    </xf>
    <xf numFmtId="0" fontId="1" fillId="11" borderId="17" xfId="0" applyFont="1" applyFill="1" applyBorder="1" applyAlignment="1">
      <alignment horizontal="right" vertical="center"/>
    </xf>
    <xf numFmtId="0" fontId="0" fillId="0" borderId="25" xfId="0" applyBorder="1" applyAlignment="1">
      <alignment horizontal="left"/>
    </xf>
    <xf numFmtId="0" fontId="0" fillId="0" borderId="0" xfId="0" applyAlignment="1">
      <alignment horizontal="left"/>
    </xf>
    <xf numFmtId="0" fontId="1" fillId="0" borderId="23" xfId="0" applyFont="1" applyBorder="1" applyAlignment="1">
      <alignment horizontal="right" vertical="center"/>
    </xf>
    <xf numFmtId="0" fontId="1" fillId="0" borderId="14" xfId="0" applyFont="1" applyBorder="1" applyAlignment="1">
      <alignment horizontal="right" vertical="center"/>
    </xf>
    <xf numFmtId="0" fontId="1" fillId="0" borderId="24" xfId="0" applyFont="1" applyBorder="1" applyAlignment="1">
      <alignment horizontal="right" vertical="center"/>
    </xf>
    <xf numFmtId="0" fontId="30"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right"/>
    </xf>
    <xf numFmtId="3" fontId="2" fillId="0" borderId="5" xfId="0" applyNumberFormat="1" applyFont="1" applyBorder="1" applyAlignment="1">
      <alignment horizontal="right"/>
    </xf>
    <xf numFmtId="0" fontId="5" fillId="5" borderId="11" xfId="0" applyFont="1" applyFill="1" applyBorder="1" applyAlignment="1" applyProtection="1">
      <alignment horizontal="center" vertical="center"/>
      <protection locked="0"/>
    </xf>
    <xf numFmtId="0" fontId="5" fillId="5" borderId="20" xfId="0" applyFont="1" applyFill="1" applyBorder="1" applyAlignment="1" applyProtection="1">
      <alignment horizontal="center" vertical="center"/>
      <protection locked="0"/>
    </xf>
    <xf numFmtId="0" fontId="5" fillId="5" borderId="17" xfId="0" applyFont="1" applyFill="1" applyBorder="1" applyAlignment="1" applyProtection="1">
      <alignment horizontal="center" vertical="center"/>
      <protection locked="0"/>
    </xf>
    <xf numFmtId="3" fontId="3" fillId="0" borderId="5" xfId="2" applyNumberFormat="1" applyFont="1" applyBorder="1" applyAlignment="1">
      <alignment horizontal="right" wrapText="1"/>
    </xf>
    <xf numFmtId="0" fontId="1" fillId="6" borderId="7"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21" xfId="0" applyFont="1" applyFill="1" applyBorder="1" applyAlignment="1">
      <alignment horizontal="center" vertical="center" wrapText="1"/>
    </xf>
    <xf numFmtId="0" fontId="1" fillId="0" borderId="7" xfId="0" applyFont="1" applyBorder="1" applyAlignment="1">
      <alignment horizontal="right" vertical="center"/>
    </xf>
    <xf numFmtId="0" fontId="1" fillId="11" borderId="7" xfId="0" applyFont="1" applyFill="1" applyBorder="1" applyAlignment="1">
      <alignment horizontal="right" vertical="center"/>
    </xf>
    <xf numFmtId="4" fontId="2" fillId="0" borderId="12" xfId="0" applyNumberFormat="1" applyFont="1" applyBorder="1" applyAlignment="1">
      <alignment horizontal="center" vertical="center"/>
    </xf>
    <xf numFmtId="4" fontId="2" fillId="0" borderId="15" xfId="0" applyNumberFormat="1" applyFont="1" applyBorder="1" applyAlignment="1">
      <alignment horizontal="center" vertical="center"/>
    </xf>
    <xf numFmtId="0" fontId="0" fillId="0" borderId="0" xfId="0" applyAlignment="1">
      <alignment horizontal="center"/>
    </xf>
    <xf numFmtId="0" fontId="11" fillId="0" borderId="0" xfId="0" applyFont="1" applyAlignment="1">
      <alignment horizontal="left" vertical="top" wrapText="1"/>
    </xf>
    <xf numFmtId="0" fontId="17" fillId="0" borderId="0" xfId="0" applyFont="1" applyAlignment="1">
      <alignment horizontal="left" vertical="top" wrapText="1"/>
    </xf>
    <xf numFmtId="49" fontId="11" fillId="0" borderId="0" xfId="0" applyNumberFormat="1" applyFont="1" applyAlignment="1">
      <alignment horizontal="left" vertical="top" wrapText="1"/>
    </xf>
    <xf numFmtId="0" fontId="33" fillId="0" borderId="11" xfId="0" applyFont="1" applyBorder="1" applyAlignment="1">
      <alignment horizontal="left"/>
    </xf>
    <xf numFmtId="0" fontId="33" fillId="0" borderId="20" xfId="0" applyFont="1" applyBorder="1" applyAlignment="1">
      <alignment horizontal="left"/>
    </xf>
    <xf numFmtId="0" fontId="33" fillId="0" borderId="17" xfId="0" applyFont="1" applyBorder="1" applyAlignment="1">
      <alignment horizontal="left"/>
    </xf>
    <xf numFmtId="0" fontId="3" fillId="0" borderId="11" xfId="0" applyFont="1" applyBorder="1" applyAlignment="1">
      <alignment horizontal="center" vertical="center"/>
    </xf>
    <xf numFmtId="0" fontId="3" fillId="0" borderId="30"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4" fontId="2" fillId="0" borderId="10" xfId="0" applyNumberFormat="1" applyFont="1" applyBorder="1" applyAlignment="1">
      <alignment horizontal="center" vertical="center"/>
    </xf>
    <xf numFmtId="4" fontId="2" fillId="0" borderId="16" xfId="0" applyNumberFormat="1" applyFont="1" applyBorder="1" applyAlignment="1">
      <alignment horizontal="center" vertical="center"/>
    </xf>
    <xf numFmtId="4" fontId="1" fillId="0" borderId="11" xfId="0" applyNumberFormat="1" applyFont="1" applyBorder="1" applyAlignment="1">
      <alignment horizontal="center" vertical="center"/>
    </xf>
    <xf numFmtId="4" fontId="1" fillId="0" borderId="17" xfId="0" applyNumberFormat="1" applyFont="1" applyBorder="1" applyAlignment="1">
      <alignment horizontal="center" vertical="center"/>
    </xf>
  </cellXfs>
  <cellStyles count="3">
    <cellStyle name="Standard" xfId="0" builtinId="0"/>
    <cellStyle name="Standard_Mappe2" xfId="1" xr:uid="{00000000-0005-0000-0000-000001000000}"/>
    <cellStyle name="Standard_Stellenbedarf 12-Stufensystem" xfId="2"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DDDDD"/>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CECFF"/>
      <rgbColor rgb="00FF99CC"/>
      <rgbColor rgb="00CC99FF"/>
      <rgbColor rgb="00FFCC99"/>
      <rgbColor rgb="003366FF"/>
      <rgbColor rgb="0033CCCC"/>
      <rgbColor rgb="0099CC00"/>
      <rgbColor rgb="00FFCC00"/>
      <rgbColor rgb="00FF9900"/>
      <rgbColor rgb="00FFCCCC"/>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sheetMetadata" Target="metadata.xml"/><Relationship Id="rId12"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alcChain" Target="calcChain.xml"/><Relationship Id="rId5" Type="http://schemas.openxmlformats.org/officeDocument/2006/relationships/styles" Target="styles.xml"/><Relationship Id="rId10" Type="http://schemas.microsoft.com/office/2017/06/relationships/rdRichValueTypes" Target="richData/rdRichValueTypes.xml"/><Relationship Id="rId4" Type="http://schemas.openxmlformats.org/officeDocument/2006/relationships/theme" Target="theme/theme1.xml"/><Relationship Id="rId9" Type="http://schemas.microsoft.com/office/2017/06/relationships/rdRichValueStructure" Target="richData/rdrichvaluestructure.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indexed="48"/>
  </sheetPr>
  <dimension ref="A1:A31"/>
  <sheetViews>
    <sheetView showGridLines="0" zoomScale="120" zoomScaleNormal="120" workbookViewId="0">
      <selection sqref="A1:A30"/>
    </sheetView>
  </sheetViews>
  <sheetFormatPr baseColWidth="10" defaultColWidth="13" defaultRowHeight="12.75" x14ac:dyDescent="0.2"/>
  <cols>
    <col min="1" max="1" width="112.42578125" style="37" customWidth="1"/>
    <col min="2" max="2" width="23.5703125" style="37" customWidth="1"/>
    <col min="3" max="3" width="24.42578125" style="37" customWidth="1"/>
    <col min="4" max="16384" width="13" style="37"/>
  </cols>
  <sheetData>
    <row r="1" spans="1:1" x14ac:dyDescent="0.2">
      <c r="A1" s="115" t="e" vm="1">
        <v>#VALUE!</v>
      </c>
    </row>
    <row r="2" spans="1:1" x14ac:dyDescent="0.2">
      <c r="A2" s="115"/>
    </row>
    <row r="3" spans="1:1" customFormat="1" ht="19.5" customHeight="1" x14ac:dyDescent="0.3">
      <c r="A3" s="112" t="s">
        <v>17</v>
      </c>
    </row>
    <row r="4" spans="1:1" customFormat="1" ht="18.75" customHeight="1" x14ac:dyDescent="0.3">
      <c r="A4" s="78" t="s">
        <v>21</v>
      </c>
    </row>
    <row r="5" spans="1:1" customFormat="1" ht="29.85" customHeight="1" x14ac:dyDescent="0.3">
      <c r="A5" s="97" t="s">
        <v>18</v>
      </c>
    </row>
    <row r="6" spans="1:1" customFormat="1" ht="34.700000000000003" customHeight="1" x14ac:dyDescent="0.3">
      <c r="A6" s="98" t="s">
        <v>19</v>
      </c>
    </row>
    <row r="7" spans="1:1" customFormat="1" ht="74.25" customHeight="1" x14ac:dyDescent="0.3">
      <c r="A7" s="99" t="s">
        <v>20</v>
      </c>
    </row>
    <row r="8" spans="1:1" customFormat="1" ht="41.45" customHeight="1" x14ac:dyDescent="0.3">
      <c r="A8" s="111" t="s">
        <v>22</v>
      </c>
    </row>
    <row r="9" spans="1:1" customFormat="1" ht="26.45" customHeight="1" x14ac:dyDescent="0.3">
      <c r="A9" s="72" t="s">
        <v>23</v>
      </c>
    </row>
    <row r="10" spans="1:1" customFormat="1" ht="75.599999999999994" customHeight="1" x14ac:dyDescent="0.3">
      <c r="A10" s="73" t="s">
        <v>24</v>
      </c>
    </row>
    <row r="11" spans="1:1" customFormat="1" ht="47.45" customHeight="1" x14ac:dyDescent="0.3">
      <c r="A11" s="73" t="s">
        <v>25</v>
      </c>
    </row>
    <row r="12" spans="1:1" customFormat="1" ht="54.95" customHeight="1" x14ac:dyDescent="0.3">
      <c r="A12" s="73" t="s">
        <v>26</v>
      </c>
    </row>
    <row r="13" spans="1:1" customFormat="1" ht="44.1" customHeight="1" x14ac:dyDescent="0.3">
      <c r="A13" s="74" t="s">
        <v>27</v>
      </c>
    </row>
    <row r="14" spans="1:1" customFormat="1" ht="27.4" customHeight="1" x14ac:dyDescent="0.3">
      <c r="A14" s="70" t="s">
        <v>28</v>
      </c>
    </row>
    <row r="15" spans="1:1" customFormat="1" ht="44.45" customHeight="1" x14ac:dyDescent="0.3">
      <c r="A15" s="76" t="s">
        <v>29</v>
      </c>
    </row>
    <row r="16" spans="1:1" customFormat="1" ht="48.2" customHeight="1" x14ac:dyDescent="0.3">
      <c r="A16" s="77" t="s">
        <v>30</v>
      </c>
    </row>
    <row r="17" spans="1:1" customFormat="1" ht="27.4" customHeight="1" x14ac:dyDescent="0.3">
      <c r="A17" s="100" t="s">
        <v>15</v>
      </c>
    </row>
    <row r="18" spans="1:1" customFormat="1" ht="43.5" customHeight="1" x14ac:dyDescent="0.3">
      <c r="A18" s="101" t="s">
        <v>31</v>
      </c>
    </row>
    <row r="19" spans="1:1" customFormat="1" ht="30.6" customHeight="1" x14ac:dyDescent="0.3">
      <c r="A19" s="102" t="s">
        <v>32</v>
      </c>
    </row>
    <row r="20" spans="1:1" ht="43.5" customHeight="1" x14ac:dyDescent="0.2">
      <c r="A20" s="103" t="s">
        <v>33</v>
      </c>
    </row>
    <row r="21" spans="1:1" ht="29.65" customHeight="1" x14ac:dyDescent="0.2">
      <c r="A21" s="80" t="s">
        <v>34</v>
      </c>
    </row>
    <row r="22" spans="1:1" ht="17.45" customHeight="1" x14ac:dyDescent="0.2">
      <c r="A22" s="104" t="s">
        <v>35</v>
      </c>
    </row>
    <row r="23" spans="1:1" ht="17.45" customHeight="1" x14ac:dyDescent="0.2">
      <c r="A23" s="85" t="s">
        <v>36</v>
      </c>
    </row>
    <row r="24" spans="1:1" ht="17.45" customHeight="1" x14ac:dyDescent="0.2">
      <c r="A24" s="81" t="s">
        <v>37</v>
      </c>
    </row>
    <row r="25" spans="1:1" ht="27" customHeight="1" x14ac:dyDescent="0.2">
      <c r="A25" s="84" t="s">
        <v>38</v>
      </c>
    </row>
    <row r="26" spans="1:1" ht="17.45" customHeight="1" x14ac:dyDescent="0.2">
      <c r="A26" s="85" t="s">
        <v>39</v>
      </c>
    </row>
    <row r="27" spans="1:1" ht="25.5" customHeight="1" x14ac:dyDescent="0.2">
      <c r="A27" s="81" t="s">
        <v>40</v>
      </c>
    </row>
    <row r="28" spans="1:1" ht="17.45" customHeight="1" x14ac:dyDescent="0.2">
      <c r="A28" s="85" t="s">
        <v>41</v>
      </c>
    </row>
    <row r="29" spans="1:1" ht="17.45" customHeight="1" x14ac:dyDescent="0.2">
      <c r="A29" s="105" t="s">
        <v>42</v>
      </c>
    </row>
    <row r="30" spans="1:1" s="71" customFormat="1" ht="26.45" customHeight="1" x14ac:dyDescent="0.3">
      <c r="A30" s="82"/>
    </row>
    <row r="31" spans="1:1" x14ac:dyDescent="0.2">
      <c r="A31" s="69"/>
    </row>
  </sheetData>
  <sheetProtection algorithmName="SHA-512" hashValue="eydPrzF5LAUrZQezAY9t9Ee8E0xCiJ24ZAdCovElZzzHFlJ392NfdnzikgMvqmYTGNszdUSrrTFdTY0pTZN8KA==" saltValue="ILIWYiYM/4skhSDx29VnSg==" spinCount="100000" sheet="1" selectLockedCells="1" selectUnlockedCells="1"/>
  <customSheetViews>
    <customSheetView guid="{2AB5DD9E-A6A3-4808-AFA7-F76C9A82CA8D}" showPageBreaks="1" showGridLines="0" printArea="1" showRuler="0">
      <pageMargins left="0.55118110236220474" right="0.47244094488188981" top="1.33" bottom="0.53" header="0.51181102362204722" footer="0.51181102362204722"/>
      <pageSetup paperSize="9" orientation="portrait" verticalDpi="0" r:id="rId1"/>
      <headerFooter alignWithMargins="0">
        <oddHeader>&amp;R&amp;G</oddHeader>
      </headerFooter>
    </customSheetView>
  </customSheetViews>
  <mergeCells count="1">
    <mergeCell ref="A1:A2"/>
  </mergeCells>
  <phoneticPr fontId="20" type="noConversion"/>
  <pageMargins left="0.55118110236220474" right="0.47244094488188981" top="1.3385826771653544" bottom="0.51181102362204722" header="0.51181102362204722" footer="0.51181102362204722"/>
  <pageSetup paperSize="9" orientation="portrait" verticalDpi="1200" r:id="rId2"/>
  <headerFooter alignWithMargins="0"/>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6">
    <tabColor indexed="14"/>
  </sheetPr>
  <dimension ref="A1:O49"/>
  <sheetViews>
    <sheetView showGridLines="0" showZeros="0" tabSelected="1" zoomScaleNormal="100" workbookViewId="0">
      <selection activeCell="A5" sqref="A5"/>
    </sheetView>
  </sheetViews>
  <sheetFormatPr baseColWidth="10" defaultRowHeight="16.5" x14ac:dyDescent="0.3"/>
  <cols>
    <col min="2" max="2" width="14.140625" customWidth="1"/>
    <col min="3" max="3" width="13.42578125" customWidth="1"/>
    <col min="4" max="4" width="11.140625" customWidth="1"/>
    <col min="5" max="5" width="11.5703125" customWidth="1"/>
    <col min="6" max="6" width="12.85546875" customWidth="1"/>
    <col min="7" max="7" width="12.42578125" bestFit="1" customWidth="1"/>
    <col min="8" max="8" width="13.42578125" customWidth="1"/>
    <col min="9" max="9" width="12.140625" customWidth="1"/>
    <col min="10" max="10" width="16" customWidth="1"/>
    <col min="11" max="11" width="9.42578125" customWidth="1"/>
    <col min="12" max="12" width="6.140625" customWidth="1"/>
  </cols>
  <sheetData>
    <row r="1" spans="1:14" x14ac:dyDescent="0.3">
      <c r="I1" s="144" t="e" vm="1">
        <v>#VALUE!</v>
      </c>
      <c r="J1" s="144"/>
    </row>
    <row r="2" spans="1:14" x14ac:dyDescent="0.3">
      <c r="I2" s="144"/>
      <c r="J2" s="144"/>
    </row>
    <row r="3" spans="1:14" ht="29.85" customHeight="1" x14ac:dyDescent="0.3">
      <c r="A3" s="128" t="s">
        <v>43</v>
      </c>
      <c r="B3" s="128"/>
      <c r="C3" s="128"/>
      <c r="D3" s="128"/>
      <c r="E3" s="128"/>
      <c r="F3" s="128"/>
      <c r="G3" s="128"/>
      <c r="H3" s="128"/>
      <c r="I3" s="51"/>
      <c r="J3" s="79" t="s">
        <v>21</v>
      </c>
      <c r="K3" s="51"/>
    </row>
    <row r="4" spans="1:14" ht="29.85" customHeight="1" x14ac:dyDescent="0.3">
      <c r="A4" s="129" t="s">
        <v>44</v>
      </c>
      <c r="B4" s="129"/>
      <c r="C4" s="129"/>
      <c r="D4" s="129"/>
      <c r="E4" s="129"/>
      <c r="F4" s="129"/>
      <c r="G4" s="129"/>
      <c r="H4" s="129"/>
      <c r="I4" s="129"/>
      <c r="J4" s="129"/>
      <c r="K4" s="51"/>
    </row>
    <row r="5" spans="1:14" ht="22.35" customHeight="1" x14ac:dyDescent="0.3">
      <c r="A5" s="113" t="s">
        <v>45</v>
      </c>
      <c r="B5" s="132"/>
      <c r="C5" s="133"/>
      <c r="D5" s="133"/>
      <c r="E5" s="134"/>
      <c r="F5" s="114" t="s">
        <v>46</v>
      </c>
      <c r="G5" s="132"/>
      <c r="H5" s="134"/>
      <c r="I5" s="114" t="s">
        <v>47</v>
      </c>
      <c r="J5" s="56"/>
      <c r="K5" s="51"/>
    </row>
    <row r="6" spans="1:14" ht="12.2" customHeight="1" x14ac:dyDescent="0.3">
      <c r="A6" s="55"/>
      <c r="B6" s="55"/>
      <c r="C6" s="55"/>
      <c r="D6" s="55"/>
      <c r="E6" s="55"/>
      <c r="F6" s="55"/>
      <c r="G6" s="55"/>
      <c r="H6" s="55"/>
      <c r="I6" s="55"/>
      <c r="J6" s="55"/>
      <c r="K6" s="18"/>
    </row>
    <row r="7" spans="1:14" ht="78.75" customHeight="1" x14ac:dyDescent="0.3">
      <c r="A7" s="66" t="s">
        <v>48</v>
      </c>
      <c r="B7" s="66" t="s">
        <v>49</v>
      </c>
      <c r="C7" s="66" t="s">
        <v>50</v>
      </c>
      <c r="D7" s="66" t="s">
        <v>51</v>
      </c>
      <c r="E7" s="66" t="s">
        <v>52</v>
      </c>
      <c r="F7" s="66" t="s">
        <v>53</v>
      </c>
      <c r="G7" s="66" t="s">
        <v>54</v>
      </c>
      <c r="H7" s="66" t="s">
        <v>55</v>
      </c>
      <c r="I7" s="59" t="s">
        <v>56</v>
      </c>
      <c r="J7" s="67" t="s">
        <v>57</v>
      </c>
    </row>
    <row r="8" spans="1:14" ht="18.75" customHeight="1" x14ac:dyDescent="0.3">
      <c r="A8" s="20" t="s">
        <v>11</v>
      </c>
      <c r="B8" s="20" t="s">
        <v>11</v>
      </c>
      <c r="C8" s="20" t="s">
        <v>11</v>
      </c>
      <c r="D8" s="38">
        <v>11</v>
      </c>
      <c r="E8" s="39">
        <v>0</v>
      </c>
      <c r="F8" s="29">
        <f>SUM(C8:E8)*365</f>
        <v>4015</v>
      </c>
      <c r="G8" s="57">
        <v>100498</v>
      </c>
      <c r="H8" s="21">
        <f>F8/G8</f>
        <v>0.04</v>
      </c>
      <c r="I8" s="53" t="str">
        <f t="shared" ref="I8:I20" si="0">IF(J8&gt;0,H8*J8," ")</f>
        <v xml:space="preserve"> </v>
      </c>
      <c r="J8" s="68"/>
    </row>
    <row r="9" spans="1:14" x14ac:dyDescent="0.3">
      <c r="A9" s="5">
        <v>1</v>
      </c>
      <c r="B9" s="19" t="s">
        <v>12</v>
      </c>
      <c r="C9" s="5">
        <v>10</v>
      </c>
      <c r="D9" s="40">
        <v>11</v>
      </c>
      <c r="E9" s="9">
        <v>1</v>
      </c>
      <c r="F9" s="7">
        <f t="shared" ref="F9:F20" si="1">SUM(C9:E9)*365</f>
        <v>8030</v>
      </c>
      <c r="G9" s="7">
        <f>$G$8</f>
        <v>100498</v>
      </c>
      <c r="H9" s="13">
        <f t="shared" ref="H9:H20" si="2">F9/G9</f>
        <v>0.08</v>
      </c>
      <c r="I9" s="54" t="str">
        <f t="shared" si="0"/>
        <v xml:space="preserve"> </v>
      </c>
      <c r="J9" s="68"/>
      <c r="K9" s="1"/>
      <c r="M9" s="11"/>
      <c r="N9" s="12"/>
    </row>
    <row r="10" spans="1:14" x14ac:dyDescent="0.3">
      <c r="A10" s="5">
        <v>2</v>
      </c>
      <c r="B10" s="5" t="s">
        <v>0</v>
      </c>
      <c r="C10" s="5">
        <v>30</v>
      </c>
      <c r="D10" s="40">
        <v>11</v>
      </c>
      <c r="E10" s="9">
        <v>3</v>
      </c>
      <c r="F10" s="7">
        <f t="shared" si="1"/>
        <v>16060</v>
      </c>
      <c r="G10" s="7">
        <f t="shared" ref="G10:G20" si="3">$G$8</f>
        <v>100498</v>
      </c>
      <c r="H10" s="13">
        <f t="shared" si="2"/>
        <v>0.16</v>
      </c>
      <c r="I10" s="54" t="str">
        <f t="shared" si="0"/>
        <v xml:space="preserve"> </v>
      </c>
      <c r="J10" s="68"/>
      <c r="K10" s="1"/>
      <c r="M10" s="11"/>
      <c r="N10" s="12"/>
    </row>
    <row r="11" spans="1:14" x14ac:dyDescent="0.3">
      <c r="A11" s="5">
        <v>3</v>
      </c>
      <c r="B11" s="5" t="s">
        <v>1</v>
      </c>
      <c r="C11" s="5">
        <v>50</v>
      </c>
      <c r="D11" s="40">
        <v>11</v>
      </c>
      <c r="E11" s="9">
        <v>5</v>
      </c>
      <c r="F11" s="7">
        <f t="shared" si="1"/>
        <v>24090</v>
      </c>
      <c r="G11" s="7">
        <f t="shared" si="3"/>
        <v>100498</v>
      </c>
      <c r="H11" s="13">
        <f t="shared" si="2"/>
        <v>0.24</v>
      </c>
      <c r="I11" s="54" t="str">
        <f t="shared" si="0"/>
        <v xml:space="preserve"> </v>
      </c>
      <c r="J11" s="68"/>
      <c r="K11" s="1"/>
      <c r="M11" s="11"/>
      <c r="N11" s="12"/>
    </row>
    <row r="12" spans="1:14" x14ac:dyDescent="0.3">
      <c r="A12" s="5">
        <v>4</v>
      </c>
      <c r="B12" s="5" t="s">
        <v>2</v>
      </c>
      <c r="C12" s="5">
        <v>70</v>
      </c>
      <c r="D12" s="40">
        <v>11</v>
      </c>
      <c r="E12" s="9">
        <v>7</v>
      </c>
      <c r="F12" s="7">
        <f t="shared" si="1"/>
        <v>32120</v>
      </c>
      <c r="G12" s="7">
        <f t="shared" si="3"/>
        <v>100498</v>
      </c>
      <c r="H12" s="13">
        <f t="shared" si="2"/>
        <v>0.32</v>
      </c>
      <c r="I12" s="54" t="str">
        <f t="shared" si="0"/>
        <v xml:space="preserve"> </v>
      </c>
      <c r="J12" s="68"/>
      <c r="K12" s="1"/>
      <c r="M12" s="11"/>
      <c r="N12" s="12"/>
    </row>
    <row r="13" spans="1:14" x14ac:dyDescent="0.3">
      <c r="A13" s="5">
        <v>5</v>
      </c>
      <c r="B13" s="5" t="s">
        <v>3</v>
      </c>
      <c r="C13" s="5">
        <v>90</v>
      </c>
      <c r="D13" s="40">
        <v>11</v>
      </c>
      <c r="E13" s="9">
        <v>9</v>
      </c>
      <c r="F13" s="7">
        <f t="shared" si="1"/>
        <v>40150</v>
      </c>
      <c r="G13" s="7">
        <f t="shared" si="3"/>
        <v>100498</v>
      </c>
      <c r="H13" s="13">
        <f t="shared" si="2"/>
        <v>0.4</v>
      </c>
      <c r="I13" s="54" t="str">
        <f t="shared" si="0"/>
        <v xml:space="preserve"> </v>
      </c>
      <c r="J13" s="68"/>
      <c r="K13" s="1"/>
      <c r="M13" s="11"/>
      <c r="N13" s="12"/>
    </row>
    <row r="14" spans="1:14" x14ac:dyDescent="0.3">
      <c r="A14" s="5">
        <v>6</v>
      </c>
      <c r="B14" s="5" t="s">
        <v>4</v>
      </c>
      <c r="C14" s="5">
        <v>110</v>
      </c>
      <c r="D14" s="40">
        <v>11</v>
      </c>
      <c r="E14" s="9">
        <v>11</v>
      </c>
      <c r="F14" s="7">
        <f t="shared" si="1"/>
        <v>48180</v>
      </c>
      <c r="G14" s="7">
        <f t="shared" si="3"/>
        <v>100498</v>
      </c>
      <c r="H14" s="13">
        <f>F14/G14</f>
        <v>0.47899999999999998</v>
      </c>
      <c r="I14" s="54" t="str">
        <f t="shared" si="0"/>
        <v xml:space="preserve"> </v>
      </c>
      <c r="J14" s="68"/>
      <c r="K14" s="1"/>
      <c r="M14" s="11"/>
      <c r="N14" s="12"/>
    </row>
    <row r="15" spans="1:14" x14ac:dyDescent="0.3">
      <c r="A15" s="5">
        <v>7</v>
      </c>
      <c r="B15" s="5" t="s">
        <v>5</v>
      </c>
      <c r="C15" s="15">
        <v>130</v>
      </c>
      <c r="D15" s="40">
        <v>11</v>
      </c>
      <c r="E15" s="9">
        <v>13</v>
      </c>
      <c r="F15" s="7">
        <f t="shared" si="1"/>
        <v>56210</v>
      </c>
      <c r="G15" s="7">
        <f t="shared" si="3"/>
        <v>100498</v>
      </c>
      <c r="H15" s="13">
        <f t="shared" si="2"/>
        <v>0.55900000000000005</v>
      </c>
      <c r="I15" s="54" t="str">
        <f t="shared" si="0"/>
        <v xml:space="preserve"> </v>
      </c>
      <c r="J15" s="68"/>
      <c r="K15" s="1"/>
      <c r="M15" s="11"/>
      <c r="N15" s="12"/>
    </row>
    <row r="16" spans="1:14" x14ac:dyDescent="0.3">
      <c r="A16" s="5">
        <v>8</v>
      </c>
      <c r="B16" s="5" t="s">
        <v>6</v>
      </c>
      <c r="C16" s="15">
        <v>150</v>
      </c>
      <c r="D16" s="40">
        <v>11</v>
      </c>
      <c r="E16" s="9">
        <v>15</v>
      </c>
      <c r="F16" s="7">
        <f t="shared" si="1"/>
        <v>64240</v>
      </c>
      <c r="G16" s="7">
        <f t="shared" si="3"/>
        <v>100498</v>
      </c>
      <c r="H16" s="13">
        <f t="shared" si="2"/>
        <v>0.63900000000000001</v>
      </c>
      <c r="I16" s="54" t="str">
        <f t="shared" si="0"/>
        <v xml:space="preserve"> </v>
      </c>
      <c r="J16" s="68"/>
      <c r="K16" s="1"/>
      <c r="M16" s="11"/>
      <c r="N16" s="12"/>
    </row>
    <row r="17" spans="1:15" x14ac:dyDescent="0.3">
      <c r="A17" s="5">
        <v>9</v>
      </c>
      <c r="B17" s="5" t="s">
        <v>7</v>
      </c>
      <c r="C17" s="15">
        <v>170</v>
      </c>
      <c r="D17" s="40">
        <v>11</v>
      </c>
      <c r="E17" s="9">
        <v>17</v>
      </c>
      <c r="F17" s="7">
        <f t="shared" si="1"/>
        <v>72270</v>
      </c>
      <c r="G17" s="7">
        <f t="shared" si="3"/>
        <v>100498</v>
      </c>
      <c r="H17" s="13">
        <f t="shared" si="2"/>
        <v>0.71899999999999997</v>
      </c>
      <c r="I17" s="54" t="str">
        <f t="shared" si="0"/>
        <v xml:space="preserve"> </v>
      </c>
      <c r="J17" s="68"/>
      <c r="K17" s="1"/>
      <c r="M17" s="11"/>
      <c r="N17" s="12"/>
    </row>
    <row r="18" spans="1:15" x14ac:dyDescent="0.3">
      <c r="A18" s="5">
        <v>10</v>
      </c>
      <c r="B18" s="5" t="s">
        <v>8</v>
      </c>
      <c r="C18" s="15">
        <v>190</v>
      </c>
      <c r="D18" s="40">
        <v>11</v>
      </c>
      <c r="E18" s="9">
        <v>19</v>
      </c>
      <c r="F18" s="7">
        <f t="shared" si="1"/>
        <v>80300</v>
      </c>
      <c r="G18" s="7">
        <f t="shared" si="3"/>
        <v>100498</v>
      </c>
      <c r="H18" s="13">
        <f t="shared" si="2"/>
        <v>0.79900000000000004</v>
      </c>
      <c r="I18" s="54" t="str">
        <f t="shared" si="0"/>
        <v xml:space="preserve"> </v>
      </c>
      <c r="J18" s="68"/>
      <c r="K18" s="1"/>
      <c r="M18" s="11"/>
      <c r="N18" s="12"/>
    </row>
    <row r="19" spans="1:15" x14ac:dyDescent="0.3">
      <c r="A19" s="10">
        <v>11</v>
      </c>
      <c r="B19" s="10" t="s">
        <v>9</v>
      </c>
      <c r="C19" s="16">
        <v>210</v>
      </c>
      <c r="D19" s="41">
        <v>11</v>
      </c>
      <c r="E19" s="9">
        <v>21</v>
      </c>
      <c r="F19" s="7">
        <f t="shared" si="1"/>
        <v>88330</v>
      </c>
      <c r="G19" s="7">
        <f t="shared" si="3"/>
        <v>100498</v>
      </c>
      <c r="H19" s="13">
        <f t="shared" si="2"/>
        <v>0.879</v>
      </c>
      <c r="I19" s="54" t="str">
        <f t="shared" si="0"/>
        <v xml:space="preserve"> </v>
      </c>
      <c r="J19" s="68"/>
      <c r="K19" s="1"/>
      <c r="M19" s="11"/>
      <c r="N19" s="12"/>
    </row>
    <row r="20" spans="1:15" x14ac:dyDescent="0.3">
      <c r="A20" s="6">
        <v>12</v>
      </c>
      <c r="B20" s="6" t="s">
        <v>10</v>
      </c>
      <c r="C20" s="17">
        <v>230</v>
      </c>
      <c r="D20" s="41">
        <v>11</v>
      </c>
      <c r="E20" s="9">
        <v>23</v>
      </c>
      <c r="F20" s="8">
        <f t="shared" si="1"/>
        <v>96360</v>
      </c>
      <c r="G20" s="8">
        <f t="shared" si="3"/>
        <v>100498</v>
      </c>
      <c r="H20" s="14">
        <f t="shared" si="2"/>
        <v>0.95899999999999996</v>
      </c>
      <c r="I20" s="54" t="str">
        <f t="shared" si="0"/>
        <v xml:space="preserve"> </v>
      </c>
      <c r="J20" s="68"/>
      <c r="K20" s="92"/>
      <c r="M20" s="11"/>
      <c r="N20" s="12"/>
    </row>
    <row r="21" spans="1:15" ht="16.7" customHeight="1" x14ac:dyDescent="0.3">
      <c r="A21" s="131"/>
      <c r="B21" s="131"/>
      <c r="C21" s="131"/>
      <c r="D21" s="34"/>
      <c r="E21" s="34"/>
      <c r="F21" s="36"/>
      <c r="H21" s="135" t="s">
        <v>58</v>
      </c>
      <c r="I21" s="135"/>
      <c r="J21" s="34">
        <f>SUM(J8:J20)</f>
        <v>0</v>
      </c>
    </row>
    <row r="22" spans="1:15" ht="16.7" customHeight="1" x14ac:dyDescent="0.3">
      <c r="A22" s="130"/>
      <c r="B22" s="130"/>
      <c r="C22" s="130"/>
      <c r="D22" s="35"/>
      <c r="E22" s="28"/>
      <c r="H22" s="47"/>
      <c r="I22" s="48" t="s">
        <v>59</v>
      </c>
      <c r="J22" s="52" t="str">
        <f>IF(J21&gt;0,SUMPRODUCT(A8:A20,J8:J20)/J21," ")</f>
        <v xml:space="preserve"> </v>
      </c>
    </row>
    <row r="23" spans="1:15" ht="15.2" customHeight="1" x14ac:dyDescent="0.3">
      <c r="A23" s="2"/>
      <c r="B23" s="2"/>
      <c r="C23" s="2"/>
      <c r="D23" s="35"/>
      <c r="E23" s="28"/>
      <c r="H23" s="3"/>
      <c r="I23" s="22"/>
      <c r="J23" s="4"/>
    </row>
    <row r="24" spans="1:15" s="49" customFormat="1" ht="15.75" customHeight="1" x14ac:dyDescent="0.3">
      <c r="G24" s="151" t="s">
        <v>71</v>
      </c>
      <c r="H24" s="152"/>
      <c r="I24" s="136" t="s">
        <v>66</v>
      </c>
      <c r="J24" s="138" t="s">
        <v>67</v>
      </c>
      <c r="L24" s="50"/>
    </row>
    <row r="25" spans="1:15" ht="18.75" thickBot="1" x14ac:dyDescent="0.35">
      <c r="C25" s="58"/>
      <c r="D25" s="58"/>
      <c r="E25" s="58"/>
      <c r="F25" s="58"/>
      <c r="G25" s="153" t="s">
        <v>70</v>
      </c>
      <c r="H25" s="154"/>
      <c r="I25" s="137"/>
      <c r="J25" s="139"/>
    </row>
    <row r="26" spans="1:15" ht="19.5" x14ac:dyDescent="0.3">
      <c r="A26" s="140" t="s">
        <v>60</v>
      </c>
      <c r="B26" s="140"/>
      <c r="C26" s="140"/>
      <c r="D26" s="140"/>
      <c r="E26" s="140"/>
      <c r="F26" s="140"/>
      <c r="G26" s="155">
        <f>SUM(I8:I20)*0.14</f>
        <v>0</v>
      </c>
      <c r="H26" s="156"/>
      <c r="I26" s="61" t="str">
        <f>IF(J26&gt;=G26,H33,H34)</f>
        <v>ü</v>
      </c>
      <c r="J26" s="87"/>
    </row>
    <row r="27" spans="1:15" ht="19.5" x14ac:dyDescent="0.3">
      <c r="A27" s="140" t="s">
        <v>61</v>
      </c>
      <c r="B27" s="140"/>
      <c r="C27" s="140"/>
      <c r="D27" s="140"/>
      <c r="E27" s="140"/>
      <c r="F27" s="140"/>
      <c r="G27" s="116">
        <f>SUM(I8:I20)*0.06</f>
        <v>0</v>
      </c>
      <c r="H27" s="117"/>
      <c r="I27" s="86" t="str">
        <f>IF(OR(J27&gt;=G27,J28&gt;=G28),H33,H34)</f>
        <v>ü</v>
      </c>
      <c r="J27" s="88"/>
    </row>
    <row r="28" spans="1:15" ht="19.5" x14ac:dyDescent="0.3">
      <c r="A28" s="141" t="s">
        <v>62</v>
      </c>
      <c r="B28" s="141"/>
      <c r="C28" s="141"/>
      <c r="D28" s="141"/>
      <c r="E28" s="141"/>
      <c r="F28" s="141"/>
      <c r="G28" s="157">
        <f>SUM(G26:G27)</f>
        <v>0</v>
      </c>
      <c r="H28" s="158"/>
      <c r="I28" s="86" t="str">
        <f>IF(AND(J28&gt;=G28,J26&gt;=G26),H33,H34)</f>
        <v>ü</v>
      </c>
      <c r="J28" s="91">
        <f>SUM(J26:J27)</f>
        <v>0</v>
      </c>
    </row>
    <row r="29" spans="1:15" ht="19.5" x14ac:dyDescent="0.3">
      <c r="A29" s="140" t="s">
        <v>63</v>
      </c>
      <c r="B29" s="140"/>
      <c r="C29" s="140"/>
      <c r="D29" s="140"/>
      <c r="E29" s="140"/>
      <c r="F29" s="140"/>
      <c r="G29" s="116">
        <f>SUM(I8:I20)*0.3</f>
        <v>0</v>
      </c>
      <c r="H29" s="117"/>
      <c r="I29" s="62" t="str">
        <f>IF(J29&gt;=G29,H33,H34)</f>
        <v>ü</v>
      </c>
      <c r="J29" s="89"/>
    </row>
    <row r="30" spans="1:15" ht="19.5" x14ac:dyDescent="0.3">
      <c r="A30" s="120" t="s">
        <v>64</v>
      </c>
      <c r="B30" s="121"/>
      <c r="C30" s="121"/>
      <c r="D30" s="121"/>
      <c r="E30" s="121"/>
      <c r="F30" s="122"/>
      <c r="G30" s="116">
        <f>SUM(G28:H29)</f>
        <v>0</v>
      </c>
      <c r="H30" s="117"/>
      <c r="I30" s="63" t="str">
        <f>IF(J30&gt;=G30,H33,H34)</f>
        <v>ü</v>
      </c>
      <c r="J30" s="95">
        <f>SUM(J28:J29)</f>
        <v>0</v>
      </c>
    </row>
    <row r="31" spans="1:15" ht="20.25" thickBot="1" x14ac:dyDescent="0.35">
      <c r="A31" s="140" t="s">
        <v>65</v>
      </c>
      <c r="B31" s="140"/>
      <c r="C31" s="140"/>
      <c r="D31" s="140"/>
      <c r="E31" s="140"/>
      <c r="F31" s="140"/>
      <c r="G31" s="118">
        <f>SUM(I8:I20)*0.5</f>
        <v>0</v>
      </c>
      <c r="H31" s="119"/>
      <c r="I31" s="63" t="str">
        <f>IF(AND(J31&lt;=G31,SUM(I8:I20)&lt;=J32),H33,H34)</f>
        <v>ü</v>
      </c>
      <c r="J31" s="90"/>
      <c r="K31" s="123"/>
      <c r="L31" s="124"/>
      <c r="M31" s="124"/>
      <c r="N31" s="124"/>
      <c r="O31" s="124"/>
    </row>
    <row r="32" spans="1:15" ht="20.25" thickTop="1" x14ac:dyDescent="0.3">
      <c r="A32" s="3"/>
      <c r="B32" s="3"/>
      <c r="C32" s="125" t="s">
        <v>16</v>
      </c>
      <c r="D32" s="126"/>
      <c r="E32" s="126"/>
      <c r="F32" s="127"/>
      <c r="G32" s="142">
        <f>SUM(G26,G27,G29,G31)</f>
        <v>0</v>
      </c>
      <c r="H32" s="143"/>
      <c r="I32" s="96" t="str">
        <f>IF(SUM(I8:I20)&gt;=J32,H34,H33)</f>
        <v>L</v>
      </c>
      <c r="J32" s="93">
        <f>SUM(J26,J27,J29,J31)</f>
        <v>0</v>
      </c>
      <c r="K32" s="43"/>
    </row>
    <row r="33" spans="1:13" ht="18" customHeight="1" x14ac:dyDescent="0.3">
      <c r="A33" s="45"/>
      <c r="B33" s="45"/>
      <c r="C33" s="45"/>
      <c r="D33" s="45"/>
      <c r="E33" s="42"/>
      <c r="H33" s="64" t="s">
        <v>14</v>
      </c>
      <c r="I33" s="65" t="s">
        <v>68</v>
      </c>
      <c r="K33" s="43"/>
    </row>
    <row r="34" spans="1:13" ht="18" customHeight="1" x14ac:dyDescent="0.3">
      <c r="A34" s="45"/>
      <c r="B34" s="45"/>
      <c r="C34" s="45"/>
      <c r="D34" s="45"/>
      <c r="E34" s="42"/>
      <c r="H34" s="60" t="s">
        <v>13</v>
      </c>
      <c r="I34" s="65" t="s">
        <v>69</v>
      </c>
      <c r="K34" s="43"/>
    </row>
    <row r="35" spans="1:13" ht="10.7" customHeight="1" x14ac:dyDescent="0.3">
      <c r="A35" s="45"/>
      <c r="B35" s="45"/>
      <c r="C35" s="45"/>
      <c r="D35" s="45"/>
      <c r="E35" s="45"/>
      <c r="F35" s="42"/>
      <c r="G35" s="42"/>
      <c r="H35" s="44"/>
      <c r="I35" s="42"/>
      <c r="J35" s="46"/>
      <c r="K35" s="43"/>
    </row>
    <row r="36" spans="1:13" ht="15.75" customHeight="1" x14ac:dyDescent="0.3">
      <c r="E36" s="2"/>
      <c r="F36" s="12"/>
      <c r="G36" s="12"/>
    </row>
    <row r="37" spans="1:13" ht="15.75" customHeight="1" x14ac:dyDescent="0.3">
      <c r="A37" s="148" t="s">
        <v>22</v>
      </c>
      <c r="B37" s="149"/>
      <c r="C37" s="149"/>
      <c r="D37" s="149"/>
      <c r="E37" s="149"/>
      <c r="F37" s="149"/>
      <c r="G37" s="149"/>
      <c r="H37" s="149"/>
      <c r="I37" s="149"/>
      <c r="J37" s="149"/>
      <c r="K37" s="149"/>
      <c r="L37" s="149"/>
      <c r="M37" s="150"/>
    </row>
    <row r="38" spans="1:13" ht="15.75" customHeight="1" x14ac:dyDescent="0.3">
      <c r="F38" s="12"/>
      <c r="G38" s="12"/>
    </row>
    <row r="39" spans="1:13" ht="20.45" customHeight="1" x14ac:dyDescent="0.3">
      <c r="A39" s="33"/>
      <c r="B39" s="30"/>
      <c r="C39" s="30"/>
      <c r="D39" s="30"/>
      <c r="E39" s="30"/>
      <c r="F39" s="30"/>
      <c r="G39" s="30"/>
      <c r="H39" s="30"/>
      <c r="I39" s="30"/>
      <c r="J39" s="30"/>
    </row>
    <row r="40" spans="1:13" ht="18" customHeight="1" x14ac:dyDescent="0.3">
      <c r="A40" s="146"/>
      <c r="B40" s="146"/>
      <c r="C40" s="146"/>
      <c r="D40" s="146"/>
      <c r="E40" s="146"/>
      <c r="F40" s="146"/>
      <c r="G40" s="146"/>
      <c r="H40" s="146"/>
      <c r="I40" s="146"/>
      <c r="J40" s="146"/>
    </row>
    <row r="41" spans="1:13" ht="33.75" customHeight="1" x14ac:dyDescent="0.3">
      <c r="A41" s="147"/>
      <c r="B41" s="147"/>
      <c r="C41" s="147"/>
      <c r="D41" s="147"/>
      <c r="E41" s="147"/>
      <c r="F41" s="147"/>
      <c r="G41" s="147"/>
      <c r="H41" s="147"/>
      <c r="I41" s="147"/>
      <c r="J41" s="147"/>
    </row>
    <row r="42" spans="1:13" ht="12.95" customHeight="1" x14ac:dyDescent="0.3">
      <c r="A42" s="31"/>
      <c r="B42" s="31"/>
      <c r="C42" s="94"/>
      <c r="D42" s="94"/>
      <c r="E42" s="94"/>
      <c r="F42" s="94"/>
      <c r="G42" s="94"/>
      <c r="H42" s="94"/>
      <c r="I42" s="94"/>
      <c r="J42" s="94"/>
    </row>
    <row r="43" spans="1:13" ht="18" customHeight="1" x14ac:dyDescent="0.3">
      <c r="A43" s="146"/>
      <c r="B43" s="146"/>
      <c r="C43" s="146"/>
      <c r="D43" s="146"/>
      <c r="E43" s="146"/>
      <c r="F43" s="146"/>
      <c r="G43" s="146"/>
      <c r="H43" s="146"/>
      <c r="I43" s="146"/>
      <c r="J43" s="146"/>
    </row>
    <row r="44" spans="1:13" ht="39.6" customHeight="1" x14ac:dyDescent="0.3">
      <c r="A44" s="145"/>
      <c r="B44" s="145"/>
      <c r="C44" s="145"/>
      <c r="D44" s="145"/>
      <c r="E44" s="145"/>
      <c r="F44" s="145"/>
      <c r="G44" s="145"/>
      <c r="H44" s="145"/>
      <c r="I44" s="145"/>
      <c r="J44" s="145"/>
    </row>
    <row r="45" spans="1:13" ht="18" customHeight="1" x14ac:dyDescent="0.3">
      <c r="A45" s="146"/>
      <c r="B45" s="146"/>
      <c r="C45" s="146"/>
      <c r="D45" s="146"/>
      <c r="E45" s="146"/>
      <c r="F45" s="146"/>
      <c r="G45" s="146"/>
      <c r="H45" s="146"/>
      <c r="I45" s="146"/>
      <c r="J45" s="146"/>
    </row>
    <row r="46" spans="1:13" ht="18.75" customHeight="1" x14ac:dyDescent="0.3">
      <c r="A46" s="145"/>
      <c r="B46" s="145"/>
      <c r="C46" s="145"/>
      <c r="D46" s="145"/>
      <c r="E46" s="145"/>
      <c r="F46" s="145"/>
      <c r="G46" s="145"/>
      <c r="H46" s="145"/>
      <c r="I46" s="145"/>
      <c r="J46" s="145"/>
    </row>
    <row r="47" spans="1:13" x14ac:dyDescent="0.3">
      <c r="A47" s="32"/>
      <c r="B47" s="32"/>
      <c r="C47" s="32"/>
      <c r="D47" s="32"/>
      <c r="E47" s="32"/>
      <c r="F47" s="32"/>
      <c r="G47" s="94"/>
      <c r="H47" s="94"/>
      <c r="I47" s="94"/>
      <c r="J47" s="94"/>
    </row>
    <row r="48" spans="1:13" ht="18" customHeight="1" x14ac:dyDescent="0.3">
      <c r="A48" s="146"/>
      <c r="B48" s="146"/>
      <c r="C48" s="146"/>
      <c r="D48" s="146"/>
      <c r="E48" s="146"/>
      <c r="F48" s="146"/>
      <c r="G48" s="146"/>
      <c r="H48" s="146"/>
      <c r="I48" s="146"/>
      <c r="J48" s="146"/>
    </row>
    <row r="49" spans="1:10" ht="36" customHeight="1" x14ac:dyDescent="0.3">
      <c r="A49" s="145"/>
      <c r="B49" s="145"/>
      <c r="C49" s="145"/>
      <c r="D49" s="145"/>
      <c r="E49" s="145"/>
      <c r="F49" s="145"/>
      <c r="G49" s="145"/>
      <c r="H49" s="145"/>
      <c r="I49" s="145"/>
      <c r="J49" s="145"/>
    </row>
  </sheetData>
  <sheetProtection algorithmName="SHA-512" hashValue="A2NOMvV1J3VlFydR3ZZrr7In8i/0OEclcEaxGtAssUm1FAnoZdJYOiCI4lSG74LitbU3PErPhjBLx0Wtg6R1hg==" saltValue="qmU/fjCIiPRMqAJ+/LIzgg==" spinCount="100000" sheet="1" selectLockedCells="1"/>
  <customSheetViews>
    <customSheetView guid="{2AB5DD9E-A6A3-4808-AFA7-F76C9A82CA8D}" showPageBreaks="1" showGridLines="0" zeroValues="0" printArea="1" showRuler="0">
      <selection activeCell="J3" sqref="J3"/>
      <pageMargins left="0.47244094488188981" right="0.23622047244094491" top="1.1811023622047245" bottom="0.56999999999999995" header="0.51181102362204722" footer="0.51181102362204722"/>
      <pageSetup paperSize="9" scale="80" orientation="portrait" verticalDpi="4294967293" r:id="rId1"/>
      <headerFooter alignWithMargins="0">
        <oddHeader>&amp;R&amp;G</oddHeader>
      </headerFooter>
    </customSheetView>
  </customSheetViews>
  <mergeCells count="36">
    <mergeCell ref="I1:J2"/>
    <mergeCell ref="A49:J49"/>
    <mergeCell ref="A43:J43"/>
    <mergeCell ref="A44:J44"/>
    <mergeCell ref="A48:J48"/>
    <mergeCell ref="A45:J45"/>
    <mergeCell ref="A46:J46"/>
    <mergeCell ref="A41:J41"/>
    <mergeCell ref="A40:J40"/>
    <mergeCell ref="A37:M37"/>
    <mergeCell ref="A31:F31"/>
    <mergeCell ref="G24:H24"/>
    <mergeCell ref="G25:H25"/>
    <mergeCell ref="G26:H26"/>
    <mergeCell ref="G27:H27"/>
    <mergeCell ref="G28:H28"/>
    <mergeCell ref="C32:F32"/>
    <mergeCell ref="A3:H3"/>
    <mergeCell ref="A4:J4"/>
    <mergeCell ref="A22:C22"/>
    <mergeCell ref="A21:C21"/>
    <mergeCell ref="B5:E5"/>
    <mergeCell ref="G5:H5"/>
    <mergeCell ref="H21:I21"/>
    <mergeCell ref="I24:I25"/>
    <mergeCell ref="J24:J25"/>
    <mergeCell ref="A26:F26"/>
    <mergeCell ref="A27:F27"/>
    <mergeCell ref="A28:F28"/>
    <mergeCell ref="G32:H32"/>
    <mergeCell ref="A29:F29"/>
    <mergeCell ref="G29:H29"/>
    <mergeCell ref="G31:H31"/>
    <mergeCell ref="A30:F30"/>
    <mergeCell ref="G30:H30"/>
    <mergeCell ref="K31:O31"/>
  </mergeCells>
  <phoneticPr fontId="0" type="noConversion"/>
  <pageMargins left="0.47244094488188981" right="0.23622047244094491" top="1.1811023622047245" bottom="0.55118110236220474" header="0.51181102362204722" footer="0.51181102362204722"/>
  <pageSetup paperSize="9" scale="80" orientation="portrait" verticalDpi="4294967293" r:id="rId2"/>
  <headerFooter alignWithMargins="0"/>
  <ignoredErrors>
    <ignoredError sqref="I9:I20" unlockedFormula="1"/>
    <ignoredError sqref="B9" twoDigitTextYear="1"/>
  </ignoredErrors>
  <legacyDrawing r:id="rId3"/>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2">
    <tabColor indexed="59"/>
    <pageSetUpPr autoPageBreaks="0"/>
  </sheetPr>
  <dimension ref="A1:E12"/>
  <sheetViews>
    <sheetView showGridLines="0" zoomScaleNormal="100" workbookViewId="0">
      <selection sqref="A1:D15"/>
    </sheetView>
  </sheetViews>
  <sheetFormatPr baseColWidth="10" defaultRowHeight="16.5" x14ac:dyDescent="0.3"/>
  <cols>
    <col min="1" max="1" width="35.28515625" customWidth="1"/>
    <col min="2" max="2" width="15.42578125" customWidth="1"/>
    <col min="3" max="3" width="13.85546875" customWidth="1"/>
    <col min="4" max="4" width="18.85546875" customWidth="1"/>
    <col min="5" max="5" width="5.5703125" customWidth="1"/>
  </cols>
  <sheetData>
    <row r="1" spans="1:5" x14ac:dyDescent="0.3">
      <c r="C1" s="144" t="e" vm="1">
        <v>#VALUE!</v>
      </c>
      <c r="D1" s="144"/>
    </row>
    <row r="2" spans="1:5" x14ac:dyDescent="0.3">
      <c r="C2" s="144"/>
      <c r="D2" s="144"/>
    </row>
    <row r="3" spans="1:5" ht="20.25" x14ac:dyDescent="0.3">
      <c r="A3" s="75" t="s">
        <v>72</v>
      </c>
    </row>
    <row r="5" spans="1:5" ht="24.75" customHeight="1" x14ac:dyDescent="0.3">
      <c r="A5" s="23"/>
      <c r="B5" s="24" t="s">
        <v>80</v>
      </c>
      <c r="C5" s="24" t="s">
        <v>81</v>
      </c>
      <c r="D5" s="24" t="s">
        <v>82</v>
      </c>
      <c r="E5" s="25"/>
    </row>
    <row r="6" spans="1:5" ht="24.75" customHeight="1" x14ac:dyDescent="0.3">
      <c r="A6" s="106" t="s">
        <v>73</v>
      </c>
      <c r="B6" s="107">
        <v>252</v>
      </c>
      <c r="C6" s="107">
        <f>B6*8.4</f>
        <v>2116.8000000000002</v>
      </c>
      <c r="D6" s="107">
        <f t="shared" ref="D6:D12" si="0">C6*60</f>
        <v>127008</v>
      </c>
      <c r="E6" s="26"/>
    </row>
    <row r="7" spans="1:5" ht="24.75" customHeight="1" x14ac:dyDescent="0.3">
      <c r="A7" s="108" t="s">
        <v>74</v>
      </c>
      <c r="B7" s="109">
        <v>25</v>
      </c>
      <c r="C7" s="109">
        <f>B7*8.4</f>
        <v>210</v>
      </c>
      <c r="D7" s="109">
        <f t="shared" si="0"/>
        <v>12600</v>
      </c>
      <c r="E7" s="26"/>
    </row>
    <row r="8" spans="1:5" ht="24.75" customHeight="1" x14ac:dyDescent="0.3">
      <c r="A8" s="108" t="s">
        <v>75</v>
      </c>
      <c r="B8" s="109">
        <v>5</v>
      </c>
      <c r="C8" s="109">
        <f>B8*8.4</f>
        <v>42</v>
      </c>
      <c r="D8" s="109">
        <f t="shared" si="0"/>
        <v>2520</v>
      </c>
      <c r="E8" s="26"/>
    </row>
    <row r="9" spans="1:5" ht="38.1" customHeight="1" x14ac:dyDescent="0.3">
      <c r="A9" s="108" t="s">
        <v>76</v>
      </c>
      <c r="B9" s="109">
        <v>10</v>
      </c>
      <c r="C9" s="109">
        <f>B9*8.4</f>
        <v>84</v>
      </c>
      <c r="D9" s="109">
        <f t="shared" si="0"/>
        <v>5040</v>
      </c>
      <c r="E9" s="26"/>
    </row>
    <row r="10" spans="1:5" ht="24.75" customHeight="1" x14ac:dyDescent="0.3">
      <c r="A10" s="106" t="s">
        <v>77</v>
      </c>
      <c r="B10" s="107">
        <f>B6-SUM(B7:B9)</f>
        <v>212</v>
      </c>
      <c r="C10" s="107">
        <f>C6-SUM(C7:C9)</f>
        <v>1780.8</v>
      </c>
      <c r="D10" s="110">
        <f t="shared" si="0"/>
        <v>106848</v>
      </c>
      <c r="E10" s="26"/>
    </row>
    <row r="11" spans="1:5" ht="24.75" customHeight="1" x14ac:dyDescent="0.3">
      <c r="A11" s="108" t="s">
        <v>78</v>
      </c>
      <c r="B11" s="109">
        <v>12.6</v>
      </c>
      <c r="C11" s="109">
        <f>PRODUCT(B11*8.4)</f>
        <v>105.84</v>
      </c>
      <c r="D11" s="109">
        <f t="shared" si="0"/>
        <v>6350.4</v>
      </c>
      <c r="E11" s="26"/>
    </row>
    <row r="12" spans="1:5" ht="24.75" customHeight="1" x14ac:dyDescent="0.3">
      <c r="A12" s="27" t="s">
        <v>79</v>
      </c>
      <c r="B12" s="83">
        <f>B10-B11</f>
        <v>199.4</v>
      </c>
      <c r="C12" s="83">
        <f>C10-C11</f>
        <v>1674.96</v>
      </c>
      <c r="D12" s="83">
        <f t="shared" si="0"/>
        <v>100497.60000000001</v>
      </c>
      <c r="E12" s="26"/>
    </row>
  </sheetData>
  <sheetProtection algorithmName="SHA-512" hashValue="jVQ+wm9+ixnnqoDVJG8rpEr1HS62Wl8pO0qOjKc7Q9DUe7oh3vU2BrgvsnGJuUPj2hT1bAN9GZ8UqnBcUOiMgA==" saltValue="rBdxzLKyrN6Jorz4mPkQgA==" spinCount="100000" sheet="1" objects="1" scenarios="1" selectLockedCells="1" selectUnlockedCells="1"/>
  <customSheetViews>
    <customSheetView guid="{2AB5DD9E-A6A3-4808-AFA7-F76C9A82CA8D}" showGridLines="0" showRuler="0">
      <pageMargins left="0.78740157499999996" right="0.78740157499999996" top="0.984251969" bottom="0.984251969" header="0.4921259845" footer="0.4921259845"/>
      <pageSetup paperSize="9" orientation="portrait" verticalDpi="0" r:id="rId1"/>
      <headerFooter alignWithMargins="0"/>
    </customSheetView>
  </customSheetViews>
  <mergeCells count="1">
    <mergeCell ref="C1:D2"/>
  </mergeCells>
  <phoneticPr fontId="12" type="noConversion"/>
  <pageMargins left="0.78740157499999996" right="0.78740157499999996" top="0.984251969" bottom="0.984251969" header="0.4921259845" footer="0.4921259845"/>
  <pageSetup paperSize="9" orientation="portrait" verticalDpi="1200" r:id="rId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Commentaires</vt:lpstr>
      <vt:lpstr>Calcul</vt:lpstr>
      <vt:lpstr>Temps de travail annuel</vt:lpstr>
      <vt:lpstr>Calcul!Druckbereich</vt:lpstr>
      <vt:lpstr>Commentaires!Druckbereich</vt:lpstr>
      <vt:lpstr>'Temps de travail annuel'!Druckbereich</vt:lpstr>
    </vt:vector>
  </TitlesOfParts>
  <Company>vba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Bornhauser Flavia, GSI-GA</cp:lastModifiedBy>
  <cp:lastPrinted>2025-01-21T15:30:47Z</cp:lastPrinted>
  <dcterms:created xsi:type="dcterms:W3CDTF">2003-01-17T12:24:46Z</dcterms:created>
  <dcterms:modified xsi:type="dcterms:W3CDTF">2025-01-23T07:26:26Z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2025-01-23T07:24:48Z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c33b6139-765f-4c7a-b9ed-c58bca6b8b2d</vt:lpwstr>
  </property>
  <property fmtid="{D5CDD505-2E9C-101B-9397-08002B2CF9AE}" pid="8" name="MSIP_Label_74fdd986-87d9-48c6-acda-407b1ab5fef0_ContentBits">
    <vt:lpwstr>0</vt:lpwstr>
  </property>
</Properties>
</file>