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tables/table4.xml" ContentType="application/vnd.openxmlformats-officedocument.spreadsheetml.table+xml"/>
  <Override PartName="/xl/drawings/drawing7.xml" ContentType="application/vnd.openxmlformats-officedocument.drawing+xml"/>
  <Override PartName="/xl/tables/table5.xml" ContentType="application/vnd.openxmlformats-officedocument.spreadsheetml.table+xml"/>
  <Override PartName="/xl/drawings/drawing8.xml" ContentType="application/vnd.openxmlformats-officedocument.drawing+xml"/>
  <Override PartName="/xl/tables/table6.xml" ContentType="application/vnd.openxmlformats-officedocument.spreadsheetml.table+xml"/>
  <Override PartName="/xl/drawings/drawing9.xml" ContentType="application/vnd.openxmlformats-officedocument.drawing+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m08k\Downloads\"/>
    </mc:Choice>
  </mc:AlternateContent>
  <xr:revisionPtr revIDLastSave="0" documentId="8_{4C6100FB-251F-4AD0-9AE9-61BB2918EB05}" xr6:coauthVersionLast="47" xr6:coauthVersionMax="47" xr10:uidLastSave="{00000000-0000-0000-0000-000000000000}"/>
  <bookViews>
    <workbookView xWindow="1515" yWindow="1515" windowWidth="21600" windowHeight="12735" activeTab="1" xr2:uid="{00000000-000D-0000-FFFF-FFFF00000000}"/>
  </bookViews>
  <sheets>
    <sheet name="Anleitung" sheetId="5" r:id="rId1"/>
    <sheet name="2024" sheetId="13" r:id="rId2"/>
    <sheet name="2023" sheetId="12" r:id="rId3"/>
    <sheet name="2022" sheetId="11" r:id="rId4"/>
    <sheet name="2021" sheetId="10" r:id="rId5"/>
    <sheet name="2020" sheetId="9" r:id="rId6"/>
    <sheet name="2019" sheetId="8" r:id="rId7"/>
    <sheet name="2018" sheetId="1" r:id="rId8"/>
    <sheet name="2017" sheetId="7" r:id="rId9"/>
  </sheets>
  <definedNames>
    <definedName name="_xlnm._FilterDatabase" localSheetId="1" hidden="1">'2024'!$A$4:$H$342</definedName>
    <definedName name="_xlnm.Print_Area" localSheetId="1">'2024'!$A$1:$H$344</definedName>
    <definedName name="_xlnm.Print_Titles" localSheetId="1">'2024'!$4:$4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4" i="13" l="1"/>
  <c r="F255" i="13" l="1"/>
  <c r="G344" i="13"/>
  <c r="E344" i="13"/>
  <c r="F5" i="13"/>
  <c r="H5" i="13" s="1"/>
  <c r="F71" i="13"/>
  <c r="H71" i="13" s="1"/>
  <c r="F7" i="13"/>
  <c r="H7" i="13" s="1"/>
  <c r="F8" i="13"/>
  <c r="H8" i="13" s="1"/>
  <c r="F271" i="13"/>
  <c r="H271" i="13" s="1"/>
  <c r="F9" i="13"/>
  <c r="F10" i="13"/>
  <c r="H10" i="13" s="1"/>
  <c r="F272" i="13"/>
  <c r="H272" i="13" s="1"/>
  <c r="F11" i="13"/>
  <c r="H11" i="13" s="1"/>
  <c r="F12" i="13"/>
  <c r="H12" i="13" s="1"/>
  <c r="F13" i="13"/>
  <c r="H13" i="13" s="1"/>
  <c r="F14" i="13"/>
  <c r="H14" i="13" s="1"/>
  <c r="F273" i="13"/>
  <c r="H273" i="13" s="1"/>
  <c r="F15" i="13"/>
  <c r="H15" i="13" s="1"/>
  <c r="F16" i="13"/>
  <c r="H16" i="13" s="1"/>
  <c r="F17" i="13"/>
  <c r="H17" i="13" s="1"/>
  <c r="F18" i="13"/>
  <c r="H18" i="13" s="1"/>
  <c r="F274" i="13"/>
  <c r="H274" i="13" s="1"/>
  <c r="F275" i="13"/>
  <c r="H275" i="13" s="1"/>
  <c r="F19" i="13"/>
  <c r="H19" i="13" s="1"/>
  <c r="F20" i="13"/>
  <c r="H20" i="13" s="1"/>
  <c r="F21" i="13"/>
  <c r="H21" i="13" s="1"/>
  <c r="F22" i="13"/>
  <c r="H22" i="13" s="1"/>
  <c r="F23" i="13"/>
  <c r="H23" i="13" s="1"/>
  <c r="F24" i="13"/>
  <c r="H24" i="13" s="1"/>
  <c r="F25" i="13"/>
  <c r="H25" i="13" s="1"/>
  <c r="F276" i="13"/>
  <c r="H276" i="13" s="1"/>
  <c r="F277" i="13"/>
  <c r="H277" i="13" s="1"/>
  <c r="F26" i="13"/>
  <c r="H26" i="13" s="1"/>
  <c r="F278" i="13"/>
  <c r="H278" i="13" s="1"/>
  <c r="F27" i="13"/>
  <c r="H27" i="13" s="1"/>
  <c r="F279" i="13"/>
  <c r="H279" i="13" s="1"/>
  <c r="F28" i="13"/>
  <c r="H28" i="13" s="1"/>
  <c r="F29" i="13"/>
  <c r="H29" i="13" s="1"/>
  <c r="F30" i="13"/>
  <c r="H30" i="13" s="1"/>
  <c r="F31" i="13"/>
  <c r="H31" i="13" s="1"/>
  <c r="F32" i="13"/>
  <c r="H32" i="13" s="1"/>
  <c r="F33" i="13"/>
  <c r="H33" i="13" s="1"/>
  <c r="F280" i="13"/>
  <c r="H280" i="13" s="1"/>
  <c r="F34" i="13"/>
  <c r="H34" i="13" s="1"/>
  <c r="F35" i="13"/>
  <c r="H35" i="13" s="1"/>
  <c r="F36" i="13"/>
  <c r="H36" i="13" s="1"/>
  <c r="F37" i="13"/>
  <c r="H37" i="13" s="1"/>
  <c r="F38" i="13"/>
  <c r="H38" i="13" s="1"/>
  <c r="F281" i="13"/>
  <c r="H281" i="13" s="1"/>
  <c r="F39" i="13"/>
  <c r="H39" i="13" s="1"/>
  <c r="F40" i="13"/>
  <c r="H40" i="13" s="1"/>
  <c r="F41" i="13"/>
  <c r="H41" i="13" s="1"/>
  <c r="F42" i="13"/>
  <c r="H42" i="13" s="1"/>
  <c r="F43" i="13"/>
  <c r="H43" i="13" s="1"/>
  <c r="F44" i="13"/>
  <c r="H44" i="13" s="1"/>
  <c r="F45" i="13"/>
  <c r="H45" i="13" s="1"/>
  <c r="F46" i="13"/>
  <c r="H46" i="13" s="1"/>
  <c r="F282" i="13"/>
  <c r="H282" i="13" s="1"/>
  <c r="F283" i="13"/>
  <c r="H283" i="13" s="1"/>
  <c r="F47" i="13"/>
  <c r="H47" i="13" s="1"/>
  <c r="F48" i="13"/>
  <c r="H48" i="13" s="1"/>
  <c r="F49" i="13"/>
  <c r="H49" i="13" s="1"/>
  <c r="F50" i="13"/>
  <c r="H50" i="13" s="1"/>
  <c r="F51" i="13"/>
  <c r="H51" i="13" s="1"/>
  <c r="F284" i="13"/>
  <c r="H284" i="13" s="1"/>
  <c r="F285" i="13"/>
  <c r="H285" i="13" s="1"/>
  <c r="F52" i="13"/>
  <c r="H52" i="13" s="1"/>
  <c r="F286" i="13"/>
  <c r="H286" i="13" s="1"/>
  <c r="F287" i="13"/>
  <c r="H287" i="13" s="1"/>
  <c r="F53" i="13"/>
  <c r="H53" i="13" s="1"/>
  <c r="F288" i="13"/>
  <c r="H288" i="13" s="1"/>
  <c r="F54" i="13"/>
  <c r="H54" i="13" s="1"/>
  <c r="F55" i="13"/>
  <c r="H55" i="13" s="1"/>
  <c r="F56" i="13"/>
  <c r="H56" i="13" s="1"/>
  <c r="F57" i="13"/>
  <c r="H57" i="13" s="1"/>
  <c r="F289" i="13"/>
  <c r="H289" i="13" s="1"/>
  <c r="F58" i="13"/>
  <c r="H58" i="13" s="1"/>
  <c r="F59" i="13"/>
  <c r="H59" i="13" s="1"/>
  <c r="F60" i="13"/>
  <c r="H60" i="13" s="1"/>
  <c r="F61" i="13"/>
  <c r="H61" i="13" s="1"/>
  <c r="F62" i="13"/>
  <c r="H62" i="13" s="1"/>
  <c r="F63" i="13"/>
  <c r="H63" i="13" s="1"/>
  <c r="F64" i="13"/>
  <c r="H64" i="13" s="1"/>
  <c r="F65" i="13"/>
  <c r="H65" i="13" s="1"/>
  <c r="F66" i="13"/>
  <c r="H66" i="13" s="1"/>
  <c r="F67" i="13"/>
  <c r="H67" i="13" s="1"/>
  <c r="F290" i="13"/>
  <c r="H290" i="13" s="1"/>
  <c r="F68" i="13"/>
  <c r="H68" i="13" s="1"/>
  <c r="F69" i="13"/>
  <c r="H69" i="13" s="1"/>
  <c r="F70" i="13"/>
  <c r="H70" i="13" s="1"/>
  <c r="F72" i="13"/>
  <c r="H72" i="13" s="1"/>
  <c r="F73" i="13"/>
  <c r="H73" i="13" s="1"/>
  <c r="F291" i="13"/>
  <c r="H291" i="13" s="1"/>
  <c r="F74" i="13"/>
  <c r="H74" i="13" s="1"/>
  <c r="F292" i="13"/>
  <c r="H292" i="13" s="1"/>
  <c r="F75" i="13"/>
  <c r="H75" i="13" s="1"/>
  <c r="F76" i="13"/>
  <c r="H76" i="13" s="1"/>
  <c r="F77" i="13"/>
  <c r="H77" i="13" s="1"/>
  <c r="F293" i="13"/>
  <c r="H293" i="13" s="1"/>
  <c r="F294" i="13"/>
  <c r="H294" i="13" s="1"/>
  <c r="F78" i="13"/>
  <c r="H78" i="13" s="1"/>
  <c r="F79" i="13"/>
  <c r="H79" i="13" s="1"/>
  <c r="F80" i="13"/>
  <c r="H80" i="13" s="1"/>
  <c r="F295" i="13"/>
  <c r="H295" i="13" s="1"/>
  <c r="F81" i="13"/>
  <c r="H81" i="13" s="1"/>
  <c r="F82" i="13"/>
  <c r="H82" i="13" s="1"/>
  <c r="F296" i="13"/>
  <c r="H296" i="13" s="1"/>
  <c r="F83" i="13"/>
  <c r="H83" i="13" s="1"/>
  <c r="F84" i="13"/>
  <c r="H84" i="13" s="1"/>
  <c r="F297" i="13"/>
  <c r="H297" i="13" s="1"/>
  <c r="F85" i="13"/>
  <c r="H85" i="13" s="1"/>
  <c r="F86" i="13"/>
  <c r="H86" i="13" s="1"/>
  <c r="F87" i="13"/>
  <c r="H87" i="13" s="1"/>
  <c r="F88" i="13"/>
  <c r="H88" i="13" s="1"/>
  <c r="F89" i="13"/>
  <c r="H89" i="13" s="1"/>
  <c r="F90" i="13"/>
  <c r="H90" i="13" s="1"/>
  <c r="F91" i="13"/>
  <c r="H91" i="13" s="1"/>
  <c r="F298" i="13"/>
  <c r="H298" i="13" s="1"/>
  <c r="F92" i="13"/>
  <c r="H92" i="13" s="1"/>
  <c r="F93" i="13"/>
  <c r="H93" i="13" s="1"/>
  <c r="F94" i="13"/>
  <c r="H94" i="13" s="1"/>
  <c r="F95" i="13"/>
  <c r="H95" i="13" s="1"/>
  <c r="F96" i="13"/>
  <c r="H96" i="13" s="1"/>
  <c r="F97" i="13"/>
  <c r="H97" i="13" s="1"/>
  <c r="F299" i="13"/>
  <c r="H299" i="13" s="1"/>
  <c r="F98" i="13"/>
  <c r="H98" i="13" s="1"/>
  <c r="F99" i="13"/>
  <c r="H99" i="13" s="1"/>
  <c r="F100" i="13"/>
  <c r="H100" i="13" s="1"/>
  <c r="F101" i="13"/>
  <c r="H101" i="13" s="1"/>
  <c r="F102" i="13"/>
  <c r="H102" i="13" s="1"/>
  <c r="F103" i="13"/>
  <c r="H103" i="13" s="1"/>
  <c r="F104" i="13"/>
  <c r="H104" i="13" s="1"/>
  <c r="F105" i="13"/>
  <c r="H105" i="13" s="1"/>
  <c r="F106" i="13"/>
  <c r="H106" i="13" s="1"/>
  <c r="F107" i="13"/>
  <c r="H107" i="13" s="1"/>
  <c r="F108" i="13"/>
  <c r="H108" i="13" s="1"/>
  <c r="F109" i="13"/>
  <c r="H109" i="13" s="1"/>
  <c r="F110" i="13"/>
  <c r="H110" i="13" s="1"/>
  <c r="F111" i="13"/>
  <c r="H111" i="13" s="1"/>
  <c r="F112" i="13"/>
  <c r="H112" i="13" s="1"/>
  <c r="F113" i="13"/>
  <c r="H113" i="13" s="1"/>
  <c r="F114" i="13"/>
  <c r="H114" i="13" s="1"/>
  <c r="F115" i="13"/>
  <c r="H115" i="13" s="1"/>
  <c r="F300" i="13"/>
  <c r="H300" i="13" s="1"/>
  <c r="F116" i="13"/>
  <c r="H116" i="13" s="1"/>
  <c r="F117" i="13"/>
  <c r="H117" i="13" s="1"/>
  <c r="F301" i="13"/>
  <c r="H301" i="13" s="1"/>
  <c r="F118" i="13"/>
  <c r="H118" i="13" s="1"/>
  <c r="F119" i="13"/>
  <c r="H119" i="13" s="1"/>
  <c r="F120" i="13"/>
  <c r="H120" i="13" s="1"/>
  <c r="F121" i="13"/>
  <c r="H121" i="13" s="1"/>
  <c r="F122" i="13"/>
  <c r="H122" i="13" s="1"/>
  <c r="F123" i="13"/>
  <c r="H123" i="13" s="1"/>
  <c r="F302" i="13"/>
  <c r="H302" i="13" s="1"/>
  <c r="F124" i="13"/>
  <c r="H124" i="13" s="1"/>
  <c r="F125" i="13"/>
  <c r="H125" i="13" s="1"/>
  <c r="F303" i="13"/>
  <c r="H303" i="13" s="1"/>
  <c r="F126" i="13"/>
  <c r="H126" i="13" s="1"/>
  <c r="F127" i="13"/>
  <c r="H127" i="13" s="1"/>
  <c r="F304" i="13"/>
  <c r="H304" i="13" s="1"/>
  <c r="F305" i="13"/>
  <c r="H305" i="13" s="1"/>
  <c r="F128" i="13"/>
  <c r="H128" i="13" s="1"/>
  <c r="F129" i="13"/>
  <c r="H129" i="13" s="1"/>
  <c r="F130" i="13"/>
  <c r="H130" i="13" s="1"/>
  <c r="F306" i="13"/>
  <c r="H306" i="13" s="1"/>
  <c r="F131" i="13"/>
  <c r="H131" i="13" s="1"/>
  <c r="F132" i="13"/>
  <c r="H132" i="13" s="1"/>
  <c r="F133" i="13"/>
  <c r="H133" i="13" s="1"/>
  <c r="F134" i="13"/>
  <c r="H134" i="13" s="1"/>
  <c r="F135" i="13"/>
  <c r="H135" i="13" s="1"/>
  <c r="F136" i="13"/>
  <c r="H136" i="13" s="1"/>
  <c r="F307" i="13"/>
  <c r="H307" i="13" s="1"/>
  <c r="F137" i="13"/>
  <c r="H137" i="13" s="1"/>
  <c r="F138" i="13"/>
  <c r="H138" i="13" s="1"/>
  <c r="F139" i="13"/>
  <c r="H139" i="13" s="1"/>
  <c r="F140" i="13"/>
  <c r="H140" i="13" s="1"/>
  <c r="F308" i="13"/>
  <c r="H308" i="13" s="1"/>
  <c r="F141" i="13"/>
  <c r="H141" i="13" s="1"/>
  <c r="F142" i="13"/>
  <c r="H142" i="13" s="1"/>
  <c r="F143" i="13"/>
  <c r="H143" i="13" s="1"/>
  <c r="F144" i="13"/>
  <c r="H144" i="13" s="1"/>
  <c r="F145" i="13"/>
  <c r="H145" i="13" s="1"/>
  <c r="F146" i="13"/>
  <c r="H146" i="13" s="1"/>
  <c r="F147" i="13"/>
  <c r="H147" i="13" s="1"/>
  <c r="F309" i="13"/>
  <c r="H309" i="13" s="1"/>
  <c r="F148" i="13"/>
  <c r="H148" i="13" s="1"/>
  <c r="F149" i="13"/>
  <c r="H149" i="13" s="1"/>
  <c r="F150" i="13"/>
  <c r="H150" i="13" s="1"/>
  <c r="F151" i="13"/>
  <c r="H151" i="13" s="1"/>
  <c r="F152" i="13"/>
  <c r="H152" i="13" s="1"/>
  <c r="F153" i="13"/>
  <c r="H153" i="13" s="1"/>
  <c r="F154" i="13"/>
  <c r="H154" i="13" s="1"/>
  <c r="F310" i="13"/>
  <c r="H310" i="13" s="1"/>
  <c r="F155" i="13"/>
  <c r="H155" i="13" s="1"/>
  <c r="F311" i="13"/>
  <c r="H311" i="13" s="1"/>
  <c r="F156" i="13"/>
  <c r="H156" i="13" s="1"/>
  <c r="F312" i="13"/>
  <c r="H312" i="13" s="1"/>
  <c r="F157" i="13"/>
  <c r="H157" i="13" s="1"/>
  <c r="F158" i="13"/>
  <c r="H158" i="13" s="1"/>
  <c r="F159" i="13"/>
  <c r="H159" i="13" s="1"/>
  <c r="F160" i="13"/>
  <c r="H160" i="13" s="1"/>
  <c r="F161" i="13"/>
  <c r="H161" i="13" s="1"/>
  <c r="F313" i="13"/>
  <c r="H313" i="13" s="1"/>
  <c r="F162" i="13"/>
  <c r="H162" i="13" s="1"/>
  <c r="F163" i="13"/>
  <c r="H163" i="13" s="1"/>
  <c r="F164" i="13"/>
  <c r="H164" i="13" s="1"/>
  <c r="F314" i="13"/>
  <c r="H314" i="13" s="1"/>
  <c r="F165" i="13"/>
  <c r="H165" i="13" s="1"/>
  <c r="F315" i="13"/>
  <c r="H315" i="13" s="1"/>
  <c r="F166" i="13"/>
  <c r="H166" i="13" s="1"/>
  <c r="F167" i="13"/>
  <c r="H167" i="13" s="1"/>
  <c r="F168" i="13"/>
  <c r="H168" i="13" s="1"/>
  <c r="F169" i="13"/>
  <c r="H169" i="13" s="1"/>
  <c r="F170" i="13"/>
  <c r="H170" i="13" s="1"/>
  <c r="F171" i="13"/>
  <c r="H171" i="13" s="1"/>
  <c r="F172" i="13"/>
  <c r="H172" i="13" s="1"/>
  <c r="F173" i="13"/>
  <c r="H173" i="13" s="1"/>
  <c r="F174" i="13"/>
  <c r="H174" i="13" s="1"/>
  <c r="F316" i="13"/>
  <c r="H316" i="13" s="1"/>
  <c r="F175" i="13"/>
  <c r="H175" i="13" s="1"/>
  <c r="F176" i="13"/>
  <c r="H176" i="13" s="1"/>
  <c r="F177" i="13"/>
  <c r="H177" i="13" s="1"/>
  <c r="F317" i="13"/>
  <c r="H317" i="13" s="1"/>
  <c r="F178" i="13"/>
  <c r="H178" i="13" s="1"/>
  <c r="F179" i="13"/>
  <c r="H179" i="13" s="1"/>
  <c r="F318" i="13"/>
  <c r="H318" i="13" s="1"/>
  <c r="F180" i="13"/>
  <c r="H180" i="13" s="1"/>
  <c r="F319" i="13"/>
  <c r="H319" i="13" s="1"/>
  <c r="F181" i="13"/>
  <c r="H181" i="13" s="1"/>
  <c r="F320" i="13"/>
  <c r="H320" i="13" s="1"/>
  <c r="F182" i="13"/>
  <c r="H182" i="13" s="1"/>
  <c r="F183" i="13"/>
  <c r="H183" i="13" s="1"/>
  <c r="F321" i="13"/>
  <c r="H321" i="13" s="1"/>
  <c r="F322" i="13"/>
  <c r="H322" i="13" s="1"/>
  <c r="F184" i="13"/>
  <c r="H184" i="13" s="1"/>
  <c r="F323" i="13"/>
  <c r="H323" i="13" s="1"/>
  <c r="F185" i="13"/>
  <c r="H185" i="13" s="1"/>
  <c r="F324" i="13"/>
  <c r="H324" i="13" s="1"/>
  <c r="F186" i="13"/>
  <c r="H186" i="13" s="1"/>
  <c r="F187" i="13"/>
  <c r="H187" i="13" s="1"/>
  <c r="F188" i="13"/>
  <c r="H188" i="13" s="1"/>
  <c r="F189" i="13"/>
  <c r="H189" i="13" s="1"/>
  <c r="F190" i="13"/>
  <c r="H190" i="13" s="1"/>
  <c r="F191" i="13"/>
  <c r="H191" i="13" s="1"/>
  <c r="F192" i="13"/>
  <c r="H192" i="13" s="1"/>
  <c r="F325" i="13"/>
  <c r="H325" i="13" s="1"/>
  <c r="F193" i="13"/>
  <c r="H193" i="13" s="1"/>
  <c r="F194" i="13"/>
  <c r="H194" i="13" s="1"/>
  <c r="F195" i="13"/>
  <c r="H195" i="13" s="1"/>
  <c r="F196" i="13"/>
  <c r="H196" i="13" s="1"/>
  <c r="F197" i="13"/>
  <c r="H197" i="13" s="1"/>
  <c r="F198" i="13"/>
  <c r="H198" i="13" s="1"/>
  <c r="F199" i="13"/>
  <c r="H199" i="13" s="1"/>
  <c r="F326" i="13"/>
  <c r="H326" i="13" s="1"/>
  <c r="F327" i="13"/>
  <c r="H327" i="13" s="1"/>
  <c r="F200" i="13"/>
  <c r="H200" i="13" s="1"/>
  <c r="F201" i="13"/>
  <c r="H201" i="13" s="1"/>
  <c r="F202" i="13"/>
  <c r="H202" i="13" s="1"/>
  <c r="F203" i="13"/>
  <c r="H203" i="13" s="1"/>
  <c r="F204" i="13"/>
  <c r="H204" i="13" s="1"/>
  <c r="F205" i="13"/>
  <c r="H205" i="13" s="1"/>
  <c r="F206" i="13"/>
  <c r="H206" i="13" s="1"/>
  <c r="F207" i="13"/>
  <c r="H207" i="13" s="1"/>
  <c r="F208" i="13"/>
  <c r="H208" i="13" s="1"/>
  <c r="F209" i="13"/>
  <c r="H209" i="13" s="1"/>
  <c r="F210" i="13"/>
  <c r="H210" i="13" s="1"/>
  <c r="F211" i="13"/>
  <c r="H211" i="13" s="1"/>
  <c r="F328" i="13"/>
  <c r="H328" i="13" s="1"/>
  <c r="F329" i="13"/>
  <c r="H329" i="13" s="1"/>
  <c r="F212" i="13"/>
  <c r="H212" i="13" s="1"/>
  <c r="F213" i="13"/>
  <c r="H213" i="13" s="1"/>
  <c r="F214" i="13"/>
  <c r="H214" i="13" s="1"/>
  <c r="F215" i="13"/>
  <c r="H215" i="13" s="1"/>
  <c r="F216" i="13"/>
  <c r="H216" i="13" s="1"/>
  <c r="F217" i="13"/>
  <c r="H217" i="13" s="1"/>
  <c r="F218" i="13"/>
  <c r="H218" i="13" s="1"/>
  <c r="F219" i="13"/>
  <c r="H219" i="13" s="1"/>
  <c r="F220" i="13"/>
  <c r="H220" i="13" s="1"/>
  <c r="F221" i="13"/>
  <c r="H221" i="13" s="1"/>
  <c r="F222" i="13"/>
  <c r="H222" i="13" s="1"/>
  <c r="F223" i="13"/>
  <c r="H223" i="13" s="1"/>
  <c r="F224" i="13"/>
  <c r="H224" i="13" s="1"/>
  <c r="F225" i="13"/>
  <c r="H225" i="13" s="1"/>
  <c r="F226" i="13"/>
  <c r="H226" i="13" s="1"/>
  <c r="F227" i="13"/>
  <c r="H227" i="13" s="1"/>
  <c r="F228" i="13"/>
  <c r="H228" i="13" s="1"/>
  <c r="F229" i="13"/>
  <c r="H229" i="13" s="1"/>
  <c r="F230" i="13"/>
  <c r="H230" i="13" s="1"/>
  <c r="F231" i="13"/>
  <c r="H231" i="13" s="1"/>
  <c r="F232" i="13"/>
  <c r="H232" i="13" s="1"/>
  <c r="F233" i="13"/>
  <c r="H233" i="13" s="1"/>
  <c r="F234" i="13"/>
  <c r="H234" i="13" s="1"/>
  <c r="F235" i="13"/>
  <c r="H235" i="13" s="1"/>
  <c r="F330" i="13"/>
  <c r="H330" i="13" s="1"/>
  <c r="F331" i="13"/>
  <c r="H331" i="13" s="1"/>
  <c r="F332" i="13"/>
  <c r="H332" i="13" s="1"/>
  <c r="F333" i="13"/>
  <c r="H333" i="13" s="1"/>
  <c r="F236" i="13"/>
  <c r="H236" i="13" s="1"/>
  <c r="F237" i="13"/>
  <c r="H237" i="13" s="1"/>
  <c r="F238" i="13"/>
  <c r="H238" i="13" s="1"/>
  <c r="F239" i="13"/>
  <c r="H239" i="13" s="1"/>
  <c r="F240" i="13"/>
  <c r="H240" i="13" s="1"/>
  <c r="F241" i="13"/>
  <c r="H241" i="13" s="1"/>
  <c r="F242" i="13"/>
  <c r="H242" i="13" s="1"/>
  <c r="F243" i="13"/>
  <c r="H243" i="13" s="1"/>
  <c r="F244" i="13"/>
  <c r="H244" i="13" s="1"/>
  <c r="F334" i="13"/>
  <c r="H334" i="13" s="1"/>
  <c r="F245" i="13"/>
  <c r="H245" i="13" s="1"/>
  <c r="F335" i="13"/>
  <c r="H335" i="13" s="1"/>
  <c r="F336" i="13"/>
  <c r="H336" i="13" s="1"/>
  <c r="F337" i="13"/>
  <c r="H337" i="13" s="1"/>
  <c r="F246" i="13"/>
  <c r="H246" i="13" s="1"/>
  <c r="F247" i="13"/>
  <c r="H247" i="13" s="1"/>
  <c r="F248" i="13"/>
  <c r="H248" i="13" s="1"/>
  <c r="F249" i="13"/>
  <c r="H249" i="13" s="1"/>
  <c r="F338" i="13"/>
  <c r="H338" i="13" s="1"/>
  <c r="F250" i="13"/>
  <c r="H250" i="13" s="1"/>
  <c r="F251" i="13"/>
  <c r="H251" i="13" s="1"/>
  <c r="F252" i="13"/>
  <c r="H252" i="13" s="1"/>
  <c r="F253" i="13"/>
  <c r="H253" i="13" s="1"/>
  <c r="F254" i="13"/>
  <c r="H254" i="13" s="1"/>
  <c r="H255" i="13"/>
  <c r="F256" i="13"/>
  <c r="H256" i="13" s="1"/>
  <c r="F257" i="13"/>
  <c r="H257" i="13" s="1"/>
  <c r="F258" i="13"/>
  <c r="H258" i="13" s="1"/>
  <c r="F259" i="13"/>
  <c r="H259" i="13" s="1"/>
  <c r="F260" i="13"/>
  <c r="H260" i="13" s="1"/>
  <c r="F339" i="13"/>
  <c r="H339" i="13" s="1"/>
  <c r="F261" i="13"/>
  <c r="H261" i="13" s="1"/>
  <c r="F262" i="13"/>
  <c r="H262" i="13" s="1"/>
  <c r="F263" i="13"/>
  <c r="H263" i="13" s="1"/>
  <c r="F264" i="13"/>
  <c r="H264" i="13" s="1"/>
  <c r="F265" i="13"/>
  <c r="H265" i="13" s="1"/>
  <c r="F340" i="13"/>
  <c r="H340" i="13" s="1"/>
  <c r="F266" i="13"/>
  <c r="H266" i="13" s="1"/>
  <c r="F341" i="13"/>
  <c r="H341" i="13" s="1"/>
  <c r="F267" i="13"/>
  <c r="H267" i="13" s="1"/>
  <c r="F268" i="13"/>
  <c r="H268" i="13" s="1"/>
  <c r="F269" i="13"/>
  <c r="H269" i="13" s="1"/>
  <c r="F342" i="13"/>
  <c r="H342" i="13" s="1"/>
  <c r="F270" i="13"/>
  <c r="H270" i="13" s="1"/>
  <c r="F6" i="13"/>
  <c r="H6" i="13" s="1"/>
  <c r="F344" i="13" l="1"/>
  <c r="H9" i="13"/>
  <c r="H344" i="13" s="1"/>
  <c r="F324" i="12"/>
  <c r="F320" i="12"/>
  <c r="F319" i="12"/>
  <c r="F316" i="12"/>
  <c r="F315" i="12"/>
  <c r="F288" i="12"/>
  <c r="F266" i="12"/>
  <c r="F245" i="12"/>
  <c r="F210" i="12"/>
  <c r="F200" i="12"/>
  <c r="F196" i="12"/>
  <c r="F193" i="12"/>
  <c r="F122" i="12"/>
  <c r="F113" i="12"/>
  <c r="F108" i="12"/>
  <c r="F89" i="12"/>
  <c r="F77" i="12"/>
  <c r="F29" i="12"/>
  <c r="F27" i="12"/>
  <c r="F17" i="12"/>
  <c r="F336" i="12"/>
  <c r="F318" i="12"/>
  <c r="F293" i="12"/>
  <c r="F282" i="12"/>
  <c r="F243" i="12"/>
  <c r="F168" i="12"/>
  <c r="F120" i="12"/>
  <c r="F69" i="12"/>
  <c r="F66" i="12"/>
  <c r="F11" i="12"/>
  <c r="F80" i="12"/>
  <c r="F342" i="12"/>
  <c r="F312" i="12"/>
  <c r="F302" i="12"/>
  <c r="F301" i="12"/>
  <c r="F300" i="12"/>
  <c r="F289" i="12"/>
  <c r="F287" i="12"/>
  <c r="F286" i="12"/>
  <c r="F278" i="12"/>
  <c r="F271" i="12"/>
  <c r="F221" i="12"/>
  <c r="F205" i="12"/>
  <c r="F203" i="12"/>
  <c r="F119" i="12"/>
  <c r="F118" i="12"/>
  <c r="F114" i="12"/>
  <c r="F107" i="12"/>
  <c r="F106" i="12"/>
  <c r="F76" i="12"/>
  <c r="F70" i="12"/>
  <c r="F44" i="12"/>
  <c r="F33" i="12"/>
  <c r="F14" i="12"/>
  <c r="F297" i="12"/>
  <c r="F296" i="12"/>
  <c r="F270" i="12"/>
  <c r="F257" i="12"/>
  <c r="F240" i="12"/>
  <c r="F238" i="12"/>
  <c r="F156" i="12"/>
  <c r="F153" i="12"/>
  <c r="F67" i="12"/>
  <c r="F291" i="12"/>
  <c r="F313" i="12"/>
  <c r="F321" i="12"/>
  <c r="F306" i="12"/>
  <c r="F292" i="12"/>
  <c r="F269" i="12"/>
  <c r="F242" i="12"/>
  <c r="F231" i="12"/>
  <c r="F195" i="12"/>
  <c r="F141" i="12"/>
  <c r="F137" i="12"/>
  <c r="F136" i="12"/>
  <c r="F129" i="12"/>
  <c r="F99" i="12"/>
  <c r="F87" i="12"/>
  <c r="F49" i="12"/>
  <c r="F25" i="12"/>
  <c r="F264" i="12"/>
  <c r="F246" i="12"/>
  <c r="F96" i="12"/>
  <c r="F250" i="12"/>
  <c r="F154" i="12"/>
  <c r="F94" i="12"/>
  <c r="F341" i="12"/>
  <c r="F277" i="12"/>
  <c r="F160" i="12"/>
  <c r="F35" i="12"/>
  <c r="F258" i="12"/>
  <c r="F177" i="12"/>
  <c r="F123" i="12"/>
  <c r="F104" i="12"/>
  <c r="F100" i="12"/>
  <c r="F280" i="12"/>
  <c r="F330" i="12"/>
  <c r="F276" i="12"/>
  <c r="F230" i="12"/>
  <c r="F209" i="12"/>
  <c r="F72" i="12"/>
  <c r="F63" i="12"/>
  <c r="F60" i="12"/>
  <c r="F299" i="12"/>
  <c r="F333" i="12"/>
  <c r="F317" i="12"/>
  <c r="F284" i="12"/>
  <c r="F283" i="12"/>
  <c r="F281" i="12"/>
  <c r="F262" i="12"/>
  <c r="F260" i="12"/>
  <c r="F251" i="12"/>
  <c r="F222" i="12"/>
  <c r="F213" i="12"/>
  <c r="F192" i="12"/>
  <c r="F183" i="12"/>
  <c r="F179" i="12"/>
  <c r="F162" i="12"/>
  <c r="F126" i="12"/>
  <c r="F131" i="12"/>
  <c r="F112" i="12"/>
  <c r="F102" i="12"/>
  <c r="F68" i="12"/>
  <c r="F46" i="12"/>
  <c r="F42" i="12"/>
  <c r="F24" i="12"/>
  <c r="F9" i="12"/>
  <c r="F220" i="12"/>
  <c r="F198" i="12"/>
  <c r="F150" i="12"/>
  <c r="F308" i="12"/>
  <c r="F218" i="12"/>
  <c r="F225" i="12"/>
  <c r="F285" i="12"/>
  <c r="F275" i="12"/>
  <c r="F268" i="12"/>
  <c r="F259" i="12"/>
  <c r="F255" i="12"/>
  <c r="F252" i="12"/>
  <c r="F233" i="12"/>
  <c r="F226" i="12"/>
  <c r="F216" i="12"/>
  <c r="F184" i="12"/>
  <c r="F165" i="12"/>
  <c r="F90" i="12"/>
  <c r="F74" i="12"/>
  <c r="F58" i="12"/>
  <c r="F56" i="12"/>
  <c r="F52" i="12"/>
  <c r="F51" i="12"/>
  <c r="F26" i="12"/>
  <c r="F328" i="12"/>
  <c r="F191" i="12"/>
  <c r="F187" i="12"/>
  <c r="F185" i="12"/>
  <c r="F155" i="12"/>
  <c r="F148" i="12"/>
  <c r="F98" i="12"/>
  <c r="F82" i="12"/>
  <c r="F78" i="12"/>
  <c r="F323" i="12"/>
  <c r="F13" i="12"/>
  <c r="F204" i="12"/>
  <c r="F337" i="12"/>
  <c r="F332" i="12"/>
  <c r="F314" i="12"/>
  <c r="F239" i="12"/>
  <c r="F212" i="12"/>
  <c r="F207" i="12"/>
  <c r="F202" i="12"/>
  <c r="F194" i="12"/>
  <c r="F188" i="12"/>
  <c r="F180" i="12"/>
  <c r="F163" i="12"/>
  <c r="F151" i="12"/>
  <c r="F144" i="12"/>
  <c r="F139" i="12"/>
  <c r="F111" i="12"/>
  <c r="F105" i="12"/>
  <c r="F93" i="12"/>
  <c r="F83" i="12"/>
  <c r="F39" i="12"/>
  <c r="F37" i="12"/>
  <c r="F31" i="12"/>
  <c r="F16" i="12"/>
  <c r="F326" i="12"/>
  <c r="F303" i="12"/>
  <c r="F263" i="12"/>
  <c r="F256" i="12"/>
  <c r="F232" i="12"/>
  <c r="F206" i="12"/>
  <c r="F197" i="12"/>
  <c r="F172" i="12"/>
  <c r="F167" i="12"/>
  <c r="F158" i="12"/>
  <c r="F157" i="12"/>
  <c r="F127" i="12"/>
  <c r="F125" i="12"/>
  <c r="F117" i="12"/>
  <c r="F101" i="12"/>
  <c r="F97" i="12"/>
  <c r="F95" i="12"/>
  <c r="F91" i="12"/>
  <c r="F59" i="12"/>
  <c r="F41" i="12"/>
  <c r="F40" i="12"/>
  <c r="F36" i="12"/>
  <c r="F23" i="12"/>
  <c r="F227" i="12"/>
  <c r="F146" i="12"/>
  <c r="F134" i="12"/>
  <c r="F133" i="12"/>
  <c r="F84" i="12"/>
  <c r="F10" i="12"/>
  <c r="F7" i="12"/>
  <c r="F340" i="12"/>
  <c r="F338" i="12"/>
  <c r="F327" i="12"/>
  <c r="F325" i="12"/>
  <c r="F307" i="12"/>
  <c r="F305" i="12"/>
  <c r="F186" i="12"/>
  <c r="F182" i="12"/>
  <c r="F173" i="12"/>
  <c r="F121" i="12"/>
  <c r="F130" i="12"/>
  <c r="F81" i="12"/>
  <c r="F62" i="12"/>
  <c r="F61" i="12"/>
  <c r="F22" i="12"/>
  <c r="F311" i="12"/>
  <c r="F298" i="12"/>
  <c r="F295" i="12"/>
  <c r="F272" i="12"/>
  <c r="F189" i="12"/>
  <c r="F166" i="12"/>
  <c r="F124" i="12"/>
  <c r="F86" i="12"/>
  <c r="F85" i="12"/>
  <c r="F79" i="12"/>
  <c r="F71" i="12"/>
  <c r="F43" i="12"/>
  <c r="F217" i="12"/>
  <c r="F254" i="12"/>
  <c r="F310" i="12"/>
  <c r="F294" i="12"/>
  <c r="F274" i="12"/>
  <c r="F273" i="12"/>
  <c r="F253" i="12"/>
  <c r="F237" i="12"/>
  <c r="F229" i="12"/>
  <c r="F214" i="12"/>
  <c r="F181" i="12"/>
  <c r="F149" i="12"/>
  <c r="F57" i="12"/>
  <c r="F55" i="12"/>
  <c r="F54" i="12"/>
  <c r="F53" i="12"/>
  <c r="F335" i="12"/>
  <c r="F329" i="12"/>
  <c r="F248" i="12"/>
  <c r="F244" i="12"/>
  <c r="F241" i="12"/>
  <c r="F201" i="12"/>
  <c r="F170" i="12"/>
  <c r="F147" i="12"/>
  <c r="F145" i="12"/>
  <c r="F140" i="12"/>
  <c r="F138" i="12"/>
  <c r="F116" i="12"/>
  <c r="F115" i="12"/>
  <c r="F110" i="12"/>
  <c r="F109" i="12"/>
  <c r="F103" i="12"/>
  <c r="F73" i="12"/>
  <c r="F48" i="12"/>
  <c r="F21" i="12"/>
  <c r="F12" i="12"/>
  <c r="F8" i="12"/>
  <c r="F322" i="12"/>
  <c r="F247" i="12"/>
  <c r="F219" i="12"/>
  <c r="F208" i="12"/>
  <c r="F176" i="12"/>
  <c r="F174" i="12"/>
  <c r="F161" i="12"/>
  <c r="F159" i="12"/>
  <c r="F65" i="12"/>
  <c r="F64" i="12"/>
  <c r="F47" i="12"/>
  <c r="F45" i="12"/>
  <c r="F15" i="12"/>
  <c r="F75" i="12"/>
  <c r="F30" i="12"/>
  <c r="F215" i="12"/>
  <c r="F128" i="12"/>
  <c r="F339" i="12"/>
  <c r="F331" i="12"/>
  <c r="F309" i="12"/>
  <c r="F279" i="12"/>
  <c r="F199" i="12"/>
  <c r="F190" i="12"/>
  <c r="F143" i="12"/>
  <c r="F142" i="12"/>
  <c r="F38" i="12"/>
  <c r="F34" i="12"/>
  <c r="F28" i="12"/>
  <c r="F334" i="12"/>
  <c r="F304" i="12"/>
  <c r="F290" i="12"/>
  <c r="F265" i="12"/>
  <c r="F249" i="12"/>
  <c r="F236" i="12"/>
  <c r="F235" i="12"/>
  <c r="F234" i="12"/>
  <c r="F228" i="12"/>
  <c r="F211" i="12"/>
  <c r="F178" i="12"/>
  <c r="F171" i="12"/>
  <c r="F164" i="12"/>
  <c r="F152" i="12"/>
  <c r="F88" i="12"/>
  <c r="F50" i="12"/>
  <c r="F32" i="12"/>
  <c r="F19" i="12"/>
  <c r="F18" i="12"/>
  <c r="F6" i="12"/>
  <c r="F267" i="12"/>
  <c r="F261" i="12"/>
  <c r="F224" i="12"/>
  <c r="F223" i="12"/>
  <c r="F175" i="12"/>
  <c r="F169" i="12"/>
  <c r="F135" i="12"/>
  <c r="F132" i="12"/>
  <c r="F92" i="12"/>
  <c r="F20" i="12"/>
  <c r="F5" i="12"/>
  <c r="H324" i="12"/>
  <c r="I6" i="12" l="1"/>
  <c r="I7" i="12"/>
  <c r="I8" i="12"/>
  <c r="I9" i="12"/>
  <c r="I10" i="12"/>
  <c r="I11" i="12"/>
  <c r="I12" i="12"/>
  <c r="I13" i="12"/>
  <c r="I14" i="12"/>
  <c r="I15" i="12"/>
  <c r="I16" i="12"/>
  <c r="I17" i="12"/>
  <c r="I18" i="12"/>
  <c r="I19" i="12"/>
  <c r="I20" i="12"/>
  <c r="I21" i="12"/>
  <c r="I22" i="12"/>
  <c r="I23" i="12"/>
  <c r="I24" i="12"/>
  <c r="I25" i="12"/>
  <c r="I26" i="12"/>
  <c r="I27" i="12"/>
  <c r="I28" i="12"/>
  <c r="I29" i="12"/>
  <c r="I30" i="12"/>
  <c r="I31" i="12"/>
  <c r="I32" i="12"/>
  <c r="I33" i="12"/>
  <c r="I34" i="12"/>
  <c r="I35" i="12"/>
  <c r="I36" i="12"/>
  <c r="I37" i="12"/>
  <c r="I38" i="12"/>
  <c r="I39" i="12"/>
  <c r="I40" i="12"/>
  <c r="I41" i="12"/>
  <c r="I42" i="12"/>
  <c r="I43" i="12"/>
  <c r="I44" i="12"/>
  <c r="I45" i="12"/>
  <c r="I46" i="12"/>
  <c r="I47" i="12"/>
  <c r="I48" i="12"/>
  <c r="I49" i="12"/>
  <c r="I50" i="12"/>
  <c r="I51" i="12"/>
  <c r="I52" i="12"/>
  <c r="I53" i="12"/>
  <c r="I54" i="12"/>
  <c r="I55" i="12"/>
  <c r="I56" i="12"/>
  <c r="I57" i="12"/>
  <c r="I58" i="12"/>
  <c r="I59" i="12"/>
  <c r="I60" i="12"/>
  <c r="I61" i="12"/>
  <c r="I62" i="12"/>
  <c r="I63" i="12"/>
  <c r="I64" i="12"/>
  <c r="I65" i="12"/>
  <c r="I66" i="12"/>
  <c r="I67" i="12"/>
  <c r="I68" i="12"/>
  <c r="I69" i="12"/>
  <c r="I70" i="12"/>
  <c r="I71" i="12"/>
  <c r="I72" i="12"/>
  <c r="I73" i="12"/>
  <c r="I74" i="12"/>
  <c r="I75" i="12"/>
  <c r="I76" i="12"/>
  <c r="I77" i="12"/>
  <c r="I78" i="12"/>
  <c r="I79" i="12"/>
  <c r="I80" i="12"/>
  <c r="I81" i="12"/>
  <c r="I82" i="12"/>
  <c r="I83" i="12"/>
  <c r="I84" i="12"/>
  <c r="I85" i="12"/>
  <c r="I86" i="12"/>
  <c r="I87" i="12"/>
  <c r="I88" i="12"/>
  <c r="I89" i="12"/>
  <c r="I90" i="12"/>
  <c r="I91" i="12"/>
  <c r="I92" i="12"/>
  <c r="I93" i="12"/>
  <c r="I94" i="12"/>
  <c r="I95" i="12"/>
  <c r="I96" i="12"/>
  <c r="I97" i="12"/>
  <c r="I98" i="12"/>
  <c r="I99" i="12"/>
  <c r="I100" i="12"/>
  <c r="I101" i="12"/>
  <c r="I102" i="12"/>
  <c r="I103" i="12"/>
  <c r="I104" i="12"/>
  <c r="I105" i="12"/>
  <c r="I106" i="12"/>
  <c r="I107" i="12"/>
  <c r="I108" i="12"/>
  <c r="I109" i="12"/>
  <c r="I110" i="12"/>
  <c r="I111" i="12"/>
  <c r="I112" i="12"/>
  <c r="I113" i="12"/>
  <c r="I114" i="12"/>
  <c r="I115" i="12"/>
  <c r="I116" i="12"/>
  <c r="I117" i="12"/>
  <c r="I118" i="12"/>
  <c r="I119" i="12"/>
  <c r="I120" i="12"/>
  <c r="I121" i="12"/>
  <c r="I122" i="12"/>
  <c r="I123" i="12"/>
  <c r="I124" i="12"/>
  <c r="I125" i="12"/>
  <c r="I126" i="12"/>
  <c r="I127" i="12"/>
  <c r="I128" i="12"/>
  <c r="I129" i="12"/>
  <c r="I130" i="12"/>
  <c r="I131" i="12"/>
  <c r="I132" i="12"/>
  <c r="I133" i="12"/>
  <c r="I134" i="12"/>
  <c r="I135" i="12"/>
  <c r="I136" i="12"/>
  <c r="I137" i="12"/>
  <c r="I138" i="12"/>
  <c r="I139" i="12"/>
  <c r="I140" i="12"/>
  <c r="I141" i="12"/>
  <c r="I142" i="12"/>
  <c r="I143" i="12"/>
  <c r="I144" i="12"/>
  <c r="I145" i="12"/>
  <c r="I146" i="12"/>
  <c r="I147" i="12"/>
  <c r="I148" i="12"/>
  <c r="I149" i="12"/>
  <c r="I150" i="12"/>
  <c r="I151" i="12"/>
  <c r="I152" i="12"/>
  <c r="I153" i="12"/>
  <c r="I154" i="12"/>
  <c r="I155" i="12"/>
  <c r="I156" i="12"/>
  <c r="I157" i="12"/>
  <c r="I158" i="12"/>
  <c r="I159" i="12"/>
  <c r="I160" i="12"/>
  <c r="I161" i="12"/>
  <c r="I162" i="12"/>
  <c r="I163" i="12"/>
  <c r="I164" i="12"/>
  <c r="I165" i="12"/>
  <c r="I166" i="12"/>
  <c r="I167" i="12"/>
  <c r="I168" i="12"/>
  <c r="I169" i="12"/>
  <c r="I170" i="12"/>
  <c r="I171" i="12"/>
  <c r="I172" i="12"/>
  <c r="I173" i="12"/>
  <c r="I174" i="12"/>
  <c r="I175" i="12"/>
  <c r="I176" i="12"/>
  <c r="I177" i="12"/>
  <c r="I178" i="12"/>
  <c r="I179" i="12"/>
  <c r="I180" i="12"/>
  <c r="I181" i="12"/>
  <c r="I182" i="12"/>
  <c r="I183" i="12"/>
  <c r="I184" i="12"/>
  <c r="I185" i="12"/>
  <c r="I186" i="12"/>
  <c r="I187" i="12"/>
  <c r="I188" i="12"/>
  <c r="I189" i="12"/>
  <c r="I190" i="12"/>
  <c r="I191" i="12"/>
  <c r="I192" i="12"/>
  <c r="I193" i="12"/>
  <c r="I194" i="12"/>
  <c r="I195" i="12"/>
  <c r="I196" i="12"/>
  <c r="I197" i="12"/>
  <c r="I198" i="12"/>
  <c r="I199" i="12"/>
  <c r="I200" i="12"/>
  <c r="I201" i="12"/>
  <c r="I202" i="12"/>
  <c r="I203" i="12"/>
  <c r="I204" i="12"/>
  <c r="I205" i="12"/>
  <c r="I206" i="12"/>
  <c r="I207" i="12"/>
  <c r="I208" i="12"/>
  <c r="I209" i="12"/>
  <c r="I210" i="12"/>
  <c r="I211" i="12"/>
  <c r="I212" i="12"/>
  <c r="I213" i="12"/>
  <c r="I214" i="12"/>
  <c r="I215" i="12"/>
  <c r="I216" i="12"/>
  <c r="I217" i="12"/>
  <c r="I218" i="12"/>
  <c r="I219" i="12"/>
  <c r="I220" i="12"/>
  <c r="I221" i="12"/>
  <c r="I222" i="12"/>
  <c r="I223" i="12"/>
  <c r="I224" i="12"/>
  <c r="I225" i="12"/>
  <c r="I226" i="12"/>
  <c r="I227" i="12"/>
  <c r="I228" i="12"/>
  <c r="I229" i="12"/>
  <c r="I230" i="12"/>
  <c r="I231" i="12"/>
  <c r="I232" i="12"/>
  <c r="I233" i="12"/>
  <c r="I234" i="12"/>
  <c r="I235" i="12"/>
  <c r="I236" i="12"/>
  <c r="I237" i="12"/>
  <c r="I238" i="12"/>
  <c r="I239" i="12"/>
  <c r="I240" i="12"/>
  <c r="I241" i="12"/>
  <c r="I242" i="12"/>
  <c r="I243" i="12"/>
  <c r="I244" i="12"/>
  <c r="I245" i="12"/>
  <c r="I246" i="12"/>
  <c r="I247" i="12"/>
  <c r="I248" i="12"/>
  <c r="I249" i="12"/>
  <c r="I250" i="12"/>
  <c r="I251" i="12"/>
  <c r="I252" i="12"/>
  <c r="I253" i="12"/>
  <c r="I254" i="12"/>
  <c r="I255" i="12"/>
  <c r="I256" i="12"/>
  <c r="I257" i="12"/>
  <c r="I258" i="12"/>
  <c r="I259" i="12"/>
  <c r="I260" i="12"/>
  <c r="I261" i="12"/>
  <c r="I262" i="12"/>
  <c r="I263" i="12"/>
  <c r="I264" i="12"/>
  <c r="I265" i="12"/>
  <c r="I266" i="12"/>
  <c r="I267" i="12"/>
  <c r="I268" i="12"/>
  <c r="I269" i="12"/>
  <c r="I270" i="12"/>
  <c r="I271" i="12"/>
  <c r="I272" i="12"/>
  <c r="I273" i="12"/>
  <c r="I274" i="12"/>
  <c r="I275" i="12"/>
  <c r="I276" i="12"/>
  <c r="I277" i="12"/>
  <c r="I278" i="12"/>
  <c r="I279" i="12"/>
  <c r="I280" i="12"/>
  <c r="I281" i="12"/>
  <c r="I282" i="12"/>
  <c r="I283" i="12"/>
  <c r="I284" i="12"/>
  <c r="I285" i="12"/>
  <c r="I286" i="12"/>
  <c r="I287" i="12"/>
  <c r="I288" i="12"/>
  <c r="I289" i="12"/>
  <c r="I290" i="12"/>
  <c r="I291" i="12"/>
  <c r="I292" i="12"/>
  <c r="I293" i="12"/>
  <c r="I294" i="12"/>
  <c r="I295" i="12"/>
  <c r="I296" i="12"/>
  <c r="I297" i="12"/>
  <c r="I298" i="12"/>
  <c r="I299" i="12"/>
  <c r="I300" i="12"/>
  <c r="I301" i="12"/>
  <c r="I302" i="12"/>
  <c r="I303" i="12"/>
  <c r="I304" i="12"/>
  <c r="I305" i="12"/>
  <c r="I306" i="12"/>
  <c r="I307" i="12"/>
  <c r="I308" i="12"/>
  <c r="I309" i="12"/>
  <c r="I310" i="12"/>
  <c r="I311" i="12"/>
  <c r="I312" i="12"/>
  <c r="I313" i="12"/>
  <c r="I314" i="12"/>
  <c r="I315" i="12"/>
  <c r="I316" i="12"/>
  <c r="I317" i="12"/>
  <c r="I318" i="12"/>
  <c r="I319" i="12"/>
  <c r="I320" i="12"/>
  <c r="I321" i="12"/>
  <c r="I322" i="12"/>
  <c r="I323" i="12"/>
  <c r="I324" i="12"/>
  <c r="I325" i="12"/>
  <c r="I326" i="12"/>
  <c r="I327" i="12"/>
  <c r="I328" i="12"/>
  <c r="I329" i="12"/>
  <c r="I330" i="12"/>
  <c r="I331" i="12"/>
  <c r="I332" i="12"/>
  <c r="I333" i="12"/>
  <c r="I334" i="12"/>
  <c r="I335" i="12"/>
  <c r="I336" i="12"/>
  <c r="I337" i="12"/>
  <c r="I338" i="12"/>
  <c r="I339" i="12"/>
  <c r="I340" i="12"/>
  <c r="I341" i="12"/>
  <c r="I342" i="12"/>
  <c r="I5" i="12"/>
  <c r="H9" i="12"/>
  <c r="H5" i="12"/>
  <c r="J5" i="12" s="1"/>
  <c r="H6" i="12"/>
  <c r="J6" i="12" s="1"/>
  <c r="H7" i="12"/>
  <c r="J7" i="12" s="1"/>
  <c r="H8" i="12"/>
  <c r="J8" i="12" s="1"/>
  <c r="H10" i="12"/>
  <c r="J10" i="12" s="1"/>
  <c r="H11" i="12"/>
  <c r="J11" i="12" s="1"/>
  <c r="H12" i="12"/>
  <c r="H13" i="12"/>
  <c r="H14" i="12"/>
  <c r="J14" i="12" s="1"/>
  <c r="H15" i="12"/>
  <c r="J15" i="12" s="1"/>
  <c r="H16" i="12"/>
  <c r="J16" i="12" s="1"/>
  <c r="H17" i="12"/>
  <c r="H18" i="12"/>
  <c r="J18" i="12" s="1"/>
  <c r="H19" i="12"/>
  <c r="J19" i="12" s="1"/>
  <c r="H20" i="12"/>
  <c r="H21" i="12"/>
  <c r="H22" i="12"/>
  <c r="J22" i="12" s="1"/>
  <c r="H23" i="12"/>
  <c r="J23" i="12" s="1"/>
  <c r="H24" i="12"/>
  <c r="J24" i="12" s="1"/>
  <c r="H25" i="12"/>
  <c r="H26" i="12"/>
  <c r="J26" i="12" s="1"/>
  <c r="H27" i="12"/>
  <c r="J27" i="12" s="1"/>
  <c r="H29" i="12"/>
  <c r="H30" i="12"/>
  <c r="J30" i="12" s="1"/>
  <c r="H31" i="12"/>
  <c r="J31" i="12" s="1"/>
  <c r="H32" i="12"/>
  <c r="J32" i="12" s="1"/>
  <c r="H33" i="12"/>
  <c r="H34" i="12"/>
  <c r="J34" i="12" s="1"/>
  <c r="H35" i="12"/>
  <c r="J35" i="12" s="1"/>
  <c r="H36" i="12"/>
  <c r="H37" i="12"/>
  <c r="H38" i="12"/>
  <c r="J38" i="12" s="1"/>
  <c r="H39" i="12"/>
  <c r="J39" i="12" s="1"/>
  <c r="H40" i="12"/>
  <c r="J40" i="12" s="1"/>
  <c r="H41" i="12"/>
  <c r="H42" i="12"/>
  <c r="J42" i="12" s="1"/>
  <c r="H43" i="12"/>
  <c r="J43" i="12" s="1"/>
  <c r="H44" i="12"/>
  <c r="H45" i="12"/>
  <c r="H46" i="12"/>
  <c r="J46" i="12" s="1"/>
  <c r="H47" i="12"/>
  <c r="J47" i="12" s="1"/>
  <c r="H48" i="12"/>
  <c r="J48" i="12" s="1"/>
  <c r="H49" i="12"/>
  <c r="H50" i="12"/>
  <c r="J50" i="12" s="1"/>
  <c r="H51" i="12"/>
  <c r="J51" i="12" s="1"/>
  <c r="H52" i="12"/>
  <c r="H53" i="12"/>
  <c r="H54" i="12"/>
  <c r="J54" i="12" s="1"/>
  <c r="H55" i="12"/>
  <c r="J55" i="12" s="1"/>
  <c r="H56" i="12"/>
  <c r="J56" i="12" s="1"/>
  <c r="H57" i="12"/>
  <c r="H58" i="12"/>
  <c r="J58" i="12" s="1"/>
  <c r="H59" i="12"/>
  <c r="J59" i="12" s="1"/>
  <c r="H60" i="12"/>
  <c r="H61" i="12"/>
  <c r="H62" i="12"/>
  <c r="J62" i="12" s="1"/>
  <c r="H63" i="12"/>
  <c r="J63" i="12" s="1"/>
  <c r="H64" i="12"/>
  <c r="J64" i="12" s="1"/>
  <c r="H65" i="12"/>
  <c r="H66" i="12"/>
  <c r="J66" i="12" s="1"/>
  <c r="H67" i="12"/>
  <c r="J67" i="12" s="1"/>
  <c r="H68" i="12"/>
  <c r="H69" i="12"/>
  <c r="H70" i="12"/>
  <c r="J70" i="12" s="1"/>
  <c r="H71" i="12"/>
  <c r="J71" i="12" s="1"/>
  <c r="H72" i="12"/>
  <c r="J72" i="12" s="1"/>
  <c r="H73" i="12"/>
  <c r="H74" i="12"/>
  <c r="J74" i="12" s="1"/>
  <c r="H75" i="12"/>
  <c r="J75" i="12" s="1"/>
  <c r="H76" i="12"/>
  <c r="H77" i="12"/>
  <c r="H78" i="12"/>
  <c r="J78" i="12" s="1"/>
  <c r="H79" i="12"/>
  <c r="J79" i="12" s="1"/>
  <c r="H80" i="12"/>
  <c r="J80" i="12" s="1"/>
  <c r="H81" i="12"/>
  <c r="H82" i="12"/>
  <c r="J82" i="12" s="1"/>
  <c r="H83" i="12"/>
  <c r="J83" i="12" s="1"/>
  <c r="H84" i="12"/>
  <c r="H85" i="12"/>
  <c r="H86" i="12"/>
  <c r="J86" i="12" s="1"/>
  <c r="H87" i="12"/>
  <c r="J87" i="12" s="1"/>
  <c r="H88" i="12"/>
  <c r="J88" i="12" s="1"/>
  <c r="H89" i="12"/>
  <c r="H90" i="12"/>
  <c r="J90" i="12" s="1"/>
  <c r="H91" i="12"/>
  <c r="H92" i="12"/>
  <c r="H93" i="12"/>
  <c r="H94" i="12"/>
  <c r="J94" i="12" s="1"/>
  <c r="H95" i="12"/>
  <c r="J95" i="12" s="1"/>
  <c r="H96" i="12"/>
  <c r="J96" i="12" s="1"/>
  <c r="H97" i="12"/>
  <c r="H98" i="12"/>
  <c r="J98" i="12" s="1"/>
  <c r="H99" i="12"/>
  <c r="H100" i="12"/>
  <c r="H101" i="12"/>
  <c r="H102" i="12"/>
  <c r="J102" i="12" s="1"/>
  <c r="H103" i="12"/>
  <c r="J103" i="12" s="1"/>
  <c r="H104" i="12"/>
  <c r="J104" i="12" s="1"/>
  <c r="H105" i="12"/>
  <c r="H106" i="12"/>
  <c r="J106" i="12" s="1"/>
  <c r="H107" i="12"/>
  <c r="H108" i="12"/>
  <c r="H109" i="12"/>
  <c r="H110" i="12"/>
  <c r="J110" i="12" s="1"/>
  <c r="H111" i="12"/>
  <c r="J111" i="12" s="1"/>
  <c r="H112" i="12"/>
  <c r="J112" i="12" s="1"/>
  <c r="H113" i="12"/>
  <c r="H114" i="12"/>
  <c r="J114" i="12" s="1"/>
  <c r="H115" i="12"/>
  <c r="H116" i="12"/>
  <c r="H117" i="12"/>
  <c r="H118" i="12"/>
  <c r="J118" i="12" s="1"/>
  <c r="H119" i="12"/>
  <c r="J119" i="12" s="1"/>
  <c r="H120" i="12"/>
  <c r="J120" i="12" s="1"/>
  <c r="H121" i="12"/>
  <c r="H122" i="12"/>
  <c r="J122" i="12" s="1"/>
  <c r="H123" i="12"/>
  <c r="H124" i="12"/>
  <c r="H125" i="12"/>
  <c r="H126" i="12"/>
  <c r="J126" i="12" s="1"/>
  <c r="H127" i="12"/>
  <c r="J127" i="12" s="1"/>
  <c r="H128" i="12"/>
  <c r="J128" i="12" s="1"/>
  <c r="H129" i="12"/>
  <c r="H130" i="12"/>
  <c r="J130" i="12" s="1"/>
  <c r="H131" i="12"/>
  <c r="H132" i="12"/>
  <c r="H133" i="12"/>
  <c r="H134" i="12"/>
  <c r="J134" i="12" s="1"/>
  <c r="H135" i="12"/>
  <c r="J135" i="12" s="1"/>
  <c r="H136" i="12"/>
  <c r="J136" i="12" s="1"/>
  <c r="H137" i="12"/>
  <c r="H138" i="12"/>
  <c r="J138" i="12" s="1"/>
  <c r="H139" i="12"/>
  <c r="H140" i="12"/>
  <c r="H141" i="12"/>
  <c r="H142" i="12"/>
  <c r="J142" i="12" s="1"/>
  <c r="H143" i="12"/>
  <c r="J143" i="12" s="1"/>
  <c r="H144" i="12"/>
  <c r="J144" i="12" s="1"/>
  <c r="H145" i="12"/>
  <c r="H146" i="12"/>
  <c r="J146" i="12" s="1"/>
  <c r="H147" i="12"/>
  <c r="H148" i="12"/>
  <c r="H149" i="12"/>
  <c r="H150" i="12"/>
  <c r="J150" i="12" s="1"/>
  <c r="H151" i="12"/>
  <c r="J151" i="12" s="1"/>
  <c r="H152" i="12"/>
  <c r="J152" i="12" s="1"/>
  <c r="H153" i="12"/>
  <c r="H154" i="12"/>
  <c r="J154" i="12" s="1"/>
  <c r="H155" i="12"/>
  <c r="H156" i="12"/>
  <c r="H157" i="12"/>
  <c r="H158" i="12"/>
  <c r="J158" i="12" s="1"/>
  <c r="H159" i="12"/>
  <c r="J159" i="12" s="1"/>
  <c r="H160" i="12"/>
  <c r="J160" i="12" s="1"/>
  <c r="H161" i="12"/>
  <c r="H162" i="12"/>
  <c r="J162" i="12" s="1"/>
  <c r="H163" i="12"/>
  <c r="H164" i="12"/>
  <c r="H165" i="12"/>
  <c r="H166" i="12"/>
  <c r="J166" i="12" s="1"/>
  <c r="H167" i="12"/>
  <c r="J167" i="12" s="1"/>
  <c r="H168" i="12"/>
  <c r="J168" i="12" s="1"/>
  <c r="H169" i="12"/>
  <c r="H170" i="12"/>
  <c r="J170" i="12" s="1"/>
  <c r="H171" i="12"/>
  <c r="H172" i="12"/>
  <c r="H173" i="12"/>
  <c r="H174" i="12"/>
  <c r="J174" i="12" s="1"/>
  <c r="H175" i="12"/>
  <c r="J175" i="12" s="1"/>
  <c r="H176" i="12"/>
  <c r="H177" i="12"/>
  <c r="H178" i="12"/>
  <c r="J178" i="12" s="1"/>
  <c r="H179" i="12"/>
  <c r="H180" i="12"/>
  <c r="H181" i="12"/>
  <c r="H182" i="12"/>
  <c r="J182" i="12" s="1"/>
  <c r="H183" i="12"/>
  <c r="J183" i="12" s="1"/>
  <c r="H184" i="12"/>
  <c r="H185" i="12"/>
  <c r="H186" i="12"/>
  <c r="J186" i="12" s="1"/>
  <c r="H187" i="12"/>
  <c r="H188" i="12"/>
  <c r="H189" i="12"/>
  <c r="H190" i="12"/>
  <c r="J190" i="12" s="1"/>
  <c r="H191" i="12"/>
  <c r="J191" i="12" s="1"/>
  <c r="H192" i="12"/>
  <c r="H193" i="12"/>
  <c r="H194" i="12"/>
  <c r="J194" i="12" s="1"/>
  <c r="H195" i="12"/>
  <c r="H196" i="12"/>
  <c r="H197" i="12"/>
  <c r="H198" i="12"/>
  <c r="J198" i="12" s="1"/>
  <c r="H199" i="12"/>
  <c r="J199" i="12" s="1"/>
  <c r="H200" i="12"/>
  <c r="H201" i="12"/>
  <c r="H202" i="12"/>
  <c r="J202" i="12" s="1"/>
  <c r="H203" i="12"/>
  <c r="H204" i="12"/>
  <c r="H205" i="12"/>
  <c r="H206" i="12"/>
  <c r="J206" i="12" s="1"/>
  <c r="H207" i="12"/>
  <c r="J207" i="12" s="1"/>
  <c r="H208" i="12"/>
  <c r="H209" i="12"/>
  <c r="H210" i="12"/>
  <c r="J210" i="12" s="1"/>
  <c r="H211" i="12"/>
  <c r="H212" i="12"/>
  <c r="H213" i="12"/>
  <c r="H214" i="12"/>
  <c r="J214" i="12" s="1"/>
  <c r="H215" i="12"/>
  <c r="J215" i="12" s="1"/>
  <c r="H216" i="12"/>
  <c r="H217" i="12"/>
  <c r="H218" i="12"/>
  <c r="J218" i="12" s="1"/>
  <c r="H219" i="12"/>
  <c r="H220" i="12"/>
  <c r="H221" i="12"/>
  <c r="H222" i="12"/>
  <c r="J222" i="12" s="1"/>
  <c r="H223" i="12"/>
  <c r="J223" i="12" s="1"/>
  <c r="H224" i="12"/>
  <c r="H225" i="12"/>
  <c r="H226" i="12"/>
  <c r="J226" i="12" s="1"/>
  <c r="H227" i="12"/>
  <c r="H228" i="12"/>
  <c r="H229" i="12"/>
  <c r="H230" i="12"/>
  <c r="J230" i="12" s="1"/>
  <c r="H231" i="12"/>
  <c r="J231" i="12" s="1"/>
  <c r="H232" i="12"/>
  <c r="H233" i="12"/>
  <c r="H234" i="12"/>
  <c r="J234" i="12" s="1"/>
  <c r="H235" i="12"/>
  <c r="H236" i="12"/>
  <c r="H237" i="12"/>
  <c r="H238" i="12"/>
  <c r="J238" i="12" s="1"/>
  <c r="H239" i="12"/>
  <c r="J239" i="12" s="1"/>
  <c r="H240" i="12"/>
  <c r="H241" i="12"/>
  <c r="H242" i="12"/>
  <c r="J242" i="12" s="1"/>
  <c r="H243" i="12"/>
  <c r="H244" i="12"/>
  <c r="H245" i="12"/>
  <c r="H246" i="12"/>
  <c r="J246" i="12" s="1"/>
  <c r="H247" i="12"/>
  <c r="J247" i="12" s="1"/>
  <c r="H248" i="12"/>
  <c r="H249" i="12"/>
  <c r="H250" i="12"/>
  <c r="J250" i="12" s="1"/>
  <c r="H251" i="12"/>
  <c r="H252" i="12"/>
  <c r="H253" i="12"/>
  <c r="H254" i="12"/>
  <c r="J254" i="12" s="1"/>
  <c r="H255" i="12"/>
  <c r="J255" i="12" s="1"/>
  <c r="H256" i="12"/>
  <c r="H257" i="12"/>
  <c r="H258" i="12"/>
  <c r="J258" i="12" s="1"/>
  <c r="H259" i="12"/>
  <c r="H260" i="12"/>
  <c r="H261" i="12"/>
  <c r="H262" i="12"/>
  <c r="J262" i="12" s="1"/>
  <c r="H263" i="12"/>
  <c r="J263" i="12" s="1"/>
  <c r="H264" i="12"/>
  <c r="H265" i="12"/>
  <c r="H266" i="12"/>
  <c r="J266" i="12" s="1"/>
  <c r="H267" i="12"/>
  <c r="H268" i="12"/>
  <c r="H269" i="12"/>
  <c r="H270" i="12"/>
  <c r="J270" i="12" s="1"/>
  <c r="H271" i="12"/>
  <c r="J271" i="12" s="1"/>
  <c r="H272" i="12"/>
  <c r="H273" i="12"/>
  <c r="H274" i="12"/>
  <c r="J274" i="12" s="1"/>
  <c r="H275" i="12"/>
  <c r="H276" i="12"/>
  <c r="H277" i="12"/>
  <c r="H278" i="12"/>
  <c r="J278" i="12" s="1"/>
  <c r="H279" i="12"/>
  <c r="J279" i="12" s="1"/>
  <c r="H280" i="12"/>
  <c r="H281" i="12"/>
  <c r="H282" i="12"/>
  <c r="J282" i="12" s="1"/>
  <c r="H283" i="12"/>
  <c r="H284" i="12"/>
  <c r="H285" i="12"/>
  <c r="H286" i="12"/>
  <c r="J286" i="12" s="1"/>
  <c r="H287" i="12"/>
  <c r="J287" i="12" s="1"/>
  <c r="H288" i="12"/>
  <c r="H289" i="12"/>
  <c r="H290" i="12"/>
  <c r="J290" i="12" s="1"/>
  <c r="H291" i="12"/>
  <c r="H292" i="12"/>
  <c r="H293" i="12"/>
  <c r="H294" i="12"/>
  <c r="J294" i="12" s="1"/>
  <c r="H295" i="12"/>
  <c r="J295" i="12" s="1"/>
  <c r="H296" i="12"/>
  <c r="H297" i="12"/>
  <c r="H298" i="12"/>
  <c r="J298" i="12" s="1"/>
  <c r="H299" i="12"/>
  <c r="H300" i="12"/>
  <c r="H301" i="12"/>
  <c r="H302" i="12"/>
  <c r="J302" i="12" s="1"/>
  <c r="H303" i="12"/>
  <c r="J303" i="12" s="1"/>
  <c r="H304" i="12"/>
  <c r="H305" i="12"/>
  <c r="H306" i="12"/>
  <c r="J306" i="12" s="1"/>
  <c r="H307" i="12"/>
  <c r="H308" i="12"/>
  <c r="H309" i="12"/>
  <c r="H310" i="12"/>
  <c r="J310" i="12" s="1"/>
  <c r="H311" i="12"/>
  <c r="J311" i="12" s="1"/>
  <c r="H312" i="12"/>
  <c r="H313" i="12"/>
  <c r="H314" i="12"/>
  <c r="J314" i="12" s="1"/>
  <c r="H315" i="12"/>
  <c r="H316" i="12"/>
  <c r="H317" i="12"/>
  <c r="H318" i="12"/>
  <c r="J318" i="12" s="1"/>
  <c r="H319" i="12"/>
  <c r="J319" i="12" s="1"/>
  <c r="H320" i="12"/>
  <c r="H321" i="12"/>
  <c r="H322" i="12"/>
  <c r="J322" i="12" s="1"/>
  <c r="H323" i="12"/>
  <c r="H325" i="12"/>
  <c r="H326" i="12"/>
  <c r="J326" i="12" s="1"/>
  <c r="H327" i="12"/>
  <c r="J327" i="12" s="1"/>
  <c r="H328" i="12"/>
  <c r="J328" i="12" s="1"/>
  <c r="H329" i="12"/>
  <c r="H330" i="12"/>
  <c r="J330" i="12" s="1"/>
  <c r="H331" i="12"/>
  <c r="H332" i="12"/>
  <c r="H333" i="12"/>
  <c r="H334" i="12"/>
  <c r="J334" i="12" s="1"/>
  <c r="H335" i="12"/>
  <c r="J335" i="12" s="1"/>
  <c r="H336" i="12"/>
  <c r="J336" i="12" s="1"/>
  <c r="H337" i="12"/>
  <c r="H338" i="12"/>
  <c r="J338" i="12" s="1"/>
  <c r="H339" i="12"/>
  <c r="H340" i="12"/>
  <c r="H341" i="12"/>
  <c r="H342" i="12"/>
  <c r="J342" i="12" s="1"/>
  <c r="E344" i="12"/>
  <c r="J321" i="12" l="1"/>
  <c r="J313" i="12"/>
  <c r="J305" i="12"/>
  <c r="J297" i="12"/>
  <c r="J289" i="12"/>
  <c r="J281" i="12"/>
  <c r="J273" i="12"/>
  <c r="J265" i="12"/>
  <c r="J257" i="12"/>
  <c r="J249" i="12"/>
  <c r="J241" i="12"/>
  <c r="J233" i="12"/>
  <c r="J225" i="12"/>
  <c r="J217" i="12"/>
  <c r="J209" i="12"/>
  <c r="J201" i="12"/>
  <c r="J193" i="12"/>
  <c r="J185" i="12"/>
  <c r="J177" i="12"/>
  <c r="J169" i="12"/>
  <c r="J161" i="12"/>
  <c r="J153" i="12"/>
  <c r="J145" i="12"/>
  <c r="J137" i="12"/>
  <c r="J129" i="12"/>
  <c r="J121" i="12"/>
  <c r="J113" i="12"/>
  <c r="J105" i="12"/>
  <c r="J97" i="12"/>
  <c r="J89" i="12"/>
  <c r="J81" i="12"/>
  <c r="J73" i="12"/>
  <c r="J65" i="12"/>
  <c r="J57" i="12"/>
  <c r="J49" i="12"/>
  <c r="J41" i="12"/>
  <c r="J33" i="12"/>
  <c r="J25" i="12"/>
  <c r="J17" i="12"/>
  <c r="J9" i="12"/>
  <c r="J320" i="12"/>
  <c r="J312" i="12"/>
  <c r="J304" i="12"/>
  <c r="J296" i="12"/>
  <c r="J288" i="12"/>
  <c r="J280" i="12"/>
  <c r="J272" i="12"/>
  <c r="J264" i="12"/>
  <c r="J256" i="12"/>
  <c r="J248" i="12"/>
  <c r="J240" i="12"/>
  <c r="J232" i="12"/>
  <c r="J224" i="12"/>
  <c r="J216" i="12"/>
  <c r="J208" i="12"/>
  <c r="J200" i="12"/>
  <c r="J192" i="12"/>
  <c r="J184" i="12"/>
  <c r="J176" i="12"/>
  <c r="J337" i="12"/>
  <c r="J329" i="12"/>
  <c r="J92" i="12"/>
  <c r="I344" i="12"/>
  <c r="J333" i="12"/>
  <c r="J317" i="12"/>
  <c r="J293" i="12"/>
  <c r="J277" i="12"/>
  <c r="J261" i="12"/>
  <c r="J245" i="12"/>
  <c r="J229" i="12"/>
  <c r="J221" i="12"/>
  <c r="J213" i="12"/>
  <c r="J205" i="12"/>
  <c r="J197" i="12"/>
  <c r="J189" i="12"/>
  <c r="J181" i="12"/>
  <c r="J173" i="12"/>
  <c r="J165" i="12"/>
  <c r="J157" i="12"/>
  <c r="J149" i="12"/>
  <c r="J141" i="12"/>
  <c r="J133" i="12"/>
  <c r="J125" i="12"/>
  <c r="J117" i="12"/>
  <c r="J109" i="12"/>
  <c r="J101" i="12"/>
  <c r="J93" i="12"/>
  <c r="J85" i="12"/>
  <c r="J77" i="12"/>
  <c r="J69" i="12"/>
  <c r="J61" i="12"/>
  <c r="J53" i="12"/>
  <c r="J45" i="12"/>
  <c r="J37" i="12"/>
  <c r="J29" i="12"/>
  <c r="J21" i="12"/>
  <c r="J13" i="12"/>
  <c r="J341" i="12"/>
  <c r="J325" i="12"/>
  <c r="J309" i="12"/>
  <c r="J301" i="12"/>
  <c r="J285" i="12"/>
  <c r="J269" i="12"/>
  <c r="J253" i="12"/>
  <c r="J237" i="12"/>
  <c r="J179" i="12"/>
  <c r="J171" i="12"/>
  <c r="J163" i="12"/>
  <c r="J155" i="12"/>
  <c r="J147" i="12"/>
  <c r="J139" i="12"/>
  <c r="J131" i="12"/>
  <c r="J123" i="12"/>
  <c r="J115" i="12"/>
  <c r="J107" i="12"/>
  <c r="J99" i="12"/>
  <c r="J91" i="12"/>
  <c r="J84" i="12"/>
  <c r="J76" i="12"/>
  <c r="J68" i="12"/>
  <c r="J60" i="12"/>
  <c r="J52" i="12"/>
  <c r="J44" i="12"/>
  <c r="J36" i="12"/>
  <c r="J20" i="12"/>
  <c r="J12" i="12"/>
  <c r="J324" i="12"/>
  <c r="J300" i="12"/>
  <c r="J276" i="12"/>
  <c r="J252" i="12"/>
  <c r="J228" i="12"/>
  <c r="J212" i="12"/>
  <c r="J196" i="12"/>
  <c r="J172" i="12"/>
  <c r="J148" i="12"/>
  <c r="J124" i="12"/>
  <c r="J116" i="12"/>
  <c r="J339" i="12"/>
  <c r="J331" i="12"/>
  <c r="J323" i="12"/>
  <c r="J315" i="12"/>
  <c r="J307" i="12"/>
  <c r="J299" i="12"/>
  <c r="J291" i="12"/>
  <c r="J283" i="12"/>
  <c r="J275" i="12"/>
  <c r="J267" i="12"/>
  <c r="J259" i="12"/>
  <c r="J251" i="12"/>
  <c r="J243" i="12"/>
  <c r="J235" i="12"/>
  <c r="J227" i="12"/>
  <c r="J219" i="12"/>
  <c r="J211" i="12"/>
  <c r="J203" i="12"/>
  <c r="J195" i="12"/>
  <c r="J187" i="12"/>
  <c r="J340" i="12"/>
  <c r="J308" i="12"/>
  <c r="J292" i="12"/>
  <c r="J268" i="12"/>
  <c r="J244" i="12"/>
  <c r="J220" i="12"/>
  <c r="J188" i="12"/>
  <c r="J164" i="12"/>
  <c r="J140" i="12"/>
  <c r="J100" i="12"/>
  <c r="J332" i="12"/>
  <c r="J316" i="12"/>
  <c r="J284" i="12"/>
  <c r="J260" i="12"/>
  <c r="J236" i="12"/>
  <c r="J204" i="12"/>
  <c r="J180" i="12"/>
  <c r="J156" i="12"/>
  <c r="J132" i="12"/>
  <c r="J108" i="12"/>
  <c r="H28" i="12"/>
  <c r="J28" i="12" s="1"/>
  <c r="H344" i="12"/>
  <c r="G344" i="12"/>
  <c r="F344" i="12"/>
  <c r="B344" i="12"/>
  <c r="J344" i="12" l="1"/>
  <c r="H344" i="11"/>
  <c r="E344" i="11"/>
  <c r="B344" i="11"/>
  <c r="F345" i="10" l="1"/>
  <c r="I345" i="10" l="1"/>
  <c r="H345" i="10"/>
  <c r="G345" i="10"/>
  <c r="E345" i="10"/>
  <c r="B345" i="10"/>
  <c r="H349" i="9" l="1"/>
  <c r="E349" i="9"/>
  <c r="B353" i="8"/>
  <c r="F354" i="1" l="1"/>
  <c r="G353" i="8" l="1"/>
  <c r="H353" i="8"/>
  <c r="F353" i="8"/>
  <c r="E353" i="8"/>
  <c r="B357" i="7"/>
  <c r="H357" i="7"/>
  <c r="E357" i="7"/>
  <c r="I353" i="8" l="1"/>
  <c r="G357" i="7"/>
  <c r="I357" i="7"/>
  <c r="F357" i="7"/>
  <c r="E354" i="1" l="1"/>
  <c r="B354" i="1"/>
  <c r="H354" i="1"/>
  <c r="B349" i="9" l="1"/>
  <c r="I354" i="1" l="1"/>
  <c r="G354" i="1"/>
  <c r="F349" i="9" l="1"/>
  <c r="I349" i="9" l="1"/>
  <c r="G349" i="9"/>
  <c r="F344" i="11" l="1"/>
  <c r="I344" i="11" l="1"/>
  <c r="G344" i="11"/>
</calcChain>
</file>

<file path=xl/sharedStrings.xml><?xml version="1.0" encoding="utf-8"?>
<sst xmlns="http://schemas.openxmlformats.org/spreadsheetml/2006/main" count="8373" uniqueCount="406">
  <si>
    <t>Ja</t>
  </si>
  <si>
    <t>Sitzgemeinde</t>
  </si>
  <si>
    <t>Aarberg</t>
  </si>
  <si>
    <t>Lyss</t>
  </si>
  <si>
    <t>Aarwangen</t>
  </si>
  <si>
    <t>Langenthal</t>
  </si>
  <si>
    <t>Adelboden</t>
  </si>
  <si>
    <t>Nein</t>
  </si>
  <si>
    <t>Kein OKJA-Angebot</t>
  </si>
  <si>
    <t>Aefligen</t>
  </si>
  <si>
    <t>Kirchberg (BE)</t>
  </si>
  <si>
    <t>Aegerten</t>
  </si>
  <si>
    <t>Biel/Bienne</t>
  </si>
  <si>
    <t>Brügg</t>
  </si>
  <si>
    <t>Münchenbuchsee</t>
  </si>
  <si>
    <t>Alchenstorf</t>
  </si>
  <si>
    <t>Fraubrunnen</t>
  </si>
  <si>
    <t>Allmendingen</t>
  </si>
  <si>
    <t>Amsoldingen</t>
  </si>
  <si>
    <t>Thun</t>
  </si>
  <si>
    <t>Uetendorf</t>
  </si>
  <si>
    <t>Arch</t>
  </si>
  <si>
    <t>Konolfingen</t>
  </si>
  <si>
    <t>Attiswil</t>
  </si>
  <si>
    <t>Niederbipp</t>
  </si>
  <si>
    <t>Auswil</t>
  </si>
  <si>
    <t>Bannwil</t>
  </si>
  <si>
    <t>Bäriswil</t>
  </si>
  <si>
    <t>Burgdorf</t>
  </si>
  <si>
    <t>Bätterkinden</t>
  </si>
  <si>
    <t>Beatenberg</t>
  </si>
  <si>
    <t>Bellmund</t>
  </si>
  <si>
    <t>Belp</t>
  </si>
  <si>
    <t>Belprahon</t>
  </si>
  <si>
    <t>Moutier</t>
  </si>
  <si>
    <t>Berken</t>
  </si>
  <si>
    <t>Herzogenbuchsee</t>
  </si>
  <si>
    <t>Bern</t>
  </si>
  <si>
    <t>Bettenhausen</t>
  </si>
  <si>
    <t>Biglen</t>
  </si>
  <si>
    <t>Bleienbach</t>
  </si>
  <si>
    <t>Blumenstein</t>
  </si>
  <si>
    <t>Bolligen</t>
  </si>
  <si>
    <t>Ittigen</t>
  </si>
  <si>
    <t>Boltigen</t>
  </si>
  <si>
    <t>Bönigen</t>
  </si>
  <si>
    <t>Unterseen</t>
  </si>
  <si>
    <t>Bowil</t>
  </si>
  <si>
    <t>Wohlen bei Bern</t>
  </si>
  <si>
    <t>Brenzikofen</t>
  </si>
  <si>
    <t>Meiringen</t>
  </si>
  <si>
    <t>Brienzwiler</t>
  </si>
  <si>
    <t>Brüttelen</t>
  </si>
  <si>
    <t>Täuffelen</t>
  </si>
  <si>
    <t>Buchholterberg</t>
  </si>
  <si>
    <t>Büetigen</t>
  </si>
  <si>
    <t>Bühl</t>
  </si>
  <si>
    <t>Gerzensee</t>
  </si>
  <si>
    <t>Münsingen</t>
  </si>
  <si>
    <t>Champoz</t>
  </si>
  <si>
    <t>Tramelan</t>
  </si>
  <si>
    <t>Clavaleyres</t>
  </si>
  <si>
    <t>Corgémont</t>
  </si>
  <si>
    <t>Péry-La Heutte</t>
  </si>
  <si>
    <t>Cormoret</t>
  </si>
  <si>
    <t>Saint-Imier</t>
  </si>
  <si>
    <t>Cortébert</t>
  </si>
  <si>
    <t>Court</t>
  </si>
  <si>
    <t>Courtelary</t>
  </si>
  <si>
    <t>Crémines</t>
  </si>
  <si>
    <t>Därligen</t>
  </si>
  <si>
    <t>Därstetten</t>
  </si>
  <si>
    <t>Diemerswil</t>
  </si>
  <si>
    <t>Diemtigen</t>
  </si>
  <si>
    <t>Frutigen</t>
  </si>
  <si>
    <t>Dotzigen</t>
  </si>
  <si>
    <t>Dürrenroth</t>
  </si>
  <si>
    <t>Eggiwil</t>
  </si>
  <si>
    <t>Epsach</t>
  </si>
  <si>
    <t>Eriswil</t>
  </si>
  <si>
    <t>Eriz</t>
  </si>
  <si>
    <t>Erlach</t>
  </si>
  <si>
    <t>Ersigen</t>
  </si>
  <si>
    <t>Eschert</t>
  </si>
  <si>
    <t>Evilard</t>
  </si>
  <si>
    <t>Fahrni</t>
  </si>
  <si>
    <t>Steffisburg</t>
  </si>
  <si>
    <t>Farnern</t>
  </si>
  <si>
    <t>Ferenbalm</t>
  </si>
  <si>
    <t>Neuenegg</t>
  </si>
  <si>
    <t>Finsterhennen</t>
  </si>
  <si>
    <t>Forst-Längenbühl</t>
  </si>
  <si>
    <t>Frauenkappelen</t>
  </si>
  <si>
    <t>Freimettigen</t>
  </si>
  <si>
    <t>Gals</t>
  </si>
  <si>
    <t>Gampelen</t>
  </si>
  <si>
    <t>Jaberg</t>
  </si>
  <si>
    <t>Kiesen</t>
  </si>
  <si>
    <t>Golaten</t>
  </si>
  <si>
    <t>Gondiswil</t>
  </si>
  <si>
    <t>Graben</t>
  </si>
  <si>
    <t>Grandval</t>
  </si>
  <si>
    <t>Grindelwald</t>
  </si>
  <si>
    <t>Grossaffoltern</t>
  </si>
  <si>
    <t>Grosshöchstetten</t>
  </si>
  <si>
    <t>Gsteig</t>
  </si>
  <si>
    <t>Saanen</t>
  </si>
  <si>
    <t>Gsteigwiler</t>
  </si>
  <si>
    <t>Guggisberg</t>
  </si>
  <si>
    <t>Schwarzenburg</t>
  </si>
  <si>
    <t>Gündlischwand</t>
  </si>
  <si>
    <t>Gurbrü</t>
  </si>
  <si>
    <t>Gurzelen</t>
  </si>
  <si>
    <t>Guttannen</t>
  </si>
  <si>
    <t>Habkern</t>
  </si>
  <si>
    <t>Hagneck</t>
  </si>
  <si>
    <t>Hasliberg</t>
  </si>
  <si>
    <t>Häutligen</t>
  </si>
  <si>
    <t>Heiligenschwendi</t>
  </si>
  <si>
    <t>Heimberg</t>
  </si>
  <si>
    <t>Heimenhausen</t>
  </si>
  <si>
    <t>Heimiswil</t>
  </si>
  <si>
    <t>Hellsau</t>
  </si>
  <si>
    <t>Herbligen</t>
  </si>
  <si>
    <t>Hermrigen</t>
  </si>
  <si>
    <t>Hilterfingen</t>
  </si>
  <si>
    <t>Hindelbank</t>
  </si>
  <si>
    <t>Höchstetten</t>
  </si>
  <si>
    <t>Homberg</t>
  </si>
  <si>
    <t>Horrenbach-Buchen</t>
  </si>
  <si>
    <t>Huttwil</t>
  </si>
  <si>
    <t>Iffwil</t>
  </si>
  <si>
    <t>Moosseedorf</t>
  </si>
  <si>
    <t>Inkwil</t>
  </si>
  <si>
    <t>Innertkirchen</t>
  </si>
  <si>
    <t>Ins</t>
  </si>
  <si>
    <t>Interlaken</t>
  </si>
  <si>
    <t>Ipsach</t>
  </si>
  <si>
    <t>Nidau</t>
  </si>
  <si>
    <t>Iseltwald</t>
  </si>
  <si>
    <t>Jegenstorf</t>
  </si>
  <si>
    <t>Jens</t>
  </si>
  <si>
    <t>Kallnach</t>
  </si>
  <si>
    <t>Kandergrund</t>
  </si>
  <si>
    <t>Kandersteg</t>
  </si>
  <si>
    <t>Kappelen</t>
  </si>
  <si>
    <t>Kehrsatz</t>
  </si>
  <si>
    <t>Köniz</t>
  </si>
  <si>
    <t>Kernenried</t>
  </si>
  <si>
    <t>Oppligen</t>
  </si>
  <si>
    <t>Rubigen</t>
  </si>
  <si>
    <t>Wichtrach</t>
  </si>
  <si>
    <t>Kirchlindach</t>
  </si>
  <si>
    <t>Koppigen</t>
  </si>
  <si>
    <t>Krattigen</t>
  </si>
  <si>
    <t>Krauchthal</t>
  </si>
  <si>
    <t>Kriechenwil</t>
  </si>
  <si>
    <t>La Ferrière</t>
  </si>
  <si>
    <t>Landiswil</t>
  </si>
  <si>
    <t>Langnau im Emmental</t>
  </si>
  <si>
    <t>Lauenen</t>
  </si>
  <si>
    <t>Laupen</t>
  </si>
  <si>
    <t>Lauperswil</t>
  </si>
  <si>
    <t>Lauterbrunnen</t>
  </si>
  <si>
    <t>Leissigen</t>
  </si>
  <si>
    <t>Lenk</t>
  </si>
  <si>
    <t>Leuzigen</t>
  </si>
  <si>
    <t>Ligerz</t>
  </si>
  <si>
    <t>Linden</t>
  </si>
  <si>
    <t>Lohnstorf</t>
  </si>
  <si>
    <t>Lotzwil</t>
  </si>
  <si>
    <t>Loveresse</t>
  </si>
  <si>
    <t>Lüscherz</t>
  </si>
  <si>
    <t>Lütschental</t>
  </si>
  <si>
    <t>Lützelflüh</t>
  </si>
  <si>
    <t>Lyssach</t>
  </si>
  <si>
    <t>Madiswil</t>
  </si>
  <si>
    <t>Mattstetten</t>
  </si>
  <si>
    <t>Meienried</t>
  </si>
  <si>
    <t>Meikirch</t>
  </si>
  <si>
    <t>Meinisberg</t>
  </si>
  <si>
    <t>Melchnau</t>
  </si>
  <si>
    <t>Merzligen</t>
  </si>
  <si>
    <t>Mirchel</t>
  </si>
  <si>
    <t>Mont-Tramelan</t>
  </si>
  <si>
    <t>Mörigen</t>
  </si>
  <si>
    <t>Mötschwil</t>
  </si>
  <si>
    <t>Mühleberg</t>
  </si>
  <si>
    <t>Burgistein</t>
  </si>
  <si>
    <t>Riggisberg</t>
  </si>
  <si>
    <t>Münchenwiler</t>
  </si>
  <si>
    <t>Gelterfingen</t>
  </si>
  <si>
    <t>Müntschemier</t>
  </si>
  <si>
    <t>Muri bei Bern</t>
  </si>
  <si>
    <t>La Neuveville</t>
  </si>
  <si>
    <t>Niederhünigen</t>
  </si>
  <si>
    <t>Niedermuhlern</t>
  </si>
  <si>
    <t>Niederönz</t>
  </si>
  <si>
    <t>Nods</t>
  </si>
  <si>
    <t>Oberbalm</t>
  </si>
  <si>
    <t>Oberbipp</t>
  </si>
  <si>
    <t>Oberburg</t>
  </si>
  <si>
    <t>Oberdiessbach</t>
  </si>
  <si>
    <t>Oberhünigen</t>
  </si>
  <si>
    <t>Oberlangenegg</t>
  </si>
  <si>
    <t>Obersteckholz</t>
  </si>
  <si>
    <t>Oberthal</t>
  </si>
  <si>
    <t>Ochlenberg</t>
  </si>
  <si>
    <t>Oeschenbach</t>
  </si>
  <si>
    <t>Kaufdorf</t>
  </si>
  <si>
    <t>Orpund</t>
  </si>
  <si>
    <t>Orvin</t>
  </si>
  <si>
    <t>Ostermundigen</t>
  </si>
  <si>
    <t>Perrefitte</t>
  </si>
  <si>
    <t>Petit-Val</t>
  </si>
  <si>
    <t>Pieterlen</t>
  </si>
  <si>
    <t>Plateau de Diesse</t>
  </si>
  <si>
    <t>Pohlern</t>
  </si>
  <si>
    <t>Port</t>
  </si>
  <si>
    <t>Radelfingen</t>
  </si>
  <si>
    <t>Rebévelier</t>
  </si>
  <si>
    <t>Reconvilier</t>
  </si>
  <si>
    <t>Reisiswil</t>
  </si>
  <si>
    <t>Reutigen</t>
  </si>
  <si>
    <t>Kirchenthurnen</t>
  </si>
  <si>
    <t>Rohrbach</t>
  </si>
  <si>
    <t>Rohrbachgraben</t>
  </si>
  <si>
    <t>Mühlethurnen</t>
  </si>
  <si>
    <t>Rüderswil</t>
  </si>
  <si>
    <t>Rüdtligen-Alchenflüh</t>
  </si>
  <si>
    <t>Rüegsau</t>
  </si>
  <si>
    <t>Rumendingen</t>
  </si>
  <si>
    <t>Rumisberg</t>
  </si>
  <si>
    <t>Rüeggisberg</t>
  </si>
  <si>
    <t>Rüschegg</t>
  </si>
  <si>
    <t>Rütschelen</t>
  </si>
  <si>
    <t>Safnern</t>
  </si>
  <si>
    <t>Saicourt</t>
  </si>
  <si>
    <t>Sauge</t>
  </si>
  <si>
    <t>Saxeten</t>
  </si>
  <si>
    <t>Schangnau</t>
  </si>
  <si>
    <t>Schattenhalb</t>
  </si>
  <si>
    <t>Schelten</t>
  </si>
  <si>
    <t>Scheuren</t>
  </si>
  <si>
    <t>Schüpfen</t>
  </si>
  <si>
    <t>Schwadernau</t>
  </si>
  <si>
    <t>Schwarzhäusern</t>
  </si>
  <si>
    <t>Schwendibach</t>
  </si>
  <si>
    <t>Seeberg</t>
  </si>
  <si>
    <t>Seehof</t>
  </si>
  <si>
    <t>Seftigen</t>
  </si>
  <si>
    <t>Signau</t>
  </si>
  <si>
    <t>Sigriswil</t>
  </si>
  <si>
    <t>Siselen</t>
  </si>
  <si>
    <t>Sonceboz-Sombeval</t>
  </si>
  <si>
    <t>Sonvilier</t>
  </si>
  <si>
    <t>Sorvilier</t>
  </si>
  <si>
    <t>Spiez</t>
  </si>
  <si>
    <t>St. Stephan</t>
  </si>
  <si>
    <t>Stettlen</t>
  </si>
  <si>
    <t>Stocken-Höfen</t>
  </si>
  <si>
    <t>Sumiswald</t>
  </si>
  <si>
    <t>Sutz-Lattrigen</t>
  </si>
  <si>
    <t>Tavannes</t>
  </si>
  <si>
    <t>Thierachern</t>
  </si>
  <si>
    <t>Thörigen</t>
  </si>
  <si>
    <t>Thunstetten</t>
  </si>
  <si>
    <t>Rümligen</t>
  </si>
  <si>
    <t>Trachselwald</t>
  </si>
  <si>
    <t>Treiten</t>
  </si>
  <si>
    <t>Trub</t>
  </si>
  <si>
    <t>Trubschachen</t>
  </si>
  <si>
    <t>Tschugg</t>
  </si>
  <si>
    <t>Twann-Tüscherz</t>
  </si>
  <si>
    <t>Uebeschi</t>
  </si>
  <si>
    <t>Unterlangenegg</t>
  </si>
  <si>
    <t>Ursenbach</t>
  </si>
  <si>
    <t>Uttigen</t>
  </si>
  <si>
    <t>Utzenstorf</t>
  </si>
  <si>
    <t>Valbirse</t>
  </si>
  <si>
    <t>Vechigen</t>
  </si>
  <si>
    <t>Villeret</t>
  </si>
  <si>
    <t>Vinelz</t>
  </si>
  <si>
    <t>Wachseldorn</t>
  </si>
  <si>
    <t>Walkringen</t>
  </si>
  <si>
    <t>Walperswil</t>
  </si>
  <si>
    <t>Wangenried</t>
  </si>
  <si>
    <t>Wattenwil</t>
  </si>
  <si>
    <t>Wengi</t>
  </si>
  <si>
    <t>Toffen</t>
  </si>
  <si>
    <t>Wiedlisbach</t>
  </si>
  <si>
    <t>Wiggiswil</t>
  </si>
  <si>
    <t>Wilderswil</t>
  </si>
  <si>
    <t>Wileroltigen</t>
  </si>
  <si>
    <t>Willadingen</t>
  </si>
  <si>
    <t>Wimmis</t>
  </si>
  <si>
    <t>Wolfisberg</t>
  </si>
  <si>
    <t>Worb</t>
  </si>
  <si>
    <t>Worben</t>
  </si>
  <si>
    <t>Wynau</t>
  </si>
  <si>
    <t>Wynigen</t>
  </si>
  <si>
    <t>Wyssachen</t>
  </si>
  <si>
    <t>Zäziwil</t>
  </si>
  <si>
    <t>Zielebach</t>
  </si>
  <si>
    <t>Zollikofen</t>
  </si>
  <si>
    <t>Zweisimmen</t>
  </si>
  <si>
    <t>Zwieselberg</t>
  </si>
  <si>
    <t>Mühledorf</t>
  </si>
  <si>
    <t>Noflen</t>
  </si>
  <si>
    <t>Schlosswil</t>
  </si>
  <si>
    <t>Gmd-Namen</t>
  </si>
  <si>
    <t>Total</t>
  </si>
  <si>
    <t xml:space="preserve">Aufwendungen zum Lastenausgleich im Bereich der offenen Kinder- und Jugendarbeit </t>
  </si>
  <si>
    <t>a)</t>
  </si>
  <si>
    <t>b)</t>
  </si>
  <si>
    <t>-</t>
  </si>
  <si>
    <t>Angebot OKJA</t>
  </si>
  <si>
    <t>Kinder und Jugendliche von 0-20 Jhr.</t>
  </si>
  <si>
    <t>Bemerkungen:</t>
  </si>
  <si>
    <t>Anrechenbarer Höchstbetrag</t>
  </si>
  <si>
    <r>
      <t>Grundbetrag</t>
    </r>
    <r>
      <rPr>
        <b/>
        <vertAlign val="superscript"/>
        <sz val="10"/>
        <color theme="1"/>
        <rFont val="Arial"/>
        <family val="2"/>
      </rPr>
      <t>1</t>
    </r>
  </si>
  <si>
    <r>
      <t>Grundbetrag Total pro Gemeinde</t>
    </r>
    <r>
      <rPr>
        <b/>
        <vertAlign val="superscript"/>
        <sz val="10"/>
        <color theme="1"/>
        <rFont val="Arial"/>
        <family val="2"/>
      </rPr>
      <t>1</t>
    </r>
  </si>
  <si>
    <r>
      <t>Zusatzbetrag gemäss Soziallastenindex</t>
    </r>
    <r>
      <rPr>
        <b/>
        <vertAlign val="superscript"/>
        <sz val="10"/>
        <color theme="1"/>
        <rFont val="Arial"/>
        <family val="2"/>
      </rPr>
      <t>2</t>
    </r>
  </si>
  <si>
    <r>
      <t>Gelterfingen</t>
    </r>
    <r>
      <rPr>
        <vertAlign val="superscript"/>
        <sz val="10"/>
        <color theme="1"/>
        <rFont val="Arial"/>
        <family val="2"/>
      </rPr>
      <t>3</t>
    </r>
  </si>
  <si>
    <r>
      <rPr>
        <vertAlign val="superscript"/>
        <sz val="11"/>
        <color theme="1"/>
        <rFont val="Arial"/>
        <family val="2"/>
      </rPr>
      <t>3</t>
    </r>
    <r>
      <rPr>
        <sz val="11"/>
        <color theme="1"/>
        <rFont val="Arial"/>
        <family val="2"/>
      </rPr>
      <t>Gelterfingen wird in der Übersicht 2018 trotz erfolgter Fusion mit den Gemeinden Kirchdorf, Mühledorf und Noflen zur Gemeinde Kirchdorf als eigene Gemeinde aufgeführt aufgrund der bis Ende 2018 bestehenden Zusammenarbeitsverträge mit Riggisberg.</t>
    </r>
  </si>
  <si>
    <r>
      <rPr>
        <vertAlign val="superscript"/>
        <sz val="11"/>
        <color theme="1"/>
        <rFont val="Arial"/>
        <family val="2"/>
      </rPr>
      <t>1</t>
    </r>
    <r>
      <rPr>
        <sz val="11"/>
        <color theme="1"/>
        <rFont val="Arial"/>
        <family val="2"/>
      </rPr>
      <t>Werden in einer Gemeinde nicht für alle Altersgruppen Angebote bereitgestellt, wird der Grundbetrag um 1 Fr. pro Altersjahr gekürzt  für das in einem Einzugsgebiet keine Angebote bereitgestellt werden.</t>
    </r>
  </si>
  <si>
    <r>
      <rPr>
        <vertAlign val="superscript"/>
        <sz val="11"/>
        <color theme="1"/>
        <rFont val="Arial"/>
        <family val="2"/>
      </rPr>
      <t>2</t>
    </r>
    <r>
      <rPr>
        <sz val="11"/>
        <color theme="1"/>
        <rFont val="Arial"/>
        <family val="2"/>
      </rPr>
      <t>Inkl. Weiterer Zusatzbetrag.</t>
    </r>
  </si>
  <si>
    <r>
      <rPr>
        <b/>
        <sz val="10"/>
        <color theme="1"/>
        <rFont val="Arial"/>
        <family val="2"/>
      </rPr>
      <t>Tabellen</t>
    </r>
    <r>
      <rPr>
        <sz val="10"/>
        <color theme="1"/>
        <rFont val="Arial"/>
        <family val="2"/>
      </rPr>
      <t xml:space="preserve">
Die nachfolgenden Tabellen geben einen Überblick über die Gemeinden mit einem OKJA-Angebot und die für die Bemessung des Höchstbetrags massgebenden Kennzahlen.</t>
    </r>
  </si>
  <si>
    <t>Gemeinden oder Einzugsgebiete bestehend aus mehreren Gemeinden mit einer Ermächtigung des Kantons können ihre Ausgaben für Leistungsangebote der offenen Kinder- und Jugendarbeit OKJA bis zu einem festgelegten Höchstbetrag über den Lastenausgleich Soziales abrechnen.</t>
  </si>
  <si>
    <t>Gmd. Nr.</t>
  </si>
  <si>
    <t>Aeschi bei Spiez</t>
  </si>
  <si>
    <t>Affoltern im Emmental</t>
  </si>
  <si>
    <t>Arni (BE)</t>
  </si>
  <si>
    <t>Bargen (BE)</t>
  </si>
  <si>
    <t>Bremgarten bei Bern</t>
  </si>
  <si>
    <t>Brienz (BE)</t>
  </si>
  <si>
    <t>Büren an der Aare</t>
  </si>
  <si>
    <t>Busswil bei Melchnau</t>
  </si>
  <si>
    <t>Corcelles (BE)</t>
  </si>
  <si>
    <t>Deisswil bei Münchenbuchsee</t>
  </si>
  <si>
    <t>Diessbach bei Büren</t>
  </si>
  <si>
    <t>Erlenbach im Simmental</t>
  </si>
  <si>
    <t>Hasle bei Burgdorf</t>
  </si>
  <si>
    <t>Hofstetten bei Brienz</t>
  </si>
  <si>
    <t>Kirchdorf (BE)</t>
  </si>
  <si>
    <t>Lengnau (BE)</t>
  </si>
  <si>
    <t>Matten bei Interlaken</t>
  </si>
  <si>
    <t>Niederried bei Interlaken</t>
  </si>
  <si>
    <t>Oberhofen am Thunersee</t>
  </si>
  <si>
    <t>Oberried am Brienzersee</t>
  </si>
  <si>
    <t>Oberwil bei Büren</t>
  </si>
  <si>
    <t>Oberwil im Simmental</t>
  </si>
  <si>
    <t>Rapperswil (BE)</t>
  </si>
  <si>
    <t>Reichenbach im Kandertal</t>
  </si>
  <si>
    <t>Renan (BE)</t>
  </si>
  <si>
    <t>Ringgenberg (BE)</t>
  </si>
  <si>
    <t>Roches (BE)</t>
  </si>
  <si>
    <t>Roggwil (BE)</t>
  </si>
  <si>
    <t>Romont (BE)</t>
  </si>
  <si>
    <t>Röthenbach im Emmental</t>
  </si>
  <si>
    <t>Rüti bei Büren</t>
  </si>
  <si>
    <t>Rüti bei Lyssach</t>
  </si>
  <si>
    <t>Saules (BE)</t>
  </si>
  <si>
    <t>Schwanden bei Brienz</t>
  </si>
  <si>
    <t>Seedorf (BE)</t>
  </si>
  <si>
    <t>Studen (BE)</t>
  </si>
  <si>
    <t>Teuffenthal (BE)</t>
  </si>
  <si>
    <t>Urtenen-Schönbühl</t>
  </si>
  <si>
    <t>Wald (BE)</t>
  </si>
  <si>
    <t>Walliswil bei Niederbipp</t>
  </si>
  <si>
    <t>Walliswil bei Wangen</t>
  </si>
  <si>
    <t>Walterswil (BE)</t>
  </si>
  <si>
    <t>Wangen an der Aare</t>
  </si>
  <si>
    <t>Wiler bei Utzenstorf</t>
  </si>
  <si>
    <t>Zuzwil (BE)</t>
  </si>
  <si>
    <r>
      <rPr>
        <b/>
        <sz val="10"/>
        <color theme="1"/>
        <rFont val="Arial"/>
        <family val="2"/>
      </rPr>
      <t>Anleitung</t>
    </r>
    <r>
      <rPr>
        <sz val="10"/>
        <color theme="1"/>
        <rFont val="Arial"/>
        <family val="2"/>
      </rPr>
      <t xml:space="preserve">
Um eine Übersicht über die für die Gemeinden massgebenden Kennzahlen zu erhalten, nehmen Sie die entsprechende Tabelle zur Hilfe.
Sie können die Tabellenwerte filtern. Klicken Sie bei der gewünschten Spalte im Überschriftenfeld auf den Pfeil. Sie haben nun die Möglichkeit bspw. nach einer Gemeinde oder einem Einzugsgebiet zu suchen. Die einzelnen Angaben der ausgewählten Gemeinden werden automatisch in einer Zeile am Ende der Tabelle summiert (gelb hinterlegt).
</t>
    </r>
  </si>
  <si>
    <r>
      <rPr>
        <vertAlign val="superscript"/>
        <sz val="11"/>
        <color theme="1"/>
        <rFont val="Arial"/>
        <family val="2"/>
      </rPr>
      <t>3</t>
    </r>
    <r>
      <rPr>
        <sz val="11"/>
        <color theme="1"/>
        <rFont val="Arial"/>
        <family val="2"/>
      </rPr>
      <t>Golaten wird in der Übersicht 2019 trotz erfolgter Fusion mit der Gemeinde Kallnach zur Gemeinde Kallnach als eigene Gemeinde aufgeführt aufgrund der noch bestehenden Zusammenarbeitsverträge mit Neuenegg.</t>
    </r>
  </si>
  <si>
    <r>
      <t>Golaten</t>
    </r>
    <r>
      <rPr>
        <vertAlign val="superscript"/>
        <sz val="10"/>
        <color theme="1"/>
        <rFont val="Arial"/>
        <family val="2"/>
      </rPr>
      <t>3</t>
    </r>
  </si>
  <si>
    <t>Gesundheits-, Sozial- und Integrationsdirektion</t>
  </si>
  <si>
    <t>Amt für Integration und Soziales</t>
  </si>
  <si>
    <t>Thurnen</t>
  </si>
  <si>
    <r>
      <rPr>
        <vertAlign val="superscript"/>
        <sz val="11"/>
        <color theme="1"/>
        <rFont val="Arial"/>
        <family val="2"/>
      </rPr>
      <t>3</t>
    </r>
    <r>
      <rPr>
        <sz val="11"/>
        <color theme="1"/>
        <rFont val="Arial"/>
        <family val="2"/>
      </rPr>
      <t>Golaten wird in der Übersicht 2020 trotz erfolgter Fusion mit der Gemeinde Kallnach zur Gemeinde Kallnach als eigene Gemeinde aufgeführt aufgrund der noch bestehenden Zusammenarbeitsverträge mit Neuenegg.</t>
    </r>
  </si>
  <si>
    <t>info.fam@be.ch</t>
  </si>
  <si>
    <t>Alter anrechenbarer Höchstbetrag</t>
  </si>
  <si>
    <t>Differenz</t>
  </si>
  <si>
    <t>Grundbetrag Total pro Gemeinde</t>
  </si>
  <si>
    <t>Zusatzbetrag gemäss Soziallastenindex</t>
  </si>
  <si>
    <r>
      <t xml:space="preserve">Die Berechnung der lastenausgleichsberechtigten Aufwendungen </t>
    </r>
    <r>
      <rPr>
        <sz val="10"/>
        <color rgb="FFFF0000"/>
        <rFont val="Arial"/>
        <family val="2"/>
      </rPr>
      <t>bis und mit 2022</t>
    </r>
    <r>
      <rPr>
        <sz val="10"/>
        <color theme="1"/>
        <rFont val="Arial"/>
        <family val="2"/>
      </rPr>
      <t xml:space="preserve"> richtet sich nach den Artikeln 57 bis 60 Verordnung über die Angebote zur sozialen Integration (ASIV; 860.113). Grundsätzlich sind 80 Prozent der anrechbaren Beiträge der Gemeinden an die Leistungserbringer zum Lastenausgleich zugelassen.</t>
    </r>
  </si>
  <si>
    <t>Abteilung Familie und Gesellschaft</t>
  </si>
  <si>
    <r>
      <t xml:space="preserve">Der Höchstbetrag der anrechenbaren Beiträge besteht </t>
    </r>
    <r>
      <rPr>
        <sz val="10"/>
        <color rgb="FFFF0000"/>
        <rFont val="Arial"/>
        <family val="2"/>
      </rPr>
      <t>ab 2023</t>
    </r>
    <r>
      <rPr>
        <sz val="10"/>
        <color theme="1"/>
        <rFont val="Arial"/>
        <family val="2"/>
      </rPr>
      <t xml:space="preserve"> aus:</t>
    </r>
  </si>
  <si>
    <r>
      <t xml:space="preserve">einem </t>
    </r>
    <r>
      <rPr>
        <b/>
        <sz val="10"/>
        <color theme="1"/>
        <rFont val="Arial"/>
        <family val="2"/>
      </rPr>
      <t>Zusatzbetrag</t>
    </r>
    <r>
      <rPr>
        <sz val="10"/>
        <color theme="1"/>
        <rFont val="Arial"/>
        <family val="2"/>
      </rPr>
      <t xml:space="preserve"> gemäss Soziallastenindex.</t>
    </r>
  </si>
  <si>
    <r>
      <t xml:space="preserve">einem in der FKJV festgelegtem </t>
    </r>
    <r>
      <rPr>
        <b/>
        <sz val="10"/>
        <color theme="1"/>
        <rFont val="Arial"/>
        <family val="2"/>
      </rPr>
      <t>Grundbetrag</t>
    </r>
    <r>
      <rPr>
        <sz val="10"/>
        <color theme="1"/>
        <rFont val="Arial"/>
        <family val="2"/>
      </rPr>
      <t xml:space="preserve"> multipliziert mit der </t>
    </r>
    <r>
      <rPr>
        <b/>
        <sz val="10"/>
        <color theme="1"/>
        <rFont val="Arial"/>
        <family val="2"/>
      </rPr>
      <t>Anzahl Kinder und Jugendliche bis zum vollendeten zwanzigsten Altersjahr</t>
    </r>
    <r>
      <rPr>
        <sz val="10"/>
        <color theme="1"/>
        <rFont val="Arial"/>
        <family val="2"/>
      </rPr>
      <t xml:space="preserve"> des entsprechenden Einzugsgebietes,</t>
    </r>
  </si>
  <si>
    <r>
      <t xml:space="preserve">Die Berechnung der lastenausgleichsberechtigten Aufwendungen </t>
    </r>
    <r>
      <rPr>
        <sz val="10"/>
        <color rgb="FFFF0000"/>
        <rFont val="Arial"/>
        <family val="2"/>
      </rPr>
      <t>ab 2023</t>
    </r>
    <r>
      <rPr>
        <sz val="10"/>
        <color theme="1"/>
        <rFont val="Arial"/>
        <family val="2"/>
      </rPr>
      <t xml:space="preserve"> richtet sich nach den Artikeln 90 bis 92 der Verordnung über die Leistungsangebote der Familien-, Kinder- und Jugendförderung (FKJV; 860.22). Weiterhin sind 80 Prozent der anrechbaren Beiträge der Gemeinden an die Leistungserbringer zum Lastenausgleich zugelassen gemäss Artikel 120 Gesetz über die sozialen Leistungsangebote (SLG; 860.2). </t>
    </r>
  </si>
  <si>
    <t>N° de la com.</t>
  </si>
  <si>
    <t>Nom de la commune</t>
  </si>
  <si>
    <t>Prestation d’animation de jeunesse</t>
  </si>
  <si>
    <t>Commune-siège</t>
  </si>
  <si>
    <t>Enfants et adolescents de 0 à 20 ans</t>
  </si>
  <si>
    <t>Montant de base total par commune</t>
  </si>
  <si>
    <t>Montant supplémentaire calculé en fonction de l’indice de charges sociales</t>
  </si>
  <si>
    <t>Montant maximal pris en compte</t>
  </si>
  <si>
    <t>Direction de la santé, des affaires sociales et de l'intégration du canton de Berne (DSSI)</t>
  </si>
  <si>
    <t>Office de l'intégration et de l'action sociale</t>
  </si>
  <si>
    <t>Oui</t>
  </si>
  <si>
    <t>Non</t>
  </si>
  <si>
    <t>Pas de prestation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</si>
</sst>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
    <numFmt numFmtId="166" formatCode="0##\ ###\ ##\ ##"/>
  </numFmts>
  <fonts count="2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0"/>
      <color theme="1"/>
      <name val="Arial"/>
      <family val="2"/>
    </font>
    <font>
      <sz val="10"/>
      <color theme="1"/>
      <name val="Arial"/>
      <family val="2"/>
    </font>
    <font>
      <sz val="9"/>
      <color theme="1"/>
      <name val="Arial"/>
      <family val="2"/>
    </font>
    <font>
      <sz val="10"/>
      <name val="Arial"/>
      <family val="2"/>
    </font>
    <font>
      <sz val="10"/>
      <color theme="1"/>
      <name val="Calibri"/>
      <family val="2"/>
      <scheme val="minor"/>
    </font>
    <font>
      <b/>
      <sz val="12"/>
      <color theme="1"/>
      <name val="Arial"/>
      <family val="2"/>
    </font>
    <font>
      <b/>
      <u/>
      <sz val="11"/>
      <color theme="1"/>
      <name val="Arial"/>
      <family val="2"/>
    </font>
    <font>
      <b/>
      <vertAlign val="superscript"/>
      <sz val="10"/>
      <color theme="1"/>
      <name val="Arial"/>
      <family val="2"/>
    </font>
    <font>
      <vertAlign val="superscript"/>
      <sz val="10"/>
      <color theme="1"/>
      <name val="Arial"/>
      <family val="2"/>
    </font>
    <font>
      <vertAlign val="superscript"/>
      <sz val="11"/>
      <color theme="1"/>
      <name val="Arial"/>
      <family val="2"/>
    </font>
    <font>
      <u/>
      <sz val="11"/>
      <color theme="10"/>
      <name val="Calibri"/>
      <family val="2"/>
      <scheme val="minor"/>
    </font>
    <font>
      <i/>
      <sz val="10"/>
      <color theme="1"/>
      <name val="Arial"/>
      <family val="2"/>
    </font>
    <font>
      <i/>
      <u/>
      <sz val="10"/>
      <color theme="10"/>
      <name val="Arial"/>
      <family val="2"/>
    </font>
    <font>
      <sz val="10"/>
      <color rgb="FF000000"/>
      <name val="Arial"/>
      <family val="2"/>
    </font>
    <font>
      <sz val="10"/>
      <color rgb="FFFF0000"/>
      <name val="Arial"/>
      <family val="2"/>
    </font>
    <font>
      <b/>
      <sz val="10"/>
      <color theme="0"/>
      <name val="Arial"/>
      <family val="2"/>
    </font>
    <font>
      <b/>
      <sz val="12"/>
      <name val="Arial"/>
      <family val="2"/>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ED1B24"/>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rgb="FF000000"/>
      </bottom>
      <diagonal/>
    </border>
    <border>
      <left style="thin">
        <color indexed="64"/>
      </left>
      <right/>
      <top/>
      <bottom style="thin">
        <color indexed="64"/>
      </bottom>
      <diagonal/>
    </border>
  </borders>
  <cellStyleXfs count="10">
    <xf numFmtId="0" fontId="0" fillId="0" borderId="0"/>
    <xf numFmtId="43" fontId="5" fillId="0" borderId="0" applyFont="0" applyFill="0" applyBorder="0" applyAlignment="0" applyProtection="0"/>
    <xf numFmtId="0" fontId="8" fillId="0" borderId="0"/>
    <xf numFmtId="2" fontId="8" fillId="0" borderId="0"/>
    <xf numFmtId="43" fontId="9" fillId="0" borderId="0" applyFont="0" applyFill="0" applyBorder="0" applyAlignment="0" applyProtection="0"/>
    <xf numFmtId="165" fontId="8" fillId="0" borderId="0" applyFont="0" applyFill="0" applyBorder="0" applyAlignment="0" applyProtection="0"/>
    <xf numFmtId="9" fontId="9" fillId="0" borderId="0" applyFont="0" applyFill="0" applyBorder="0" applyAlignment="0" applyProtection="0"/>
    <xf numFmtId="0" fontId="9" fillId="0" borderId="0"/>
    <xf numFmtId="3" fontId="8" fillId="0" borderId="0" applyFont="0" applyFill="0" applyBorder="0" applyAlignment="0" applyProtection="0"/>
    <xf numFmtId="0" fontId="16" fillId="0" borderId="0" applyNumberFormat="0" applyFill="0" applyBorder="0" applyAlignment="0" applyProtection="0"/>
  </cellStyleXfs>
  <cellXfs count="106">
    <xf numFmtId="0" fontId="0" fillId="0" borderId="0" xfId="0"/>
    <xf numFmtId="0" fontId="7" fillId="0" borderId="1" xfId="0" applyFont="1" applyFill="1" applyBorder="1" applyAlignment="1" applyProtection="1">
      <alignment vertical="center"/>
    </xf>
    <xf numFmtId="164" fontId="7" fillId="0" borderId="5" xfId="0" applyNumberFormat="1" applyFont="1" applyFill="1" applyBorder="1" applyAlignment="1" applyProtection="1">
      <alignment vertical="center"/>
    </xf>
    <xf numFmtId="0" fontId="7" fillId="0" borderId="7" xfId="0" applyFont="1" applyFill="1" applyBorder="1" applyAlignment="1" applyProtection="1">
      <alignment vertical="center"/>
    </xf>
    <xf numFmtId="164" fontId="7" fillId="0" borderId="8" xfId="0" applyNumberFormat="1" applyFont="1" applyFill="1" applyBorder="1" applyAlignment="1" applyProtection="1">
      <alignment vertical="center"/>
    </xf>
    <xf numFmtId="3" fontId="7" fillId="0" borderId="1" xfId="2" applyNumberFormat="1" applyFont="1" applyFill="1" applyBorder="1" applyAlignment="1" applyProtection="1">
      <alignment vertical="center"/>
    </xf>
    <xf numFmtId="0" fontId="7" fillId="0" borderId="0" xfId="0" applyFont="1"/>
    <xf numFmtId="0" fontId="7" fillId="0" borderId="0" xfId="0" applyFont="1" applyAlignment="1">
      <alignment vertical="top" wrapText="1"/>
    </xf>
    <xf numFmtId="0" fontId="10" fillId="0" borderId="0" xfId="0" applyFont="1"/>
    <xf numFmtId="0" fontId="0" fillId="0" borderId="0" xfId="0" applyProtection="1"/>
    <xf numFmtId="0" fontId="6" fillId="0" borderId="0" xfId="0" applyFont="1" applyProtection="1"/>
    <xf numFmtId="0" fontId="0" fillId="0" borderId="0" xfId="0" applyAlignment="1"/>
    <xf numFmtId="0" fontId="0" fillId="0" borderId="0" xfId="0" applyAlignment="1">
      <alignment horizontal="left" vertical="top"/>
    </xf>
    <xf numFmtId="0" fontId="7" fillId="0" borderId="4" xfId="0" applyFont="1" applyFill="1" applyBorder="1" applyAlignment="1" applyProtection="1">
      <alignment horizontal="left" vertical="center"/>
    </xf>
    <xf numFmtId="0" fontId="7" fillId="0" borderId="4" xfId="0" applyFont="1" applyBorder="1" applyAlignment="1" applyProtection="1">
      <alignment horizontal="left"/>
    </xf>
    <xf numFmtId="0" fontId="7" fillId="0" borderId="4" xfId="0" applyFont="1" applyFill="1" applyBorder="1" applyAlignment="1" applyProtection="1">
      <alignment horizontal="left"/>
    </xf>
    <xf numFmtId="0" fontId="7" fillId="0" borderId="6" xfId="0" applyFont="1" applyFill="1" applyBorder="1" applyAlignment="1" applyProtection="1">
      <alignment horizontal="left" vertical="center"/>
    </xf>
    <xf numFmtId="2" fontId="7" fillId="0" borderId="5" xfId="0" applyNumberFormat="1" applyFont="1" applyFill="1" applyBorder="1" applyAlignment="1" applyProtection="1">
      <alignment vertical="center"/>
    </xf>
    <xf numFmtId="0" fontId="6" fillId="3" borderId="2"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3" fontId="6" fillId="3" borderId="3" xfId="0" applyNumberFormat="1" applyFont="1" applyFill="1" applyBorder="1" applyAlignment="1" applyProtection="1">
      <alignment horizontal="left" vertical="center" wrapText="1"/>
    </xf>
    <xf numFmtId="0" fontId="0" fillId="0" borderId="0" xfId="0" applyAlignment="1" applyProtection="1">
      <alignment wrapText="1"/>
    </xf>
    <xf numFmtId="0" fontId="6" fillId="2" borderId="1" xfId="0" applyFont="1" applyFill="1" applyBorder="1" applyAlignment="1" applyProtection="1">
      <alignment horizontal="left" vertical="center"/>
    </xf>
    <xf numFmtId="0" fontId="6" fillId="2" borderId="1" xfId="0" applyFont="1" applyFill="1" applyBorder="1" applyAlignment="1" applyProtection="1">
      <alignment horizontal="right" vertical="center"/>
    </xf>
    <xf numFmtId="3" fontId="6" fillId="2" borderId="1" xfId="0" applyNumberFormat="1" applyFont="1" applyFill="1" applyBorder="1" applyAlignment="1" applyProtection="1">
      <alignment vertical="center"/>
    </xf>
    <xf numFmtId="4" fontId="6" fillId="2" borderId="1" xfId="0" applyNumberFormat="1" applyFont="1" applyFill="1" applyBorder="1" applyAlignment="1" applyProtection="1">
      <alignment horizontal="right" vertical="center"/>
    </xf>
    <xf numFmtId="0" fontId="4" fillId="0" borderId="0" xfId="0" applyFont="1" applyAlignment="1" applyProtection="1">
      <alignment horizontal="left" wrapText="1"/>
    </xf>
    <xf numFmtId="0" fontId="12" fillId="0" borderId="0" xfId="0" applyFont="1" applyAlignment="1" applyProtection="1">
      <alignment horizontal="left"/>
    </xf>
    <xf numFmtId="0" fontId="4" fillId="0" borderId="0" xfId="0" applyFont="1" applyAlignment="1" applyProtection="1">
      <alignment horizontal="left"/>
    </xf>
    <xf numFmtId="0" fontId="0" fillId="0" borderId="0" xfId="0" applyFont="1" applyProtection="1"/>
    <xf numFmtId="0" fontId="0" fillId="0" borderId="0" xfId="0" applyAlignment="1" applyProtection="1">
      <alignment horizontal="left"/>
    </xf>
    <xf numFmtId="0" fontId="11" fillId="0" borderId="0" xfId="0" applyFont="1" applyAlignment="1" applyProtection="1">
      <alignment horizontal="left"/>
    </xf>
    <xf numFmtId="0" fontId="7" fillId="0" borderId="1"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6" fillId="2" borderId="1" xfId="0" applyFont="1" applyFill="1" applyBorder="1" applyAlignment="1" applyProtection="1">
      <alignment horizontal="right" vertical="center" wrapText="1"/>
    </xf>
    <xf numFmtId="0" fontId="0" fillId="0" borderId="0" xfId="0" applyFont="1" applyAlignment="1" applyProtection="1">
      <alignment wrapText="1"/>
    </xf>
    <xf numFmtId="0" fontId="6" fillId="3" borderId="2" xfId="0" applyFont="1" applyFill="1" applyBorder="1" applyAlignment="1" applyProtection="1">
      <alignment vertical="center" wrapText="1"/>
    </xf>
    <xf numFmtId="0" fontId="4" fillId="0" borderId="0" xfId="0" applyFont="1" applyAlignment="1" applyProtection="1">
      <alignment wrapText="1"/>
    </xf>
    <xf numFmtId="0" fontId="12" fillId="0" borderId="0" xfId="0" applyFont="1" applyAlignment="1" applyProtection="1"/>
    <xf numFmtId="0" fontId="4" fillId="0" borderId="0" xfId="0" applyFont="1" applyAlignment="1" applyProtection="1"/>
    <xf numFmtId="0" fontId="0" fillId="0" borderId="0" xfId="0" applyAlignment="1" applyProtection="1"/>
    <xf numFmtId="1" fontId="7" fillId="0" borderId="4" xfId="0" applyNumberFormat="1" applyFont="1" applyFill="1" applyBorder="1" applyAlignment="1" applyProtection="1">
      <alignment horizontal="left" vertical="center"/>
    </xf>
    <xf numFmtId="0" fontId="17" fillId="0" borderId="0" xfId="0" applyFont="1" applyAlignment="1">
      <alignment vertical="center"/>
    </xf>
    <xf numFmtId="0" fontId="18" fillId="0" borderId="0" xfId="9" applyFont="1" applyAlignment="1">
      <alignment vertical="center"/>
    </xf>
    <xf numFmtId="0" fontId="0" fillId="0" borderId="0" xfId="0" applyFill="1" applyProtection="1"/>
    <xf numFmtId="0" fontId="0" fillId="0" borderId="0" xfId="0" applyFill="1" applyAlignment="1" applyProtection="1">
      <alignment wrapText="1"/>
    </xf>
    <xf numFmtId="0" fontId="0" fillId="0" borderId="0" xfId="0" applyFont="1" applyFill="1" applyProtection="1"/>
    <xf numFmtId="2" fontId="7" fillId="0" borderId="1" xfId="0" applyNumberFormat="1" applyFont="1" applyFill="1" applyBorder="1" applyAlignment="1" applyProtection="1">
      <alignment vertical="center"/>
    </xf>
    <xf numFmtId="4" fontId="6" fillId="2" borderId="1" xfId="0" applyNumberFormat="1" applyFont="1" applyFill="1" applyBorder="1" applyAlignment="1" applyProtection="1">
      <alignment vertical="center"/>
    </xf>
    <xf numFmtId="4" fontId="0" fillId="0" borderId="0" xfId="0" applyNumberFormat="1" applyProtection="1"/>
    <xf numFmtId="4" fontId="6" fillId="3" borderId="3" xfId="0" applyNumberFormat="1" applyFont="1" applyFill="1" applyBorder="1" applyAlignment="1" applyProtection="1">
      <alignment horizontal="left" vertical="center" wrapText="1"/>
    </xf>
    <xf numFmtId="4" fontId="7" fillId="0" borderId="5" xfId="0" applyNumberFormat="1" applyFont="1" applyFill="1" applyBorder="1" applyAlignment="1" applyProtection="1">
      <alignment vertical="center"/>
    </xf>
    <xf numFmtId="4" fontId="7" fillId="0" borderId="5" xfId="0" applyNumberFormat="1" applyFont="1" applyFill="1" applyBorder="1" applyAlignment="1" applyProtection="1">
      <alignment vertical="center" wrapText="1"/>
    </xf>
    <xf numFmtId="4" fontId="7" fillId="0" borderId="5" xfId="1" applyNumberFormat="1" applyFont="1" applyFill="1" applyBorder="1" applyAlignment="1" applyProtection="1">
      <alignment vertical="center"/>
    </xf>
    <xf numFmtId="4" fontId="7" fillId="0" borderId="8" xfId="0" applyNumberFormat="1" applyFont="1" applyFill="1" applyBorder="1" applyAlignment="1" applyProtection="1">
      <alignment vertical="center"/>
    </xf>
    <xf numFmtId="4" fontId="0" fillId="0" borderId="0" xfId="0" applyNumberFormat="1" applyAlignment="1" applyProtection="1">
      <alignment wrapText="1"/>
    </xf>
    <xf numFmtId="4" fontId="0" fillId="0" borderId="0" xfId="0" applyNumberFormat="1" applyFont="1" applyProtection="1"/>
    <xf numFmtId="43" fontId="7" fillId="0" borderId="5" xfId="0" applyNumberFormat="1" applyFont="1" applyFill="1" applyBorder="1" applyAlignment="1" applyProtection="1">
      <alignment vertical="center"/>
    </xf>
    <xf numFmtId="43" fontId="0" fillId="0" borderId="0" xfId="0" applyNumberFormat="1" applyProtection="1"/>
    <xf numFmtId="43" fontId="6" fillId="2" borderId="1" xfId="0" applyNumberFormat="1" applyFont="1" applyFill="1" applyBorder="1" applyAlignment="1" applyProtection="1">
      <alignment vertical="center"/>
    </xf>
    <xf numFmtId="43" fontId="7" fillId="0" borderId="5" xfId="0" applyNumberFormat="1" applyFont="1" applyFill="1" applyBorder="1" applyAlignment="1" applyProtection="1">
      <alignment vertical="center" wrapText="1"/>
    </xf>
    <xf numFmtId="43" fontId="7" fillId="0" borderId="5" xfId="1" applyFont="1" applyFill="1" applyBorder="1" applyAlignment="1" applyProtection="1">
      <alignment vertical="center"/>
    </xf>
    <xf numFmtId="2" fontId="6" fillId="2" borderId="1" xfId="0" applyNumberFormat="1" applyFont="1" applyFill="1" applyBorder="1" applyAlignment="1" applyProtection="1">
      <alignment horizontal="right" vertical="center"/>
    </xf>
    <xf numFmtId="0" fontId="19" fillId="0" borderId="0" xfId="0" applyFont="1" applyFill="1" applyAlignment="1" applyProtection="1">
      <alignment vertical="center"/>
    </xf>
    <xf numFmtId="0" fontId="6" fillId="3" borderId="9" xfId="0" applyFont="1" applyFill="1" applyBorder="1" applyAlignment="1" applyProtection="1">
      <alignment horizontal="left" vertical="center" wrapText="1"/>
    </xf>
    <xf numFmtId="2" fontId="19" fillId="0" borderId="10" xfId="0" applyNumberFormat="1" applyFont="1" applyFill="1" applyBorder="1" applyAlignment="1" applyProtection="1">
      <alignment vertical="center"/>
    </xf>
    <xf numFmtId="3" fontId="6" fillId="3" borderId="9" xfId="0" applyNumberFormat="1" applyFont="1" applyFill="1" applyBorder="1" applyAlignment="1" applyProtection="1">
      <alignment horizontal="left" vertical="center" wrapText="1"/>
    </xf>
    <xf numFmtId="164" fontId="7" fillId="0" borderId="1" xfId="1" applyNumberFormat="1" applyFont="1" applyFill="1" applyBorder="1" applyAlignment="1" applyProtection="1">
      <alignment vertical="center"/>
    </xf>
    <xf numFmtId="164" fontId="7" fillId="4" borderId="1" xfId="1" applyNumberFormat="1" applyFont="1" applyFill="1" applyBorder="1" applyAlignment="1" applyProtection="1">
      <alignment vertical="center"/>
    </xf>
    <xf numFmtId="1" fontId="7" fillId="0" borderId="1" xfId="0" applyNumberFormat="1" applyFont="1" applyFill="1" applyBorder="1" applyAlignment="1" applyProtection="1">
      <alignment vertical="center"/>
    </xf>
    <xf numFmtId="1" fontId="7"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1" xfId="0" applyFont="1" applyFill="1" applyBorder="1" applyAlignment="1" applyProtection="1">
      <alignment horizontal="left"/>
    </xf>
    <xf numFmtId="0" fontId="7" fillId="0" borderId="1" xfId="0" applyFont="1" applyBorder="1" applyAlignment="1" applyProtection="1">
      <alignment horizontal="left"/>
    </xf>
    <xf numFmtId="0" fontId="0" fillId="0" borderId="1" xfId="0" applyBorder="1" applyAlignment="1" applyProtection="1">
      <alignment horizontal="left"/>
    </xf>
    <xf numFmtId="0" fontId="0" fillId="0" borderId="1" xfId="0" applyBorder="1" applyAlignment="1" applyProtection="1">
      <alignment wrapText="1"/>
    </xf>
    <xf numFmtId="0" fontId="0" fillId="0" borderId="1" xfId="0" applyBorder="1" applyProtection="1"/>
    <xf numFmtId="0" fontId="21" fillId="3" borderId="1" xfId="0" applyFont="1" applyFill="1" applyBorder="1" applyAlignment="1" applyProtection="1">
      <alignment horizontal="left" vertical="center" wrapText="1"/>
    </xf>
    <xf numFmtId="3" fontId="21" fillId="3" borderId="1" xfId="0" applyNumberFormat="1" applyFont="1" applyFill="1" applyBorder="1" applyAlignment="1" applyProtection="1">
      <alignment horizontal="left" vertical="center" wrapText="1"/>
    </xf>
    <xf numFmtId="0" fontId="22" fillId="4" borderId="0" xfId="0" applyFont="1" applyFill="1" applyAlignment="1" applyProtection="1">
      <alignment horizontal="left"/>
    </xf>
    <xf numFmtId="0" fontId="23" fillId="4" borderId="0" xfId="0" applyFont="1" applyFill="1" applyAlignment="1" applyProtection="1">
      <alignment wrapText="1"/>
    </xf>
    <xf numFmtId="0" fontId="23" fillId="4" borderId="0" xfId="0" applyFont="1" applyFill="1" applyProtection="1"/>
    <xf numFmtId="0" fontId="23" fillId="4" borderId="0" xfId="0" applyFont="1" applyFill="1" applyAlignment="1" applyProtection="1">
      <alignment horizontal="left"/>
    </xf>
    <xf numFmtId="0" fontId="0" fillId="4" borderId="0" xfId="0" applyFill="1"/>
    <xf numFmtId="4" fontId="23" fillId="4" borderId="0" xfId="0" applyNumberFormat="1" applyFont="1" applyFill="1" applyProtection="1"/>
    <xf numFmtId="4" fontId="21" fillId="3" borderId="1" xfId="0" applyNumberFormat="1" applyFont="1" applyFill="1" applyBorder="1" applyAlignment="1" applyProtection="1">
      <alignment horizontal="left" vertical="center" wrapText="1"/>
    </xf>
    <xf numFmtId="4" fontId="7" fillId="0" borderId="1" xfId="0" applyNumberFormat="1" applyFont="1" applyFill="1" applyBorder="1" applyAlignment="1" applyProtection="1">
      <alignment vertical="center"/>
    </xf>
    <xf numFmtId="4" fontId="0" fillId="0" borderId="1" xfId="0" applyNumberFormat="1" applyFill="1" applyBorder="1" applyProtection="1"/>
    <xf numFmtId="4" fontId="0" fillId="4" borderId="0" xfId="0" applyNumberFormat="1" applyFill="1"/>
    <xf numFmtId="4" fontId="0" fillId="0" borderId="0" xfId="0" applyNumberFormat="1"/>
    <xf numFmtId="3" fontId="23" fillId="4" borderId="0" xfId="0" applyNumberFormat="1" applyFont="1" applyFill="1" applyProtection="1"/>
    <xf numFmtId="3" fontId="7" fillId="0" borderId="1" xfId="0" applyNumberFormat="1" applyFont="1" applyFill="1" applyBorder="1" applyAlignment="1" applyProtection="1">
      <alignment vertical="center"/>
    </xf>
    <xf numFmtId="3" fontId="0" fillId="0" borderId="1" xfId="0" applyNumberFormat="1" applyFill="1" applyBorder="1" applyProtection="1"/>
    <xf numFmtId="3" fontId="0" fillId="4" borderId="0" xfId="0" applyNumberFormat="1" applyFill="1"/>
    <xf numFmtId="3" fontId="0" fillId="0" borderId="0" xfId="0" applyNumberFormat="1"/>
    <xf numFmtId="3" fontId="0" fillId="0" borderId="1" xfId="0" applyNumberFormat="1" applyBorder="1" applyProtection="1"/>
    <xf numFmtId="166" fontId="17" fillId="0" borderId="0" xfId="2" applyNumberFormat="1" applyFont="1" applyBorder="1" applyAlignment="1">
      <alignment horizontal="left" vertical="center"/>
    </xf>
    <xf numFmtId="0" fontId="7"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4" fillId="0" borderId="0" xfId="0" applyFont="1" applyAlignment="1" applyProtection="1">
      <alignment horizontal="left" vertical="center" wrapText="1"/>
    </xf>
    <xf numFmtId="0" fontId="2" fillId="0" borderId="0" xfId="0" applyFont="1" applyAlignment="1" applyProtection="1">
      <alignment horizontal="left" vertical="top" wrapText="1"/>
    </xf>
    <xf numFmtId="0" fontId="4" fillId="0" borderId="0" xfId="0" applyFont="1" applyAlignment="1" applyProtection="1">
      <alignment horizontal="left" vertical="top" wrapText="1"/>
    </xf>
    <xf numFmtId="0" fontId="3" fillId="0" borderId="0" xfId="0" applyFont="1" applyAlignment="1" applyProtection="1">
      <alignment horizontal="left" vertical="top" wrapText="1"/>
    </xf>
  </cellXfs>
  <cellStyles count="10">
    <cellStyle name="Dezimal [2]" xfId="3" xr:uid="{00000000-0005-0000-0000-000000000000}"/>
    <cellStyle name="Komma" xfId="1" builtinId="3"/>
    <cellStyle name="Komma 3" xfId="4" xr:uid="{00000000-0005-0000-0000-000002000000}"/>
    <cellStyle name="Link" xfId="9" builtinId="8"/>
    <cellStyle name="Prozent [1]" xfId="5" xr:uid="{00000000-0005-0000-0000-000004000000}"/>
    <cellStyle name="Prozent 3" xfId="6" xr:uid="{00000000-0005-0000-0000-000005000000}"/>
    <cellStyle name="Standard" xfId="0" builtinId="0"/>
    <cellStyle name="Standard 2" xfId="2" xr:uid="{00000000-0005-0000-0000-000007000000}"/>
    <cellStyle name="Standard 5" xfId="7" xr:uid="{00000000-0005-0000-0000-000008000000}"/>
    <cellStyle name="Tausender [0]" xfId="8" xr:uid="{00000000-0005-0000-0000-000009000000}"/>
  </cellStyles>
  <dxfs count="10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val="0"/>
        <i val="0"/>
        <strike val="0"/>
        <condense val="0"/>
        <extend val="0"/>
        <outline val="0"/>
        <shadow val="0"/>
        <u val="none"/>
        <vertAlign val="baseline"/>
        <sz val="10"/>
        <color theme="1"/>
        <name val="Arial"/>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theme="1"/>
        <name val="Arial"/>
        <scheme val="none"/>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numFmt numFmtId="3" formatCode="#,##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164" formatCode="_ * #,##0_ ;_ * \-#,##0_ ;_ * &quot;-&quot;??_ ;_ @_ "/>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theme="1"/>
        <name val="Arial"/>
        <scheme val="none"/>
      </font>
      <numFmt numFmtId="35" formatCode="_ * #,##0.00_ ;_ * \-#,##0.00_ ;_ * &quot;-&quot;??_ ;_ @_ "/>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style="thin">
          <color indexed="64"/>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numFmt numFmtId="3" formatCode="#,##0"/>
      <protection locked="1" hidden="0"/>
    </dxf>
    <dxf>
      <border outline="0">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35" formatCode="_ * #,##0.00_ ;_ * \-#,##0.00_ ;_ * &quot;-&quot;??_ ;_ @_ "/>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 #,##0.00_ ;_ * \-#,##0.00_ ;_ * &quot;-&quot;??_ ;_ @_ "/>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general" vertical="center" textRotation="0" wrapText="0" indent="0" justifyLastLine="0" shrinkToFit="0" readingOrder="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auto="1"/>
        </patternFill>
      </fill>
      <alignment horizontal="general" vertical="center" textRotation="0" wrapText="0" indent="0" justifyLastLine="0" shrinkToFit="0" readingOrder="0"/>
      <border diagonalUp="0" diagonalDown="0" outline="0">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general" vertical="center" textRotation="0" wrapText="0" indent="0" justifyLastLine="0" shrinkToFit="0" readingOrder="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0"/>
        <color rgb="FF000000"/>
        <name val="Arial"/>
        <scheme val="none"/>
      </font>
      <numFmt numFmtId="2" formatCode="0.00"/>
      <fill>
        <patternFill patternType="none">
          <fgColor rgb="FF000000"/>
          <bgColor rgb="FFFFFFFF"/>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_ * #,##0_ ;_ * \-#,##0_ ;_ * &quot;-&quot;??_ ;_ @_ "/>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rgb="FFFFFFFF"/>
        </patternFill>
      </fill>
      <alignment horizontal="general" vertical="center" textRotation="0" wrapText="0" indent="0" justifyLastLine="0" shrinkToFit="0" readingOrder="0"/>
      <protection locked="1" hidden="0"/>
    </dxf>
    <dxf>
      <border outline="0">
        <bottom style="thin">
          <color rgb="FF000000"/>
        </bottom>
      </border>
    </dxf>
    <dxf>
      <font>
        <b/>
        <i val="0"/>
        <strike val="0"/>
        <condense val="0"/>
        <extend val="0"/>
        <outline val="0"/>
        <shadow val="0"/>
        <u val="none"/>
        <vertAlign val="baseline"/>
        <sz val="10"/>
        <color theme="1"/>
        <name val="Arial"/>
        <scheme val="none"/>
      </font>
      <fill>
        <patternFill patternType="solid">
          <fgColor indexed="64"/>
          <bgColor rgb="FFED1B24"/>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ED1B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723900</xdr:colOff>
      <xdr:row>0</xdr:row>
      <xdr:rowOff>0</xdr:rowOff>
    </xdr:from>
    <xdr:to>
      <xdr:col>7</xdr:col>
      <xdr:colOff>744474</xdr:colOff>
      <xdr:row>2</xdr:row>
      <xdr:rowOff>18288</xdr:rowOff>
    </xdr:to>
    <xdr:pic>
      <xdr:nvPicPr>
        <xdr:cNvPr id="2" name="Grafik 1" title="Logo Kanton Ber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0075" y="0"/>
          <a:ext cx="1658874" cy="513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779145</xdr:colOff>
      <xdr:row>0</xdr:row>
      <xdr:rowOff>38100</xdr:rowOff>
    </xdr:from>
    <xdr:to>
      <xdr:col>7</xdr:col>
      <xdr:colOff>1142619</xdr:colOff>
      <xdr:row>2</xdr:row>
      <xdr:rowOff>170688</xdr:rowOff>
    </xdr:to>
    <xdr:pic>
      <xdr:nvPicPr>
        <xdr:cNvPr id="2" name="Grafik 1" title="Logo Kanton Bern">
          <a:extLst>
            <a:ext uri="{FF2B5EF4-FFF2-40B4-BE49-F238E27FC236}">
              <a16:creationId xmlns:a16="http://schemas.microsoft.com/office/drawing/2014/main" id="{5788A8D1-25FD-4A00-A6DE-3C77F71B8D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3795" y="38100"/>
          <a:ext cx="1639824" cy="5326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950595</xdr:colOff>
      <xdr:row>0</xdr:row>
      <xdr:rowOff>0</xdr:rowOff>
    </xdr:from>
    <xdr:to>
      <xdr:col>7</xdr:col>
      <xdr:colOff>1285494</xdr:colOff>
      <xdr:row>2</xdr:row>
      <xdr:rowOff>18288</xdr:rowOff>
    </xdr:to>
    <xdr:pic>
      <xdr:nvPicPr>
        <xdr:cNvPr id="2" name="Grafik 1" title="Logo Kanton Ber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8570" y="0"/>
          <a:ext cx="1668399" cy="513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950595</xdr:colOff>
      <xdr:row>0</xdr:row>
      <xdr:rowOff>0</xdr:rowOff>
    </xdr:from>
    <xdr:to>
      <xdr:col>8</xdr:col>
      <xdr:colOff>1314069</xdr:colOff>
      <xdr:row>2</xdr:row>
      <xdr:rowOff>18288</xdr:rowOff>
    </xdr:to>
    <xdr:pic>
      <xdr:nvPicPr>
        <xdr:cNvPr id="2" name="Grafik 1" title="Logo Kanton Ber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8570" y="0"/>
          <a:ext cx="1668399" cy="5135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950595</xdr:colOff>
      <xdr:row>0</xdr:row>
      <xdr:rowOff>0</xdr:rowOff>
    </xdr:from>
    <xdr:to>
      <xdr:col>8</xdr:col>
      <xdr:colOff>1314069</xdr:colOff>
      <xdr:row>2</xdr:row>
      <xdr:rowOff>18288</xdr:rowOff>
    </xdr:to>
    <xdr:pic>
      <xdr:nvPicPr>
        <xdr:cNvPr id="2" name="Grafik 1" title="Logo Kanton Ber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7209" y="0"/>
          <a:ext cx="1664317" cy="5190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950595</xdr:colOff>
      <xdr:row>0</xdr:row>
      <xdr:rowOff>0</xdr:rowOff>
    </xdr:from>
    <xdr:to>
      <xdr:col>8</xdr:col>
      <xdr:colOff>1314069</xdr:colOff>
      <xdr:row>2</xdr:row>
      <xdr:rowOff>18288</xdr:rowOff>
    </xdr:to>
    <xdr:pic>
      <xdr:nvPicPr>
        <xdr:cNvPr id="2" name="Grafik 1" title="Logo Kanton Ber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08570" y="0"/>
          <a:ext cx="1668399" cy="5135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950595</xdr:colOff>
      <xdr:row>0</xdr:row>
      <xdr:rowOff>0</xdr:rowOff>
    </xdr:from>
    <xdr:to>
      <xdr:col>8</xdr:col>
      <xdr:colOff>1314069</xdr:colOff>
      <xdr:row>2</xdr:row>
      <xdr:rowOff>18288</xdr:rowOff>
    </xdr:to>
    <xdr:pic>
      <xdr:nvPicPr>
        <xdr:cNvPr id="2" name="Grafik 1" title="Logo Kanton Ber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9995" y="0"/>
          <a:ext cx="1668399" cy="5135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929640</xdr:colOff>
      <xdr:row>0</xdr:row>
      <xdr:rowOff>0</xdr:rowOff>
    </xdr:from>
    <xdr:to>
      <xdr:col>8</xdr:col>
      <xdr:colOff>1293114</xdr:colOff>
      <xdr:row>2</xdr:row>
      <xdr:rowOff>18288</xdr:rowOff>
    </xdr:to>
    <xdr:pic>
      <xdr:nvPicPr>
        <xdr:cNvPr id="2" name="Grafik 1" title="Logo Kanton Ber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7140" y="0"/>
          <a:ext cx="1668399" cy="513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901065</xdr:colOff>
      <xdr:row>0</xdr:row>
      <xdr:rowOff>0</xdr:rowOff>
    </xdr:from>
    <xdr:to>
      <xdr:col>8</xdr:col>
      <xdr:colOff>1264539</xdr:colOff>
      <xdr:row>2</xdr:row>
      <xdr:rowOff>18288</xdr:rowOff>
    </xdr:to>
    <xdr:pic>
      <xdr:nvPicPr>
        <xdr:cNvPr id="2" name="Grafik 1" title="Logo Kanton Ber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0465" y="0"/>
          <a:ext cx="1668399" cy="5135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Übersichtstabelle_20193478" displayName="Übersichtstabelle_20193478" ref="A4:J342" totalsRowShown="0" headerRowDxfId="106" dataDxfId="104" headerRowBorderDxfId="105" tableBorderDxfId="103" totalsRowBorderDxfId="102">
  <autoFilter ref="A4:J342" xr:uid="{00000000-0009-0000-0100-000007000000}"/>
  <sortState xmlns:xlrd2="http://schemas.microsoft.com/office/spreadsheetml/2017/richdata2" ref="A5:J342">
    <sortCondition ref="B4:B342"/>
  </sortState>
  <tableColumns count="10">
    <tableColumn id="1" xr3:uid="{00000000-0010-0000-0000-000001000000}" name="Gmd. Nr." dataDxfId="101"/>
    <tableColumn id="2" xr3:uid="{00000000-0010-0000-0000-000002000000}" name="Gmd-Namen" dataDxfId="100"/>
    <tableColumn id="3" xr3:uid="{00000000-0010-0000-0000-000003000000}" name="Angebot OKJA" dataDxfId="99"/>
    <tableColumn id="4" xr3:uid="{00000000-0010-0000-0000-000004000000}" name="Sitzgemeinde" dataDxfId="98"/>
    <tableColumn id="6" xr3:uid="{00000000-0010-0000-0000-000006000000}" name="Kinder und Jugendliche von 0-20 Jhr." dataDxfId="97"/>
    <tableColumn id="9" xr3:uid="{00000000-0010-0000-0000-000009000000}" name="Grundbetrag Total pro Gemeinde" dataDxfId="96">
      <calculatedColumnFormula>Übersichtstabelle_20193478[[#This Row],[Kinder und Jugendliche von 0-20 Jhr.]]*81.86</calculatedColumnFormula>
    </tableColumn>
    <tableColumn id="8" xr3:uid="{00000000-0010-0000-0000-000008000000}" name="Zusatzbetrag gemäss Soziallastenindex" dataDxfId="95" dataCellStyle="Komma"/>
    <tableColumn id="15" xr3:uid="{00000000-0010-0000-0000-00000F000000}" name="Anrechenbarer Höchstbetrag" dataDxfId="94">
      <calculatedColumnFormula>SUM(Übersichtstabelle_20193478[[#This Row],[Grundbetrag Total pro Gemeinde]:[Zusatzbetrag gemäss Soziallastenindex]])</calculatedColumnFormula>
    </tableColumn>
    <tableColumn id="7" xr3:uid="{00000000-0010-0000-0000-000007000000}" name="Alter anrechenbarer Höchstbetrag" dataDxfId="93">
      <calculatedColumnFormula>VLOOKUP(Übersichtstabelle_20193478[[#This Row],[Gmd. Nr.]],Übersichtstabelle_2019347[],9,FALSE)</calculatedColumnFormula>
    </tableColumn>
    <tableColumn id="10" xr3:uid="{00000000-0010-0000-0000-00000A000000}" name="Differenz" dataDxfId="92">
      <calculatedColumnFormula>Übersichtstabelle_20193478[[#This Row],[Anrechenbarer Höchstbetrag]]-Übersichtstabelle_20193478[[#This Row],[Alter anrechenbarer Höchstbetrag]]</calculatedColumnFormula>
    </tableColumn>
  </tableColumns>
  <tableStyleInfo name="TableStyleLight8" showFirstColumn="0" showLastColumn="0" showRowStripes="1" showColumnStripes="0"/>
  <extLst>
    <ext xmlns:x14="http://schemas.microsoft.com/office/spreadsheetml/2009/9/main" uri="{504A1905-F514-4f6f-8877-14C23A59335A}">
      <x14:table altText="Übersichtstabelle 2019" altTextSummary="Übersicht über die für die Gemeinden massgebenden Kennzahlen zur Bestimmung des anrechenbaren Höchstbetrag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Übersichtstabelle_2019347" displayName="Übersichtstabelle_2019347" ref="A4:I342" totalsRowShown="0" headerRowDxfId="91" dataDxfId="89" headerRowBorderDxfId="90" tableBorderDxfId="88" totalsRowBorderDxfId="87">
  <autoFilter ref="A4:I342" xr:uid="{00000000-0009-0000-0100-000006000000}"/>
  <sortState xmlns:xlrd2="http://schemas.microsoft.com/office/spreadsheetml/2017/richdata2" ref="A5:I342">
    <sortCondition ref="B4:B342"/>
  </sortState>
  <tableColumns count="9">
    <tableColumn id="1" xr3:uid="{00000000-0010-0000-0100-000001000000}" name="Gmd. Nr." dataDxfId="86"/>
    <tableColumn id="2" xr3:uid="{00000000-0010-0000-0100-000002000000}" name="Gmd-Namen" dataDxfId="85"/>
    <tableColumn id="3" xr3:uid="{00000000-0010-0000-0100-000003000000}" name="Angebot OKJA" dataDxfId="84"/>
    <tableColumn id="4" xr3:uid="{00000000-0010-0000-0100-000004000000}" name="Sitzgemeinde" dataDxfId="83"/>
    <tableColumn id="6" xr3:uid="{00000000-0010-0000-0100-000006000000}" name="Kinder und Jugendliche von 0-20 Jhr." dataDxfId="82"/>
    <tableColumn id="5" xr3:uid="{00000000-0010-0000-0100-000005000000}" name="Grundbetrag1" dataDxfId="81"/>
    <tableColumn id="9" xr3:uid="{00000000-0010-0000-0100-000009000000}" name="Grundbetrag Total pro Gemeinde1" dataDxfId="80"/>
    <tableColumn id="8" xr3:uid="{00000000-0010-0000-0100-000008000000}" name="Zusatzbetrag gemäss Soziallastenindex2" dataDxfId="79"/>
    <tableColumn id="15" xr3:uid="{00000000-0010-0000-0100-00000F000000}" name="Anrechenbarer Höchstbetrag" dataDxfId="78"/>
  </tableColumns>
  <tableStyleInfo name="TableStyleLight8" showFirstColumn="0" showLastColumn="0" showRowStripes="1" showColumnStripes="0"/>
  <extLst>
    <ext xmlns:x14="http://schemas.microsoft.com/office/spreadsheetml/2009/9/main" uri="{504A1905-F514-4f6f-8877-14C23A59335A}">
      <x14:table altText="Übersichtstabelle 2019" altTextSummary="Übersicht über die für die Gemeinden massgebenden Kennzahlen zur Bestimmung des anrechenbaren Höchstbetrag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Übersichtstabelle_201934" displayName="Übersichtstabelle_201934" ref="A4:I343" totalsRowShown="0" headerRowDxfId="77" dataDxfId="75" headerRowBorderDxfId="76" tableBorderDxfId="74" totalsRowBorderDxfId="73">
  <autoFilter ref="A4:I343" xr:uid="{00000000-0009-0000-0100-000003000000}"/>
  <sortState xmlns:xlrd2="http://schemas.microsoft.com/office/spreadsheetml/2017/richdata2" ref="A5:G336">
    <sortCondition ref="B4:B352"/>
  </sortState>
  <tableColumns count="9">
    <tableColumn id="1" xr3:uid="{00000000-0010-0000-0200-000001000000}" name="Gmd. Nr." dataDxfId="72"/>
    <tableColumn id="2" xr3:uid="{00000000-0010-0000-0200-000002000000}" name="Gmd-Namen" dataDxfId="71"/>
    <tableColumn id="3" xr3:uid="{00000000-0010-0000-0200-000003000000}" name="Angebot OKJA" dataDxfId="70"/>
    <tableColumn id="4" xr3:uid="{00000000-0010-0000-0200-000004000000}" name="Sitzgemeinde" dataDxfId="69"/>
    <tableColumn id="6" xr3:uid="{00000000-0010-0000-0200-000006000000}" name="Kinder und Jugendliche von 0-20 Jhr." dataDxfId="68"/>
    <tableColumn id="5" xr3:uid="{00000000-0010-0000-0200-000005000000}" name="Grundbetrag1" dataDxfId="67"/>
    <tableColumn id="9" xr3:uid="{00000000-0010-0000-0200-000009000000}" name="Grundbetrag Total pro Gemeinde1" dataDxfId="66"/>
    <tableColumn id="8" xr3:uid="{00000000-0010-0000-0200-000008000000}" name="Zusatzbetrag gemäss Soziallastenindex2" dataDxfId="65"/>
    <tableColumn id="15" xr3:uid="{00000000-0010-0000-0200-00000F000000}" name="Anrechenbarer Höchstbetrag" dataDxfId="64"/>
  </tableColumns>
  <tableStyleInfo name="TableStyleLight8" showFirstColumn="0" showLastColumn="0" showRowStripes="1" showColumnStripes="0"/>
  <extLst>
    <ext xmlns:x14="http://schemas.microsoft.com/office/spreadsheetml/2009/9/main" uri="{504A1905-F514-4f6f-8877-14C23A59335A}">
      <x14:table altText="Übersichtstabelle 2019" altTextSummary="Übersicht über die für die Gemeinden massgebenden Kennzahlen zur Bestimmung des anrechenbaren Höchstbetrag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Übersichtstabelle_20193" displayName="Übersichtstabelle_20193" ref="A4:I347" totalsRowShown="0" headerRowDxfId="63" dataDxfId="61" headerRowBorderDxfId="62" tableBorderDxfId="60" totalsRowBorderDxfId="59">
  <autoFilter ref="A4:I347" xr:uid="{00000000-0009-0000-0100-000002000000}"/>
  <sortState xmlns:xlrd2="http://schemas.microsoft.com/office/spreadsheetml/2017/richdata2" ref="A5:G336">
    <sortCondition ref="B4:B352"/>
  </sortState>
  <tableColumns count="9">
    <tableColumn id="1" xr3:uid="{00000000-0010-0000-0300-000001000000}" name="Gmd. Nr." dataDxfId="58"/>
    <tableColumn id="2" xr3:uid="{00000000-0010-0000-0300-000002000000}" name="Gmd-Namen" dataDxfId="57"/>
    <tableColumn id="3" xr3:uid="{00000000-0010-0000-0300-000003000000}" name="Angebot OKJA" dataDxfId="56"/>
    <tableColumn id="4" xr3:uid="{00000000-0010-0000-0300-000004000000}" name="Sitzgemeinde" dataDxfId="55"/>
    <tableColumn id="6" xr3:uid="{00000000-0010-0000-0300-000006000000}" name="Kinder und Jugendliche von 0-20 Jhr." dataDxfId="54"/>
    <tableColumn id="5" xr3:uid="{00000000-0010-0000-0300-000005000000}" name="Grundbetrag1" dataDxfId="53"/>
    <tableColumn id="9" xr3:uid="{00000000-0010-0000-0300-000009000000}" name="Grundbetrag Total pro Gemeinde1" dataDxfId="52"/>
    <tableColumn id="8" xr3:uid="{00000000-0010-0000-0300-000008000000}" name="Zusatzbetrag gemäss Soziallastenindex2" dataDxfId="51"/>
    <tableColumn id="15" xr3:uid="{00000000-0010-0000-0300-00000F000000}" name="Anrechenbarer Höchstbetrag" dataDxfId="50"/>
  </tableColumns>
  <tableStyleInfo name="TableStyleLight8" showFirstColumn="0" showLastColumn="0" showRowStripes="1" showColumnStripes="0"/>
  <extLst>
    <ext xmlns:x14="http://schemas.microsoft.com/office/spreadsheetml/2009/9/main" uri="{504A1905-F514-4f6f-8877-14C23A59335A}">
      <x14:table altText="Übersichtstabelle 2019" altTextSummary="Übersicht über die für die Gemeinden massgebenden Kennzahlen zur Bestimmung des anrechenbaren Höchstbetrag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Übersichtstabelle_2019" displayName="Übersichtstabelle_2019" ref="A4:I351" totalsRowShown="0" headerRowDxfId="49" dataDxfId="47" headerRowBorderDxfId="48" tableBorderDxfId="46" totalsRowBorderDxfId="45">
  <autoFilter ref="A4:I351" xr:uid="{00000000-0009-0000-0100-000005000000}"/>
  <sortState xmlns:xlrd2="http://schemas.microsoft.com/office/spreadsheetml/2017/richdata2" ref="A5:G336">
    <sortCondition ref="B4:B352"/>
  </sortState>
  <tableColumns count="9">
    <tableColumn id="1" xr3:uid="{00000000-0010-0000-0400-000001000000}" name="Gmd. Nr." dataDxfId="44"/>
    <tableColumn id="2" xr3:uid="{00000000-0010-0000-0400-000002000000}" name="Gmd-Namen" dataDxfId="43"/>
    <tableColumn id="3" xr3:uid="{00000000-0010-0000-0400-000003000000}" name="Angebot OKJA" dataDxfId="42"/>
    <tableColumn id="4" xr3:uid="{00000000-0010-0000-0400-000004000000}" name="Sitzgemeinde" dataDxfId="41"/>
    <tableColumn id="6" xr3:uid="{00000000-0010-0000-0400-000006000000}" name="Kinder und Jugendliche von 0-20 Jhr." dataDxfId="40"/>
    <tableColumn id="5" xr3:uid="{00000000-0010-0000-0400-000005000000}" name="Grundbetrag1" dataDxfId="39"/>
    <tableColumn id="9" xr3:uid="{00000000-0010-0000-0400-000009000000}" name="Grundbetrag Total pro Gemeinde1" dataDxfId="38"/>
    <tableColumn id="8" xr3:uid="{00000000-0010-0000-0400-000008000000}" name="Zusatzbetrag gemäss Soziallastenindex2" dataDxfId="37"/>
    <tableColumn id="15" xr3:uid="{00000000-0010-0000-0400-00000F000000}" name="Anrechenbarer Höchstbetrag" dataDxfId="36"/>
  </tableColumns>
  <tableStyleInfo name="TableStyleLight8" showFirstColumn="0" showLastColumn="0" showRowStripes="1" showColumnStripes="0"/>
  <extLst>
    <ext xmlns:x14="http://schemas.microsoft.com/office/spreadsheetml/2009/9/main" uri="{504A1905-F514-4f6f-8877-14C23A59335A}">
      <x14:table altText="Übersichtstabelle 2019" altTextSummary="Übersicht über die für die Gemeinden massgebenden Kennzahlen zur Bestimmung des anrechenbaren Höchstbetrag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Übersichtstabelle_2018" displayName="Übersichtstabelle_2018" ref="A4:I352" totalsRowShown="0" headerRowDxfId="35" dataDxfId="33" headerRowBorderDxfId="34" tableBorderDxfId="32" totalsRowBorderDxfId="31">
  <autoFilter ref="A4:I352" xr:uid="{00000000-0009-0000-0100-000001000000}"/>
  <sortState xmlns:xlrd2="http://schemas.microsoft.com/office/spreadsheetml/2017/richdata2" ref="A16:G347">
    <sortCondition ref="B4:B352"/>
  </sortState>
  <tableColumns count="9">
    <tableColumn id="1" xr3:uid="{00000000-0010-0000-0500-000001000000}" name="Gmd. Nr." dataDxfId="30"/>
    <tableColumn id="2" xr3:uid="{00000000-0010-0000-0500-000002000000}" name="Gmd-Namen" dataDxfId="29"/>
    <tableColumn id="3" xr3:uid="{00000000-0010-0000-0500-000003000000}" name="Angebot OKJA" dataDxfId="28"/>
    <tableColumn id="4" xr3:uid="{00000000-0010-0000-0500-000004000000}" name="Sitzgemeinde" dataDxfId="27"/>
    <tableColumn id="6" xr3:uid="{00000000-0010-0000-0500-000006000000}" name="Kinder und Jugendliche von 0-20 Jhr." dataDxfId="26"/>
    <tableColumn id="5" xr3:uid="{00000000-0010-0000-0500-000005000000}" name="Grundbetrag1" dataDxfId="25"/>
    <tableColumn id="9" xr3:uid="{00000000-0010-0000-0500-000009000000}" name="Grundbetrag Total pro Gemeinde1" dataDxfId="24"/>
    <tableColumn id="8" xr3:uid="{00000000-0010-0000-0500-000008000000}" name="Zusatzbetrag gemäss Soziallastenindex2" dataDxfId="23"/>
    <tableColumn id="15" xr3:uid="{00000000-0010-0000-0500-00000F000000}" name="Anrechenbarer Höchstbetrag" dataDxfId="22"/>
  </tableColumns>
  <tableStyleInfo name="TableStyleLight8" showFirstColumn="0" showLastColumn="0" showRowStripes="1" showColumnStripes="0"/>
  <extLst>
    <ext xmlns:x14="http://schemas.microsoft.com/office/spreadsheetml/2009/9/main" uri="{504A1905-F514-4f6f-8877-14C23A59335A}">
      <x14:table altText="Übersichtstabelle 2018" altTextSummary="Übersicht über die für die Gemeinden massgebenden Kennzahlen zur Bestimmung des anrechenbaren Höchstbetrag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Übersichtstabelle_2017" displayName="Übersichtstabelle_2017" ref="A4:I355" totalsRowShown="0" headerRowDxfId="21" dataDxfId="19" headerRowBorderDxfId="20" tableBorderDxfId="18" totalsRowBorderDxfId="17">
  <autoFilter ref="A4:I355" xr:uid="{00000000-0009-0000-0100-000004000000}"/>
  <sortState xmlns:xlrd2="http://schemas.microsoft.com/office/spreadsheetml/2017/richdata2" ref="A5:G336">
    <sortCondition ref="B4:B352"/>
  </sortState>
  <tableColumns count="9">
    <tableColumn id="1" xr3:uid="{00000000-0010-0000-0600-000001000000}" name="Gmd. Nr." dataDxfId="16"/>
    <tableColumn id="2" xr3:uid="{00000000-0010-0000-0600-000002000000}" name="Gmd-Namen" dataDxfId="15"/>
    <tableColumn id="7" xr3:uid="{00000000-0010-0000-0600-000007000000}" name="Angebot OKJA" dataDxfId="14"/>
    <tableColumn id="4" xr3:uid="{00000000-0010-0000-0600-000004000000}" name="Sitzgemeinde" dataDxfId="13"/>
    <tableColumn id="6" xr3:uid="{00000000-0010-0000-0600-000006000000}" name="Kinder und Jugendliche von 0-20 Jhr." dataDxfId="12"/>
    <tableColumn id="5" xr3:uid="{00000000-0010-0000-0600-000005000000}" name="Grundbetrag1" dataDxfId="11"/>
    <tableColumn id="9" xr3:uid="{00000000-0010-0000-0600-000009000000}" name="Grundbetrag Total pro Gemeinde1" dataDxfId="10"/>
    <tableColumn id="8" xr3:uid="{00000000-0010-0000-0600-000008000000}" name="Zusatzbetrag gemäss Soziallastenindex2" dataDxfId="9"/>
    <tableColumn id="15" xr3:uid="{00000000-0010-0000-0600-00000F000000}" name="Anrechenbarer Höchstbetrag" dataDxfId="8"/>
  </tableColumns>
  <tableStyleInfo name="TableStyleLight8" showFirstColumn="0" showLastColumn="0" showRowStripes="1" showColumnStripes="0"/>
  <extLst>
    <ext xmlns:x14="http://schemas.microsoft.com/office/spreadsheetml/2009/9/main" uri="{504A1905-F514-4f6f-8877-14C23A59335A}">
      <x14:table altText="Übersichtstabelle 2017" altTextSummary="Übersicht über die für die Gemeinden massgebenden Kennzahlen zur Bestimmung des anrechenbaren Höchstbetrag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fam@be.ch"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showGridLines="0" showRowColHeaders="0" showRuler="0" view="pageLayout" zoomScaleNormal="100" workbookViewId="0">
      <selection activeCell="A9" sqref="A9:H9"/>
    </sheetView>
  </sheetViews>
  <sheetFormatPr baseColWidth="10" defaultRowHeight="15" x14ac:dyDescent="0.25"/>
  <cols>
    <col min="1" max="1" width="5.7109375" customWidth="1"/>
  </cols>
  <sheetData>
    <row r="1" spans="1:8" ht="19.899999999999999" customHeight="1" x14ac:dyDescent="0.25">
      <c r="A1" s="31" t="s">
        <v>378</v>
      </c>
    </row>
    <row r="2" spans="1:8" ht="19.899999999999999" customHeight="1" x14ac:dyDescent="0.25">
      <c r="A2" s="31" t="s">
        <v>379</v>
      </c>
    </row>
    <row r="4" spans="1:8" s="12" customFormat="1" ht="28.9" customHeight="1" x14ac:dyDescent="0.25">
      <c r="A4" s="98" t="s">
        <v>312</v>
      </c>
      <c r="B4" s="98"/>
      <c r="C4" s="98"/>
      <c r="D4" s="98"/>
      <c r="E4" s="98"/>
      <c r="F4" s="98"/>
      <c r="G4" s="98"/>
    </row>
    <row r="5" spans="1:8" ht="14.45" hidden="1" customHeight="1" x14ac:dyDescent="0.25">
      <c r="A5" s="98"/>
      <c r="B5" s="98"/>
      <c r="C5" s="98"/>
      <c r="D5" s="98"/>
      <c r="E5" s="98"/>
      <c r="F5" s="98"/>
      <c r="G5" s="98"/>
    </row>
    <row r="6" spans="1:8" ht="46.9" customHeight="1" x14ac:dyDescent="0.25">
      <c r="A6" s="99" t="s">
        <v>328</v>
      </c>
      <c r="B6" s="99"/>
      <c r="C6" s="99"/>
      <c r="D6" s="99"/>
      <c r="E6" s="99"/>
      <c r="F6" s="99"/>
      <c r="G6" s="99"/>
      <c r="H6" s="99"/>
    </row>
    <row r="7" spans="1:8" ht="51" customHeight="1" x14ac:dyDescent="0.25">
      <c r="A7" s="100" t="s">
        <v>387</v>
      </c>
      <c r="B7" s="100"/>
      <c r="C7" s="100"/>
      <c r="D7" s="100"/>
      <c r="E7" s="100"/>
      <c r="F7" s="100"/>
      <c r="G7" s="100"/>
      <c r="H7" s="100"/>
    </row>
    <row r="8" spans="1:8" ht="51" customHeight="1" x14ac:dyDescent="0.25">
      <c r="A8" s="100" t="s">
        <v>392</v>
      </c>
      <c r="B8" s="100"/>
      <c r="C8" s="100"/>
      <c r="D8" s="100"/>
      <c r="E8" s="100"/>
      <c r="F8" s="100"/>
      <c r="G8" s="100"/>
      <c r="H8" s="100"/>
    </row>
    <row r="9" spans="1:8" ht="53.85" customHeight="1" x14ac:dyDescent="0.25">
      <c r="A9" s="99" t="s">
        <v>327</v>
      </c>
      <c r="B9" s="101"/>
      <c r="C9" s="101"/>
      <c r="D9" s="101"/>
      <c r="E9" s="101"/>
      <c r="F9" s="101"/>
      <c r="G9" s="101"/>
      <c r="H9" s="101"/>
    </row>
    <row r="10" spans="1:8" ht="15" customHeight="1" x14ac:dyDescent="0.25">
      <c r="A10" s="100" t="s">
        <v>389</v>
      </c>
      <c r="B10" s="100"/>
      <c r="C10" s="100"/>
      <c r="D10" s="100"/>
      <c r="E10" s="100"/>
      <c r="F10" s="100"/>
      <c r="G10" s="100"/>
      <c r="H10" s="100"/>
    </row>
    <row r="11" spans="1:8" s="8" customFormat="1" ht="31.35" customHeight="1" x14ac:dyDescent="0.2">
      <c r="A11" s="7" t="s">
        <v>313</v>
      </c>
      <c r="B11" s="100" t="s">
        <v>391</v>
      </c>
      <c r="C11" s="100"/>
      <c r="D11" s="100"/>
      <c r="E11" s="100"/>
      <c r="F11" s="100"/>
      <c r="G11" s="100"/>
      <c r="H11" s="100"/>
    </row>
    <row r="12" spans="1:8" ht="14.45" customHeight="1" x14ac:dyDescent="0.25">
      <c r="A12" s="6" t="s">
        <v>314</v>
      </c>
      <c r="B12" s="6" t="s">
        <v>390</v>
      </c>
      <c r="C12" s="6"/>
      <c r="D12" s="6"/>
      <c r="E12" s="6"/>
      <c r="F12" s="6"/>
      <c r="G12" s="6"/>
      <c r="H12" s="6"/>
    </row>
    <row r="13" spans="1:8" ht="113.25" customHeight="1" x14ac:dyDescent="0.25">
      <c r="A13" s="97" t="s">
        <v>375</v>
      </c>
      <c r="B13" s="97"/>
      <c r="C13" s="97"/>
      <c r="D13" s="97"/>
      <c r="E13" s="97"/>
      <c r="F13" s="97"/>
      <c r="G13" s="97"/>
      <c r="H13" s="97"/>
    </row>
    <row r="14" spans="1:8" x14ac:dyDescent="0.25">
      <c r="A14" s="6"/>
      <c r="B14" s="6"/>
    </row>
    <row r="15" spans="1:8" x14ac:dyDescent="0.25">
      <c r="A15" s="42" t="s">
        <v>388</v>
      </c>
      <c r="B15" s="42"/>
    </row>
    <row r="16" spans="1:8" x14ac:dyDescent="0.25">
      <c r="A16" s="96">
        <v>316337883</v>
      </c>
      <c r="B16" s="96"/>
      <c r="C16" s="11"/>
      <c r="D16" s="11"/>
      <c r="E16" s="11"/>
      <c r="F16" s="11"/>
      <c r="G16" s="11"/>
      <c r="H16" s="11"/>
    </row>
    <row r="17" spans="1:2" x14ac:dyDescent="0.25">
      <c r="A17" s="43" t="s">
        <v>382</v>
      </c>
      <c r="B17" s="42"/>
    </row>
    <row r="18" spans="1:2" x14ac:dyDescent="0.25">
      <c r="A18" s="6"/>
      <c r="B18" s="6"/>
    </row>
    <row r="19" spans="1:2" x14ac:dyDescent="0.25">
      <c r="A19" s="6"/>
      <c r="B19" s="6"/>
    </row>
  </sheetData>
  <sheetProtection algorithmName="SHA-512" hashValue="3m1N8/0UpvP8GtiZ4GsYwkT4zyX47Qh5DUsvqHW3gIqL/W9Ug3Xy+q13eNgV7cDM73LL6EylAC3fVeKxksNA8w==" saltValue="eKu0BnQC4gFLeHq4HvPStA==" spinCount="100000" sheet="1" objects="1" scenarios="1"/>
  <mergeCells count="9">
    <mergeCell ref="A16:B16"/>
    <mergeCell ref="A13:H13"/>
    <mergeCell ref="A4:G5"/>
    <mergeCell ref="A6:H6"/>
    <mergeCell ref="B11:H11"/>
    <mergeCell ref="A9:H9"/>
    <mergeCell ref="A10:H10"/>
    <mergeCell ref="A7:H7"/>
    <mergeCell ref="A8:H8"/>
  </mergeCells>
  <hyperlinks>
    <hyperlink ref="A17" r:id="rId1" xr:uid="{00000000-0004-0000-0000-000000000000}"/>
  </hyperlinks>
  <pageMargins left="0.70866141732283472" right="0.70866141732283472" top="0.59055118110236227" bottom="0.78740157480314965" header="0" footer="0.31496062992125984"/>
  <pageSetup paperSize="9" orientation="portrait" r:id="rId2"/>
  <headerFooter>
    <oddHeader xml:space="preserve">&amp;C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8D7B2-8CEF-4BEC-89D0-DE75265286A3}">
  <sheetPr>
    <pageSetUpPr fitToPage="1"/>
  </sheetPr>
  <dimension ref="A1:H358"/>
  <sheetViews>
    <sheetView tabSelected="1" view="pageLayout" topLeftCell="A2" zoomScaleNormal="100" workbookViewId="0">
      <selection activeCell="B333" sqref="B333"/>
    </sheetView>
  </sheetViews>
  <sheetFormatPr baseColWidth="10" defaultColWidth="11.42578125" defaultRowHeight="15" x14ac:dyDescent="0.25"/>
  <cols>
    <col min="1" max="1" width="8.28515625" customWidth="1"/>
    <col min="2" max="2" width="20.140625" customWidth="1"/>
    <col min="4" max="4" width="20.140625" customWidth="1"/>
    <col min="5" max="5" width="17.140625" style="94" customWidth="1"/>
    <col min="6" max="6" width="17.140625" style="89" customWidth="1"/>
    <col min="7" max="7" width="17.140625" customWidth="1"/>
    <col min="8" max="8" width="17.140625" style="94" customWidth="1"/>
  </cols>
  <sheetData>
    <row r="1" spans="1:8" ht="15.75" x14ac:dyDescent="0.25">
      <c r="A1" s="79" t="s">
        <v>401</v>
      </c>
      <c r="B1" s="80"/>
      <c r="C1" s="81"/>
      <c r="D1" s="81"/>
      <c r="E1" s="90"/>
      <c r="F1" s="84"/>
      <c r="G1" s="81"/>
      <c r="H1" s="90"/>
    </row>
    <row r="2" spans="1:8" ht="15.75" x14ac:dyDescent="0.25">
      <c r="A2" s="79" t="s">
        <v>402</v>
      </c>
      <c r="B2" s="80"/>
      <c r="C2" s="81"/>
      <c r="D2" s="81"/>
      <c r="E2" s="90"/>
      <c r="F2" s="84"/>
      <c r="G2" s="81"/>
      <c r="H2" s="90"/>
    </row>
    <row r="3" spans="1:8" x14ac:dyDescent="0.25">
      <c r="A3" s="82"/>
      <c r="B3" s="80"/>
      <c r="C3" s="81"/>
      <c r="D3" s="81"/>
      <c r="E3" s="90"/>
      <c r="F3" s="84"/>
      <c r="G3" s="81"/>
      <c r="H3" s="90"/>
    </row>
    <row r="4" spans="1:8" ht="76.5" x14ac:dyDescent="0.25">
      <c r="A4" s="77" t="s">
        <v>393</v>
      </c>
      <c r="B4" s="77" t="s">
        <v>394</v>
      </c>
      <c r="C4" s="77" t="s">
        <v>395</v>
      </c>
      <c r="D4" s="77" t="s">
        <v>396</v>
      </c>
      <c r="E4" s="78" t="s">
        <v>397</v>
      </c>
      <c r="F4" s="85" t="s">
        <v>398</v>
      </c>
      <c r="G4" s="78" t="s">
        <v>399</v>
      </c>
      <c r="H4" s="78" t="s">
        <v>400</v>
      </c>
    </row>
    <row r="5" spans="1:8" x14ac:dyDescent="0.25">
      <c r="A5" s="70">
        <v>301</v>
      </c>
      <c r="B5" s="1" t="s">
        <v>2</v>
      </c>
      <c r="C5" s="1" t="s">
        <v>403</v>
      </c>
      <c r="D5" s="1" t="s">
        <v>3</v>
      </c>
      <c r="E5" s="91">
        <v>904</v>
      </c>
      <c r="F5" s="86">
        <f t="shared" ref="F5:F68" si="0">E5*84.07</f>
        <v>75999.28</v>
      </c>
      <c r="G5" s="67">
        <v>22848.407774533647</v>
      </c>
      <c r="H5" s="91">
        <f t="shared" ref="H5:H68" si="1">F5+G5</f>
        <v>98847.687774533639</v>
      </c>
    </row>
    <row r="6" spans="1:8" x14ac:dyDescent="0.25">
      <c r="A6" s="71">
        <v>321</v>
      </c>
      <c r="B6" s="1" t="s">
        <v>4</v>
      </c>
      <c r="C6" s="1" t="s">
        <v>403</v>
      </c>
      <c r="D6" s="1" t="s">
        <v>5</v>
      </c>
      <c r="E6" s="91">
        <v>951</v>
      </c>
      <c r="F6" s="86">
        <f t="shared" si="0"/>
        <v>79950.569999999992</v>
      </c>
      <c r="G6" s="67">
        <v>28369.237479210791</v>
      </c>
      <c r="H6" s="91">
        <f t="shared" si="1"/>
        <v>108319.80747921078</v>
      </c>
    </row>
    <row r="7" spans="1:8" x14ac:dyDescent="0.25">
      <c r="A7" s="71">
        <v>401</v>
      </c>
      <c r="B7" s="1" t="s">
        <v>9</v>
      </c>
      <c r="C7" s="1" t="s">
        <v>403</v>
      </c>
      <c r="D7" s="1" t="s">
        <v>10</v>
      </c>
      <c r="E7" s="91">
        <v>226</v>
      </c>
      <c r="F7" s="86">
        <f t="shared" si="0"/>
        <v>18999.82</v>
      </c>
      <c r="G7" s="67">
        <v>5021.058346462275</v>
      </c>
      <c r="H7" s="91">
        <f t="shared" si="1"/>
        <v>24020.878346462276</v>
      </c>
    </row>
    <row r="8" spans="1:8" x14ac:dyDescent="0.25">
      <c r="A8" s="71">
        <v>731</v>
      </c>
      <c r="B8" s="1" t="s">
        <v>11</v>
      </c>
      <c r="C8" s="1" t="s">
        <v>403</v>
      </c>
      <c r="D8" s="1" t="s">
        <v>13</v>
      </c>
      <c r="E8" s="91">
        <v>439</v>
      </c>
      <c r="F8" s="86">
        <f t="shared" si="0"/>
        <v>36906.729999999996</v>
      </c>
      <c r="G8" s="67">
        <v>12781.150857815754</v>
      </c>
      <c r="H8" s="91">
        <f t="shared" si="1"/>
        <v>49687.880857815748</v>
      </c>
    </row>
    <row r="9" spans="1:8" x14ac:dyDescent="0.25">
      <c r="A9" s="71">
        <v>951</v>
      </c>
      <c r="B9" s="1" t="s">
        <v>331</v>
      </c>
      <c r="C9" s="1" t="s">
        <v>403</v>
      </c>
      <c r="D9" s="1" t="s">
        <v>14</v>
      </c>
      <c r="E9" s="91">
        <v>207</v>
      </c>
      <c r="F9" s="86">
        <f t="shared" si="0"/>
        <v>17402.489999999998</v>
      </c>
      <c r="G9" s="67">
        <v>4988.321147632787</v>
      </c>
      <c r="H9" s="91">
        <f t="shared" si="1"/>
        <v>22390.811147632783</v>
      </c>
    </row>
    <row r="10" spans="1:8" x14ac:dyDescent="0.25">
      <c r="A10" s="71">
        <v>402</v>
      </c>
      <c r="B10" s="1" t="s">
        <v>15</v>
      </c>
      <c r="C10" s="1" t="s">
        <v>403</v>
      </c>
      <c r="D10" s="1" t="s">
        <v>14</v>
      </c>
      <c r="E10" s="91">
        <v>105</v>
      </c>
      <c r="F10" s="86">
        <f t="shared" si="0"/>
        <v>8827.3499999999985</v>
      </c>
      <c r="G10" s="67">
        <v>1231.6191870937428</v>
      </c>
      <c r="H10" s="91">
        <f t="shared" si="1"/>
        <v>10058.969187093742</v>
      </c>
    </row>
    <row r="11" spans="1:8" x14ac:dyDescent="0.25">
      <c r="A11" s="71">
        <v>921</v>
      </c>
      <c r="B11" s="1" t="s">
        <v>18</v>
      </c>
      <c r="C11" s="1" t="s">
        <v>403</v>
      </c>
      <c r="D11" s="1" t="s">
        <v>20</v>
      </c>
      <c r="E11" s="91">
        <v>140</v>
      </c>
      <c r="F11" s="86">
        <f t="shared" si="0"/>
        <v>11769.8</v>
      </c>
      <c r="G11" s="67">
        <v>2143.9446851087691</v>
      </c>
      <c r="H11" s="91">
        <f t="shared" si="1"/>
        <v>13913.744685108768</v>
      </c>
    </row>
    <row r="12" spans="1:8" x14ac:dyDescent="0.25">
      <c r="A12" s="71">
        <v>381</v>
      </c>
      <c r="B12" s="1" t="s">
        <v>21</v>
      </c>
      <c r="C12" s="1" t="s">
        <v>403</v>
      </c>
      <c r="D12" s="1" t="s">
        <v>14</v>
      </c>
      <c r="E12" s="91">
        <v>329</v>
      </c>
      <c r="F12" s="86">
        <f t="shared" si="0"/>
        <v>27659.03</v>
      </c>
      <c r="G12" s="67">
        <v>7499.3014019458178</v>
      </c>
      <c r="H12" s="91">
        <f t="shared" si="1"/>
        <v>35158.331401945819</v>
      </c>
    </row>
    <row r="13" spans="1:8" x14ac:dyDescent="0.25">
      <c r="A13" s="71">
        <v>602</v>
      </c>
      <c r="B13" s="1" t="s">
        <v>332</v>
      </c>
      <c r="C13" s="1" t="s">
        <v>403</v>
      </c>
      <c r="D13" s="1" t="s">
        <v>22</v>
      </c>
      <c r="E13" s="91">
        <v>204</v>
      </c>
      <c r="F13" s="86">
        <f t="shared" si="0"/>
        <v>17150.28</v>
      </c>
      <c r="G13" s="67">
        <v>2332.7716156579013</v>
      </c>
      <c r="H13" s="91">
        <f t="shared" si="1"/>
        <v>19483.0516156579</v>
      </c>
    </row>
    <row r="14" spans="1:8" x14ac:dyDescent="0.25">
      <c r="A14" s="71">
        <v>971</v>
      </c>
      <c r="B14" s="1" t="s">
        <v>23</v>
      </c>
      <c r="C14" s="1" t="s">
        <v>403</v>
      </c>
      <c r="D14" s="1" t="s">
        <v>14</v>
      </c>
      <c r="E14" s="91">
        <v>262</v>
      </c>
      <c r="F14" s="86">
        <f t="shared" si="0"/>
        <v>22026.339999999997</v>
      </c>
      <c r="G14" s="67">
        <v>7242.0810304294173</v>
      </c>
      <c r="H14" s="91">
        <f t="shared" si="1"/>
        <v>29268.421030429414</v>
      </c>
    </row>
    <row r="15" spans="1:8" x14ac:dyDescent="0.25">
      <c r="A15" s="71">
        <v>323</v>
      </c>
      <c r="B15" s="1" t="s">
        <v>26</v>
      </c>
      <c r="C15" s="1" t="s">
        <v>403</v>
      </c>
      <c r="D15" s="1" t="s">
        <v>5</v>
      </c>
      <c r="E15" s="91">
        <v>135</v>
      </c>
      <c r="F15" s="86">
        <f t="shared" si="0"/>
        <v>11349.449999999999</v>
      </c>
      <c r="G15" s="67">
        <v>3415.3407008299564</v>
      </c>
      <c r="H15" s="91">
        <f t="shared" si="1"/>
        <v>14764.790700829955</v>
      </c>
    </row>
    <row r="16" spans="1:8" x14ac:dyDescent="0.25">
      <c r="A16" s="71">
        <v>302</v>
      </c>
      <c r="B16" s="1" t="s">
        <v>333</v>
      </c>
      <c r="C16" s="1" t="s">
        <v>403</v>
      </c>
      <c r="D16" s="1" t="s">
        <v>3</v>
      </c>
      <c r="E16" s="91">
        <v>238</v>
      </c>
      <c r="F16" s="86">
        <f t="shared" si="0"/>
        <v>20008.66</v>
      </c>
      <c r="G16" s="67">
        <v>3681.0179946279818</v>
      </c>
      <c r="H16" s="91">
        <f t="shared" si="1"/>
        <v>23689.677994627982</v>
      </c>
    </row>
    <row r="17" spans="1:8" x14ac:dyDescent="0.25">
      <c r="A17" s="71">
        <v>403</v>
      </c>
      <c r="B17" s="1" t="s">
        <v>27</v>
      </c>
      <c r="C17" s="1" t="s">
        <v>403</v>
      </c>
      <c r="D17" s="1" t="s">
        <v>132</v>
      </c>
      <c r="E17" s="91">
        <v>220</v>
      </c>
      <c r="F17" s="86">
        <f t="shared" si="0"/>
        <v>18495.399999999998</v>
      </c>
      <c r="G17" s="67">
        <v>2465.0323229375781</v>
      </c>
      <c r="H17" s="91">
        <f t="shared" si="1"/>
        <v>20960.432322937577</v>
      </c>
    </row>
    <row r="18" spans="1:8" x14ac:dyDescent="0.25">
      <c r="A18" s="71">
        <v>533</v>
      </c>
      <c r="B18" s="1" t="s">
        <v>29</v>
      </c>
      <c r="C18" s="1" t="s">
        <v>403</v>
      </c>
      <c r="D18" s="1" t="s">
        <v>14</v>
      </c>
      <c r="E18" s="91">
        <v>646</v>
      </c>
      <c r="F18" s="86">
        <f t="shared" si="0"/>
        <v>54309.219999999994</v>
      </c>
      <c r="G18" s="67">
        <v>13249.405800807799</v>
      </c>
      <c r="H18" s="91">
        <f t="shared" si="1"/>
        <v>67558.625800807786</v>
      </c>
    </row>
    <row r="19" spans="1:8" x14ac:dyDescent="0.25">
      <c r="A19" s="71">
        <v>861</v>
      </c>
      <c r="B19" s="1" t="s">
        <v>32</v>
      </c>
      <c r="C19" s="1" t="s">
        <v>403</v>
      </c>
      <c r="D19" s="1" t="s">
        <v>32</v>
      </c>
      <c r="E19" s="91">
        <v>2235</v>
      </c>
      <c r="F19" s="86">
        <f t="shared" si="0"/>
        <v>187896.44999999998</v>
      </c>
      <c r="G19" s="67">
        <v>78464.944573650311</v>
      </c>
      <c r="H19" s="91">
        <f t="shared" si="1"/>
        <v>266361.39457365032</v>
      </c>
    </row>
    <row r="20" spans="1:8" x14ac:dyDescent="0.25">
      <c r="A20" s="71">
        <v>681</v>
      </c>
      <c r="B20" s="1" t="s">
        <v>33</v>
      </c>
      <c r="C20" s="1" t="s">
        <v>403</v>
      </c>
      <c r="D20" s="1" t="s">
        <v>34</v>
      </c>
      <c r="E20" s="91">
        <v>36</v>
      </c>
      <c r="F20" s="86">
        <f t="shared" si="0"/>
        <v>3026.5199999999995</v>
      </c>
      <c r="G20" s="67">
        <v>1266.2342799362741</v>
      </c>
      <c r="H20" s="91">
        <f t="shared" si="1"/>
        <v>4292.7542799362736</v>
      </c>
    </row>
    <row r="21" spans="1:8" x14ac:dyDescent="0.25">
      <c r="A21" s="71">
        <v>972</v>
      </c>
      <c r="B21" s="1" t="s">
        <v>35</v>
      </c>
      <c r="C21" s="1" t="s">
        <v>403</v>
      </c>
      <c r="D21" s="1" t="s">
        <v>36</v>
      </c>
      <c r="E21" s="91">
        <v>4</v>
      </c>
      <c r="F21" s="86">
        <f t="shared" si="0"/>
        <v>336.28</v>
      </c>
      <c r="G21" s="67">
        <v>347.32057525719335</v>
      </c>
      <c r="H21" s="91">
        <f t="shared" si="1"/>
        <v>683.60057525719333</v>
      </c>
    </row>
    <row r="22" spans="1:8" x14ac:dyDescent="0.25">
      <c r="A22" s="71">
        <v>351</v>
      </c>
      <c r="B22" s="1" t="s">
        <v>37</v>
      </c>
      <c r="C22" s="1" t="s">
        <v>403</v>
      </c>
      <c r="D22" s="1" t="s">
        <v>37</v>
      </c>
      <c r="E22" s="91">
        <v>22679</v>
      </c>
      <c r="F22" s="86">
        <f t="shared" si="0"/>
        <v>1906623.5299999998</v>
      </c>
      <c r="G22" s="67">
        <v>1169666.5167465049</v>
      </c>
      <c r="H22" s="91">
        <f t="shared" si="1"/>
        <v>3076290.0467465045</v>
      </c>
    </row>
    <row r="23" spans="1:8" x14ac:dyDescent="0.25">
      <c r="A23" s="71">
        <v>973</v>
      </c>
      <c r="B23" s="1" t="s">
        <v>38</v>
      </c>
      <c r="C23" s="1" t="s">
        <v>403</v>
      </c>
      <c r="D23" s="1" t="s">
        <v>36</v>
      </c>
      <c r="E23" s="91">
        <v>105</v>
      </c>
      <c r="F23" s="86">
        <f t="shared" si="0"/>
        <v>8827.3499999999985</v>
      </c>
      <c r="G23" s="67">
        <v>1941.1537949938215</v>
      </c>
      <c r="H23" s="91">
        <f t="shared" si="1"/>
        <v>10768.50379499382</v>
      </c>
    </row>
    <row r="24" spans="1:8" x14ac:dyDescent="0.25">
      <c r="A24" s="71">
        <v>371</v>
      </c>
      <c r="B24" s="1" t="s">
        <v>12</v>
      </c>
      <c r="C24" s="1" t="s">
        <v>403</v>
      </c>
      <c r="D24" s="1" t="s">
        <v>12</v>
      </c>
      <c r="E24" s="91">
        <v>10633</v>
      </c>
      <c r="F24" s="86">
        <f t="shared" si="0"/>
        <v>893916.30999999994</v>
      </c>
      <c r="G24" s="67">
        <v>797494.80813597445</v>
      </c>
      <c r="H24" s="91">
        <f t="shared" si="1"/>
        <v>1691411.1181359743</v>
      </c>
    </row>
    <row r="25" spans="1:8" x14ac:dyDescent="0.25">
      <c r="A25" s="71">
        <v>603</v>
      </c>
      <c r="B25" s="1" t="s">
        <v>39</v>
      </c>
      <c r="C25" s="1" t="s">
        <v>403</v>
      </c>
      <c r="D25" s="1" t="s">
        <v>22</v>
      </c>
      <c r="E25" s="91">
        <v>356</v>
      </c>
      <c r="F25" s="86">
        <f t="shared" si="0"/>
        <v>29928.92</v>
      </c>
      <c r="G25" s="67">
        <v>8040.5717351214635</v>
      </c>
      <c r="H25" s="91">
        <f t="shared" si="1"/>
        <v>37969.491735121461</v>
      </c>
    </row>
    <row r="26" spans="1:8" x14ac:dyDescent="0.25">
      <c r="A26" s="71">
        <v>352</v>
      </c>
      <c r="B26" s="1" t="s">
        <v>42</v>
      </c>
      <c r="C26" s="1" t="s">
        <v>403</v>
      </c>
      <c r="D26" s="1" t="s">
        <v>42</v>
      </c>
      <c r="E26" s="91">
        <v>1273</v>
      </c>
      <c r="F26" s="86">
        <f t="shared" si="0"/>
        <v>107021.10999999999</v>
      </c>
      <c r="G26" s="67">
        <v>26261.359099585407</v>
      </c>
      <c r="H26" s="91">
        <f t="shared" si="1"/>
        <v>133282.4690995854</v>
      </c>
    </row>
    <row r="27" spans="1:8" x14ac:dyDescent="0.25">
      <c r="A27" s="71">
        <v>572</v>
      </c>
      <c r="B27" s="1" t="s">
        <v>45</v>
      </c>
      <c r="C27" s="1" t="s">
        <v>403</v>
      </c>
      <c r="D27" s="1" t="s">
        <v>46</v>
      </c>
      <c r="E27" s="91">
        <v>476</v>
      </c>
      <c r="F27" s="86">
        <f t="shared" si="0"/>
        <v>40017.32</v>
      </c>
      <c r="G27" s="67">
        <v>11351.904967764676</v>
      </c>
      <c r="H27" s="91">
        <f t="shared" si="1"/>
        <v>51369.224967764676</v>
      </c>
    </row>
    <row r="28" spans="1:8" x14ac:dyDescent="0.25">
      <c r="A28" s="71">
        <v>353</v>
      </c>
      <c r="B28" s="1" t="s">
        <v>334</v>
      </c>
      <c r="C28" s="1" t="s">
        <v>403</v>
      </c>
      <c r="D28" s="1" t="s">
        <v>48</v>
      </c>
      <c r="E28" s="91">
        <v>919</v>
      </c>
      <c r="F28" s="86">
        <f t="shared" si="0"/>
        <v>77260.329999999987</v>
      </c>
      <c r="G28" s="67">
        <v>13350.00192733772</v>
      </c>
      <c r="H28" s="91">
        <f t="shared" si="1"/>
        <v>90610.331927337713</v>
      </c>
    </row>
    <row r="29" spans="1:8" x14ac:dyDescent="0.25">
      <c r="A29" s="71">
        <v>606</v>
      </c>
      <c r="B29" s="1" t="s">
        <v>49</v>
      </c>
      <c r="C29" s="1" t="s">
        <v>403</v>
      </c>
      <c r="D29" s="1" t="s">
        <v>22</v>
      </c>
      <c r="E29" s="91">
        <v>82</v>
      </c>
      <c r="F29" s="86">
        <f t="shared" si="0"/>
        <v>6893.74</v>
      </c>
      <c r="G29" s="67">
        <v>1135.5901389376445</v>
      </c>
      <c r="H29" s="91">
        <f t="shared" si="1"/>
        <v>8029.3301389376447</v>
      </c>
    </row>
    <row r="30" spans="1:8" x14ac:dyDescent="0.25">
      <c r="A30" s="71">
        <v>573</v>
      </c>
      <c r="B30" s="1" t="s">
        <v>335</v>
      </c>
      <c r="C30" s="1" t="s">
        <v>403</v>
      </c>
      <c r="D30" s="1" t="s">
        <v>50</v>
      </c>
      <c r="E30" s="91">
        <v>588</v>
      </c>
      <c r="F30" s="86">
        <f t="shared" si="0"/>
        <v>49433.159999999996</v>
      </c>
      <c r="G30" s="67">
        <v>18493.898160943947</v>
      </c>
      <c r="H30" s="91">
        <f t="shared" si="1"/>
        <v>67927.05816094394</v>
      </c>
    </row>
    <row r="31" spans="1:8" x14ac:dyDescent="0.25">
      <c r="A31" s="71">
        <v>574</v>
      </c>
      <c r="B31" s="1" t="s">
        <v>51</v>
      </c>
      <c r="C31" s="1" t="s">
        <v>403</v>
      </c>
      <c r="D31" s="1" t="s">
        <v>50</v>
      </c>
      <c r="E31" s="91">
        <v>73</v>
      </c>
      <c r="F31" s="86">
        <f t="shared" si="0"/>
        <v>6137.11</v>
      </c>
      <c r="G31" s="67">
        <v>1900.3634662748834</v>
      </c>
      <c r="H31" s="91">
        <f t="shared" si="1"/>
        <v>8037.4734662748833</v>
      </c>
    </row>
    <row r="32" spans="1:8" x14ac:dyDescent="0.25">
      <c r="A32" s="71">
        <v>733</v>
      </c>
      <c r="B32" s="1" t="s">
        <v>13</v>
      </c>
      <c r="C32" s="1" t="s">
        <v>403</v>
      </c>
      <c r="D32" s="1" t="s">
        <v>13</v>
      </c>
      <c r="E32" s="91">
        <v>876</v>
      </c>
      <c r="F32" s="86">
        <f t="shared" si="0"/>
        <v>73645.319999999992</v>
      </c>
      <c r="G32" s="67">
        <v>57646.760423194188</v>
      </c>
      <c r="H32" s="91">
        <f t="shared" si="1"/>
        <v>131292.08042319419</v>
      </c>
    </row>
    <row r="33" spans="1:8" x14ac:dyDescent="0.25">
      <c r="A33" s="71">
        <v>491</v>
      </c>
      <c r="B33" s="1" t="s">
        <v>52</v>
      </c>
      <c r="C33" s="1" t="s">
        <v>403</v>
      </c>
      <c r="D33" s="1" t="s">
        <v>53</v>
      </c>
      <c r="E33" s="91">
        <v>103</v>
      </c>
      <c r="F33" s="86">
        <f t="shared" si="0"/>
        <v>8659.2099999999991</v>
      </c>
      <c r="G33" s="67">
        <v>2621.8031657126344</v>
      </c>
      <c r="H33" s="91">
        <f t="shared" si="1"/>
        <v>11281.013165712633</v>
      </c>
    </row>
    <row r="34" spans="1:8" x14ac:dyDescent="0.25">
      <c r="A34" s="71">
        <v>382</v>
      </c>
      <c r="B34" s="1" t="s">
        <v>55</v>
      </c>
      <c r="C34" s="1" t="s">
        <v>403</v>
      </c>
      <c r="D34" s="1" t="s">
        <v>3</v>
      </c>
      <c r="E34" s="91">
        <v>187</v>
      </c>
      <c r="F34" s="86">
        <f t="shared" si="0"/>
        <v>15721.089999999998</v>
      </c>
      <c r="G34" s="67">
        <v>3435.7789067334165</v>
      </c>
      <c r="H34" s="91">
        <f t="shared" si="1"/>
        <v>19156.868906733416</v>
      </c>
    </row>
    <row r="35" spans="1:8" x14ac:dyDescent="0.25">
      <c r="A35" s="71">
        <v>734</v>
      </c>
      <c r="B35" s="1" t="s">
        <v>56</v>
      </c>
      <c r="C35" s="1" t="s">
        <v>403</v>
      </c>
      <c r="D35" s="1" t="s">
        <v>3</v>
      </c>
      <c r="E35" s="91">
        <v>86</v>
      </c>
      <c r="F35" s="86">
        <f t="shared" si="0"/>
        <v>7230.0199999999995</v>
      </c>
      <c r="G35" s="67">
        <v>1354.3654043002953</v>
      </c>
      <c r="H35" s="91">
        <f t="shared" si="1"/>
        <v>8584.3854043002939</v>
      </c>
    </row>
    <row r="36" spans="1:8" x14ac:dyDescent="0.25">
      <c r="A36" s="71">
        <v>383</v>
      </c>
      <c r="B36" s="1" t="s">
        <v>336</v>
      </c>
      <c r="C36" s="1" t="s">
        <v>403</v>
      </c>
      <c r="D36" s="1" t="s">
        <v>3</v>
      </c>
      <c r="E36" s="91">
        <v>773</v>
      </c>
      <c r="F36" s="86">
        <f t="shared" si="0"/>
        <v>64986.109999999993</v>
      </c>
      <c r="G36" s="67">
        <v>29211.403607268549</v>
      </c>
      <c r="H36" s="91">
        <f t="shared" si="1"/>
        <v>94197.513607268542</v>
      </c>
    </row>
    <row r="37" spans="1:8" x14ac:dyDescent="0.25">
      <c r="A37" s="71">
        <v>404</v>
      </c>
      <c r="B37" s="1" t="s">
        <v>28</v>
      </c>
      <c r="C37" s="1" t="s">
        <v>403</v>
      </c>
      <c r="D37" s="1" t="s">
        <v>28</v>
      </c>
      <c r="E37" s="91">
        <v>3120</v>
      </c>
      <c r="F37" s="86">
        <f t="shared" si="0"/>
        <v>262298.39999999997</v>
      </c>
      <c r="G37" s="67">
        <v>162517.81779713125</v>
      </c>
      <c r="H37" s="91">
        <f t="shared" si="1"/>
        <v>424816.21779713122</v>
      </c>
    </row>
    <row r="38" spans="1:8" x14ac:dyDescent="0.25">
      <c r="A38" s="71">
        <v>863</v>
      </c>
      <c r="B38" s="1" t="s">
        <v>188</v>
      </c>
      <c r="C38" s="1" t="s">
        <v>403</v>
      </c>
      <c r="D38" s="1" t="s">
        <v>189</v>
      </c>
      <c r="E38" s="91">
        <v>201</v>
      </c>
      <c r="F38" s="86">
        <f t="shared" si="0"/>
        <v>16898.07</v>
      </c>
      <c r="G38" s="67">
        <v>2701.5690662367679</v>
      </c>
      <c r="H38" s="91">
        <f t="shared" si="1"/>
        <v>19599.639066236767</v>
      </c>
    </row>
    <row r="39" spans="1:8" x14ac:dyDescent="0.25">
      <c r="A39" s="71">
        <v>683</v>
      </c>
      <c r="B39" s="1" t="s">
        <v>59</v>
      </c>
      <c r="C39" s="1" t="s">
        <v>403</v>
      </c>
      <c r="D39" s="1" t="s">
        <v>60</v>
      </c>
      <c r="E39" s="91">
        <v>39</v>
      </c>
      <c r="F39" s="86">
        <f t="shared" si="0"/>
        <v>3278.7299999999996</v>
      </c>
      <c r="G39" s="67">
        <v>512.5781273426619</v>
      </c>
      <c r="H39" s="91">
        <f t="shared" si="1"/>
        <v>3791.3081273426615</v>
      </c>
    </row>
    <row r="40" spans="1:8" x14ac:dyDescent="0.25">
      <c r="A40" s="71">
        <v>687</v>
      </c>
      <c r="B40" s="1" t="s">
        <v>338</v>
      </c>
      <c r="C40" s="1" t="s">
        <v>403</v>
      </c>
      <c r="D40" s="1" t="s">
        <v>34</v>
      </c>
      <c r="E40" s="91">
        <v>33</v>
      </c>
      <c r="F40" s="86">
        <f t="shared" si="0"/>
        <v>2774.31</v>
      </c>
      <c r="G40" s="67">
        <v>788.65528432501446</v>
      </c>
      <c r="H40" s="91">
        <f t="shared" si="1"/>
        <v>3562.9652843250142</v>
      </c>
    </row>
    <row r="41" spans="1:8" x14ac:dyDescent="0.25">
      <c r="A41" s="71">
        <v>431</v>
      </c>
      <c r="B41" s="1" t="s">
        <v>62</v>
      </c>
      <c r="C41" s="1" t="s">
        <v>403</v>
      </c>
      <c r="D41" s="1" t="s">
        <v>63</v>
      </c>
      <c r="E41" s="91">
        <v>427</v>
      </c>
      <c r="F41" s="86">
        <f t="shared" si="0"/>
        <v>35897.89</v>
      </c>
      <c r="G41" s="67">
        <v>11985.368862953117</v>
      </c>
      <c r="H41" s="91">
        <f t="shared" si="1"/>
        <v>47883.258862953116</v>
      </c>
    </row>
    <row r="42" spans="1:8" x14ac:dyDescent="0.25">
      <c r="A42" s="71">
        <v>432</v>
      </c>
      <c r="B42" s="1" t="s">
        <v>64</v>
      </c>
      <c r="C42" s="1" t="s">
        <v>403</v>
      </c>
      <c r="D42" s="1" t="s">
        <v>65</v>
      </c>
      <c r="E42" s="91">
        <v>110</v>
      </c>
      <c r="F42" s="86">
        <f t="shared" si="0"/>
        <v>9247.6999999999989</v>
      </c>
      <c r="G42" s="67">
        <v>2552.7153021660815</v>
      </c>
      <c r="H42" s="91">
        <f t="shared" si="1"/>
        <v>11800.41530216608</v>
      </c>
    </row>
    <row r="43" spans="1:8" x14ac:dyDescent="0.25">
      <c r="A43" s="71">
        <v>433</v>
      </c>
      <c r="B43" s="1" t="s">
        <v>66</v>
      </c>
      <c r="C43" s="1" t="s">
        <v>403</v>
      </c>
      <c r="D43" s="1" t="s">
        <v>63</v>
      </c>
      <c r="E43" s="91">
        <v>142</v>
      </c>
      <c r="F43" s="86">
        <f t="shared" si="0"/>
        <v>11937.939999999999</v>
      </c>
      <c r="G43" s="67">
        <v>5379.8464432294513</v>
      </c>
      <c r="H43" s="91">
        <f t="shared" si="1"/>
        <v>17317.786443229452</v>
      </c>
    </row>
    <row r="44" spans="1:8" x14ac:dyDescent="0.25">
      <c r="A44" s="71">
        <v>690</v>
      </c>
      <c r="B44" s="1" t="s">
        <v>67</v>
      </c>
      <c r="C44" s="1" t="s">
        <v>403</v>
      </c>
      <c r="D44" s="1" t="s">
        <v>60</v>
      </c>
      <c r="E44" s="91">
        <v>315</v>
      </c>
      <c r="F44" s="86">
        <f t="shared" si="0"/>
        <v>26482.05</v>
      </c>
      <c r="G44" s="67">
        <v>8742.1966469396193</v>
      </c>
      <c r="H44" s="91">
        <f t="shared" si="1"/>
        <v>35224.246646939617</v>
      </c>
    </row>
    <row r="45" spans="1:8" x14ac:dyDescent="0.25">
      <c r="A45" s="71">
        <v>434</v>
      </c>
      <c r="B45" s="1" t="s">
        <v>68</v>
      </c>
      <c r="C45" s="1" t="s">
        <v>403</v>
      </c>
      <c r="D45" s="1" t="s">
        <v>65</v>
      </c>
      <c r="E45" s="91">
        <v>337</v>
      </c>
      <c r="F45" s="86">
        <f t="shared" si="0"/>
        <v>28331.589999999997</v>
      </c>
      <c r="G45" s="67">
        <v>9090.2338496521024</v>
      </c>
      <c r="H45" s="91">
        <f t="shared" si="1"/>
        <v>37421.823849652101</v>
      </c>
    </row>
    <row r="46" spans="1:8" x14ac:dyDescent="0.25">
      <c r="A46" s="71">
        <v>691</v>
      </c>
      <c r="B46" s="1" t="s">
        <v>69</v>
      </c>
      <c r="C46" s="1" t="s">
        <v>403</v>
      </c>
      <c r="D46" s="1" t="s">
        <v>34</v>
      </c>
      <c r="E46" s="91">
        <v>105</v>
      </c>
      <c r="F46" s="86">
        <f t="shared" si="0"/>
        <v>8827.3499999999985</v>
      </c>
      <c r="G46" s="67">
        <v>3343.1222348098754</v>
      </c>
      <c r="H46" s="91">
        <f t="shared" si="1"/>
        <v>12170.472234809873</v>
      </c>
    </row>
    <row r="47" spans="1:8" x14ac:dyDescent="0.25">
      <c r="A47" s="71">
        <v>535</v>
      </c>
      <c r="B47" s="1" t="s">
        <v>339</v>
      </c>
      <c r="C47" s="1" t="s">
        <v>403</v>
      </c>
      <c r="D47" s="1" t="s">
        <v>14</v>
      </c>
      <c r="E47" s="91">
        <v>9</v>
      </c>
      <c r="F47" s="86">
        <f t="shared" si="0"/>
        <v>756.62999999999988</v>
      </c>
      <c r="G47" s="67">
        <v>216.66429141237816</v>
      </c>
      <c r="H47" s="91">
        <f t="shared" si="1"/>
        <v>973.29429141237802</v>
      </c>
    </row>
    <row r="48" spans="1:8" x14ac:dyDescent="0.25">
      <c r="A48" s="71">
        <v>536</v>
      </c>
      <c r="B48" s="1" t="s">
        <v>72</v>
      </c>
      <c r="C48" s="1" t="s">
        <v>403</v>
      </c>
      <c r="D48" s="1" t="s">
        <v>14</v>
      </c>
      <c r="E48" s="91">
        <v>50</v>
      </c>
      <c r="F48" s="86">
        <f t="shared" si="0"/>
        <v>4203.5</v>
      </c>
      <c r="G48" s="67">
        <v>255.46005788015705</v>
      </c>
      <c r="H48" s="91">
        <f t="shared" si="1"/>
        <v>4458.9600578801574</v>
      </c>
    </row>
    <row r="49" spans="1:8" x14ac:dyDescent="0.25">
      <c r="A49" s="71">
        <v>762</v>
      </c>
      <c r="B49" s="1" t="s">
        <v>73</v>
      </c>
      <c r="C49" s="1" t="s">
        <v>403</v>
      </c>
      <c r="D49" s="1" t="s">
        <v>74</v>
      </c>
      <c r="E49" s="91">
        <v>444</v>
      </c>
      <c r="F49" s="86">
        <f t="shared" si="0"/>
        <v>37327.079999999994</v>
      </c>
      <c r="G49" s="67">
        <v>7122.7182206325906</v>
      </c>
      <c r="H49" s="91">
        <f t="shared" si="1"/>
        <v>44449.798220632583</v>
      </c>
    </row>
    <row r="50" spans="1:8" x14ac:dyDescent="0.25">
      <c r="A50" s="71">
        <v>385</v>
      </c>
      <c r="B50" s="1" t="s">
        <v>340</v>
      </c>
      <c r="C50" s="1" t="s">
        <v>403</v>
      </c>
      <c r="D50" s="1" t="s">
        <v>3</v>
      </c>
      <c r="E50" s="91">
        <v>242</v>
      </c>
      <c r="F50" s="86">
        <f t="shared" si="0"/>
        <v>20344.939999999999</v>
      </c>
      <c r="G50" s="67">
        <v>3051.2307309307521</v>
      </c>
      <c r="H50" s="91">
        <f t="shared" si="1"/>
        <v>23396.170730930749</v>
      </c>
    </row>
    <row r="51" spans="1:8" x14ac:dyDescent="0.25">
      <c r="A51" s="71">
        <v>386</v>
      </c>
      <c r="B51" s="1" t="s">
        <v>75</v>
      </c>
      <c r="C51" s="1" t="s">
        <v>403</v>
      </c>
      <c r="D51" s="1" t="s">
        <v>3</v>
      </c>
      <c r="E51" s="91">
        <v>350</v>
      </c>
      <c r="F51" s="86">
        <f t="shared" si="0"/>
        <v>29424.499999999996</v>
      </c>
      <c r="G51" s="67">
        <v>6857.4957134798524</v>
      </c>
      <c r="H51" s="91">
        <f t="shared" si="1"/>
        <v>36281.995713479846</v>
      </c>
    </row>
    <row r="52" spans="1:8" x14ac:dyDescent="0.25">
      <c r="A52" s="71">
        <v>735</v>
      </c>
      <c r="B52" s="1" t="s">
        <v>78</v>
      </c>
      <c r="C52" s="1" t="s">
        <v>403</v>
      </c>
      <c r="D52" s="1" t="s">
        <v>53</v>
      </c>
      <c r="E52" s="91">
        <v>63</v>
      </c>
      <c r="F52" s="86">
        <f t="shared" si="0"/>
        <v>5296.41</v>
      </c>
      <c r="G52" s="67">
        <v>900.83656975038286</v>
      </c>
      <c r="H52" s="91">
        <f t="shared" si="1"/>
        <v>6197.2465697503831</v>
      </c>
    </row>
    <row r="53" spans="1:8" x14ac:dyDescent="0.25">
      <c r="A53" s="71">
        <v>492</v>
      </c>
      <c r="B53" s="1" t="s">
        <v>81</v>
      </c>
      <c r="C53" s="1" t="s">
        <v>403</v>
      </c>
      <c r="D53" s="1" t="s">
        <v>53</v>
      </c>
      <c r="E53" s="91">
        <v>266</v>
      </c>
      <c r="F53" s="86">
        <f t="shared" si="0"/>
        <v>22362.62</v>
      </c>
      <c r="G53" s="67">
        <v>6451.3323878323999</v>
      </c>
      <c r="H53" s="91">
        <f t="shared" si="1"/>
        <v>28813.9523878324</v>
      </c>
    </row>
    <row r="54" spans="1:8" x14ac:dyDescent="0.25">
      <c r="A54" s="71">
        <v>405</v>
      </c>
      <c r="B54" s="1" t="s">
        <v>82</v>
      </c>
      <c r="C54" s="1" t="s">
        <v>403</v>
      </c>
      <c r="D54" s="1" t="s">
        <v>10</v>
      </c>
      <c r="E54" s="91">
        <v>439</v>
      </c>
      <c r="F54" s="86">
        <f t="shared" si="0"/>
        <v>36906.729999999996</v>
      </c>
      <c r="G54" s="67">
        <v>5749.3921610740899</v>
      </c>
      <c r="H54" s="91">
        <f t="shared" si="1"/>
        <v>42656.122161074083</v>
      </c>
    </row>
    <row r="55" spans="1:8" x14ac:dyDescent="0.25">
      <c r="A55" s="71">
        <v>692</v>
      </c>
      <c r="B55" s="1" t="s">
        <v>83</v>
      </c>
      <c r="C55" s="1" t="s">
        <v>403</v>
      </c>
      <c r="D55" s="1" t="s">
        <v>34</v>
      </c>
      <c r="E55" s="91">
        <v>70</v>
      </c>
      <c r="F55" s="86">
        <f t="shared" si="0"/>
        <v>5884.9</v>
      </c>
      <c r="G55" s="67">
        <v>2805.0255456517511</v>
      </c>
      <c r="H55" s="91">
        <f t="shared" si="1"/>
        <v>8689.9255456517512</v>
      </c>
    </row>
    <row r="56" spans="1:8" x14ac:dyDescent="0.25">
      <c r="A56" s="71">
        <v>372</v>
      </c>
      <c r="B56" s="1" t="s">
        <v>84</v>
      </c>
      <c r="C56" s="1" t="s">
        <v>403</v>
      </c>
      <c r="D56" s="1" t="s">
        <v>63</v>
      </c>
      <c r="E56" s="91">
        <v>646</v>
      </c>
      <c r="F56" s="86">
        <f t="shared" si="0"/>
        <v>54309.219999999994</v>
      </c>
      <c r="G56" s="67">
        <v>11569.686743078144</v>
      </c>
      <c r="H56" s="91">
        <f t="shared" si="1"/>
        <v>65878.906743078143</v>
      </c>
    </row>
    <row r="57" spans="1:8" x14ac:dyDescent="0.25">
      <c r="A57" s="71">
        <v>925</v>
      </c>
      <c r="B57" s="1" t="s">
        <v>85</v>
      </c>
      <c r="C57" s="1" t="s">
        <v>403</v>
      </c>
      <c r="D57" s="1" t="s">
        <v>86</v>
      </c>
      <c r="E57" s="91">
        <v>167</v>
      </c>
      <c r="F57" s="86">
        <f t="shared" si="0"/>
        <v>14039.689999999999</v>
      </c>
      <c r="G57" s="67">
        <v>2333.2997154496416</v>
      </c>
      <c r="H57" s="91">
        <f t="shared" si="1"/>
        <v>16372.989715449639</v>
      </c>
    </row>
    <row r="58" spans="1:8" x14ac:dyDescent="0.25">
      <c r="A58" s="71">
        <v>662</v>
      </c>
      <c r="B58" s="1" t="s">
        <v>88</v>
      </c>
      <c r="C58" s="1" t="s">
        <v>403</v>
      </c>
      <c r="D58" s="1" t="s">
        <v>89</v>
      </c>
      <c r="E58" s="91">
        <v>210</v>
      </c>
      <c r="F58" s="86">
        <f t="shared" si="0"/>
        <v>17654.699999999997</v>
      </c>
      <c r="G58" s="67">
        <v>3378.7248032871703</v>
      </c>
      <c r="H58" s="91">
        <f t="shared" si="1"/>
        <v>21033.424803287169</v>
      </c>
    </row>
    <row r="59" spans="1:8" x14ac:dyDescent="0.25">
      <c r="A59" s="71">
        <v>493</v>
      </c>
      <c r="B59" s="1" t="s">
        <v>90</v>
      </c>
      <c r="C59" s="1" t="s">
        <v>403</v>
      </c>
      <c r="D59" s="1" t="s">
        <v>53</v>
      </c>
      <c r="E59" s="91">
        <v>127</v>
      </c>
      <c r="F59" s="86">
        <f t="shared" si="0"/>
        <v>10676.89</v>
      </c>
      <c r="G59" s="67">
        <v>2908.8428044192497</v>
      </c>
      <c r="H59" s="91">
        <f t="shared" si="1"/>
        <v>13585.732804419249</v>
      </c>
    </row>
    <row r="60" spans="1:8" x14ac:dyDescent="0.25">
      <c r="A60" s="71">
        <v>948</v>
      </c>
      <c r="B60" s="1" t="s">
        <v>91</v>
      </c>
      <c r="C60" s="1" t="s">
        <v>403</v>
      </c>
      <c r="D60" s="1" t="s">
        <v>14</v>
      </c>
      <c r="E60" s="91">
        <v>175</v>
      </c>
      <c r="F60" s="86">
        <f t="shared" si="0"/>
        <v>14712.249999999998</v>
      </c>
      <c r="G60" s="67">
        <v>1707.194556075704</v>
      </c>
      <c r="H60" s="91">
        <f t="shared" si="1"/>
        <v>16419.444556075701</v>
      </c>
    </row>
    <row r="61" spans="1:8" x14ac:dyDescent="0.25">
      <c r="A61" s="71">
        <v>538</v>
      </c>
      <c r="B61" s="1" t="s">
        <v>16</v>
      </c>
      <c r="C61" s="1" t="s">
        <v>403</v>
      </c>
      <c r="D61" s="1" t="s">
        <v>132</v>
      </c>
      <c r="E61" s="91">
        <v>1166</v>
      </c>
      <c r="F61" s="86">
        <f t="shared" si="0"/>
        <v>98025.62</v>
      </c>
      <c r="G61" s="67">
        <v>14761.7160558781</v>
      </c>
      <c r="H61" s="91">
        <f t="shared" si="1"/>
        <v>112787.3360558781</v>
      </c>
    </row>
    <row r="62" spans="1:8" x14ac:dyDescent="0.25">
      <c r="A62" s="71">
        <v>663</v>
      </c>
      <c r="B62" s="1" t="s">
        <v>92</v>
      </c>
      <c r="C62" s="1" t="s">
        <v>403</v>
      </c>
      <c r="D62" s="1" t="s">
        <v>89</v>
      </c>
      <c r="E62" s="91">
        <v>245</v>
      </c>
      <c r="F62" s="86">
        <f t="shared" si="0"/>
        <v>20597.149999999998</v>
      </c>
      <c r="G62" s="67">
        <v>4623.2174881540568</v>
      </c>
      <c r="H62" s="91">
        <f t="shared" si="1"/>
        <v>25220.367488154054</v>
      </c>
    </row>
    <row r="63" spans="1:8" x14ac:dyDescent="0.25">
      <c r="A63" s="71">
        <v>607</v>
      </c>
      <c r="B63" s="1" t="s">
        <v>93</v>
      </c>
      <c r="C63" s="1" t="s">
        <v>403</v>
      </c>
      <c r="D63" s="1" t="s">
        <v>22</v>
      </c>
      <c r="E63" s="91">
        <v>101</v>
      </c>
      <c r="F63" s="86">
        <f t="shared" si="0"/>
        <v>8491.07</v>
      </c>
      <c r="G63" s="67">
        <v>1188.194487847863</v>
      </c>
      <c r="H63" s="91">
        <f t="shared" si="1"/>
        <v>9679.2644878478623</v>
      </c>
    </row>
    <row r="64" spans="1:8" x14ac:dyDescent="0.25">
      <c r="A64" s="71">
        <v>563</v>
      </c>
      <c r="B64" s="1" t="s">
        <v>74</v>
      </c>
      <c r="C64" s="1" t="s">
        <v>403</v>
      </c>
      <c r="D64" s="1" t="s">
        <v>74</v>
      </c>
      <c r="E64" s="91">
        <v>1519</v>
      </c>
      <c r="F64" s="86">
        <f t="shared" si="0"/>
        <v>127702.32999999999</v>
      </c>
      <c r="G64" s="67">
        <v>26053.459206703017</v>
      </c>
      <c r="H64" s="91">
        <f t="shared" si="1"/>
        <v>153755.78920670302</v>
      </c>
    </row>
    <row r="65" spans="1:8" x14ac:dyDescent="0.25">
      <c r="A65" s="71">
        <v>494</v>
      </c>
      <c r="B65" s="1" t="s">
        <v>94</v>
      </c>
      <c r="C65" s="1" t="s">
        <v>403</v>
      </c>
      <c r="D65" s="1" t="s">
        <v>53</v>
      </c>
      <c r="E65" s="91">
        <v>164</v>
      </c>
      <c r="F65" s="86">
        <f t="shared" si="0"/>
        <v>13787.48</v>
      </c>
      <c r="G65" s="67">
        <v>5022.2917004801302</v>
      </c>
      <c r="H65" s="91">
        <f t="shared" si="1"/>
        <v>18809.771700480131</v>
      </c>
    </row>
    <row r="66" spans="1:8" x14ac:dyDescent="0.25">
      <c r="A66" s="71">
        <v>495</v>
      </c>
      <c r="B66" s="1" t="s">
        <v>95</v>
      </c>
      <c r="C66" s="1" t="s">
        <v>403</v>
      </c>
      <c r="D66" s="1" t="s">
        <v>53</v>
      </c>
      <c r="E66" s="91">
        <v>186</v>
      </c>
      <c r="F66" s="86">
        <f t="shared" si="0"/>
        <v>15637.019999999999</v>
      </c>
      <c r="G66" s="67">
        <v>5711.3389325009966</v>
      </c>
      <c r="H66" s="91">
        <f t="shared" si="1"/>
        <v>21348.358932500996</v>
      </c>
    </row>
    <row r="67" spans="1:8" x14ac:dyDescent="0.25">
      <c r="A67" s="71">
        <v>866</v>
      </c>
      <c r="B67" s="1" t="s">
        <v>57</v>
      </c>
      <c r="C67" s="1" t="s">
        <v>403</v>
      </c>
      <c r="D67" s="1" t="s">
        <v>58</v>
      </c>
      <c r="E67" s="91">
        <v>254</v>
      </c>
      <c r="F67" s="86">
        <f t="shared" si="0"/>
        <v>21353.78</v>
      </c>
      <c r="G67" s="67">
        <v>3444.7938868615711</v>
      </c>
      <c r="H67" s="91">
        <f t="shared" si="1"/>
        <v>24798.57388686157</v>
      </c>
    </row>
    <row r="68" spans="1:8" x14ac:dyDescent="0.25">
      <c r="A68" s="71">
        <v>976</v>
      </c>
      <c r="B68" s="1" t="s">
        <v>100</v>
      </c>
      <c r="C68" s="1" t="s">
        <v>403</v>
      </c>
      <c r="D68" s="1" t="s">
        <v>36</v>
      </c>
      <c r="E68" s="91">
        <v>68</v>
      </c>
      <c r="F68" s="86">
        <f t="shared" si="0"/>
        <v>5716.7599999999993</v>
      </c>
      <c r="G68" s="67">
        <v>940.89296888343438</v>
      </c>
      <c r="H68" s="91">
        <f t="shared" si="1"/>
        <v>6657.6529688834335</v>
      </c>
    </row>
    <row r="69" spans="1:8" x14ac:dyDescent="0.25">
      <c r="A69" s="71">
        <v>694</v>
      </c>
      <c r="B69" s="1" t="s">
        <v>101</v>
      </c>
      <c r="C69" s="1" t="s">
        <v>403</v>
      </c>
      <c r="D69" s="1" t="s">
        <v>34</v>
      </c>
      <c r="E69" s="91">
        <v>89</v>
      </c>
      <c r="F69" s="86">
        <f t="shared" ref="F69:F132" si="2">E69*84.07</f>
        <v>7482.23</v>
      </c>
      <c r="G69" s="67">
        <v>3357.8663009822831</v>
      </c>
      <c r="H69" s="91">
        <f t="shared" ref="H69:H132" si="3">F69+G69</f>
        <v>10840.096300982283</v>
      </c>
    </row>
    <row r="70" spans="1:8" x14ac:dyDescent="0.25">
      <c r="A70" s="71">
        <v>576</v>
      </c>
      <c r="B70" s="1" t="s">
        <v>102</v>
      </c>
      <c r="C70" s="1" t="s">
        <v>403</v>
      </c>
      <c r="D70" s="1" t="s">
        <v>46</v>
      </c>
      <c r="E70" s="91">
        <v>536</v>
      </c>
      <c r="F70" s="86">
        <f t="shared" si="2"/>
        <v>45061.52</v>
      </c>
      <c r="G70" s="67">
        <v>17270.690175180462</v>
      </c>
      <c r="H70" s="91">
        <f t="shared" si="3"/>
        <v>62332.210175180458</v>
      </c>
    </row>
    <row r="71" spans="1:8" x14ac:dyDescent="0.25">
      <c r="A71" s="71">
        <v>303</v>
      </c>
      <c r="B71" s="1" t="s">
        <v>103</v>
      </c>
      <c r="C71" s="1" t="s">
        <v>403</v>
      </c>
      <c r="D71" s="1" t="s">
        <v>3</v>
      </c>
      <c r="E71" s="91">
        <v>591</v>
      </c>
      <c r="F71" s="86">
        <f t="shared" si="2"/>
        <v>49685.369999999995</v>
      </c>
      <c r="G71" s="67">
        <v>8998.6515630769827</v>
      </c>
      <c r="H71" s="91">
        <f t="shared" si="3"/>
        <v>58684.021563076982</v>
      </c>
    </row>
    <row r="72" spans="1:8" x14ac:dyDescent="0.25">
      <c r="A72" s="71">
        <v>608</v>
      </c>
      <c r="B72" s="1" t="s">
        <v>104</v>
      </c>
      <c r="C72" s="1" t="s">
        <v>403</v>
      </c>
      <c r="D72" s="1" t="s">
        <v>22</v>
      </c>
      <c r="E72" s="91">
        <v>809</v>
      </c>
      <c r="F72" s="86">
        <f t="shared" si="2"/>
        <v>68012.62999999999</v>
      </c>
      <c r="G72" s="67">
        <v>19345.636642872378</v>
      </c>
      <c r="H72" s="91">
        <f t="shared" si="3"/>
        <v>87358.266642872361</v>
      </c>
    </row>
    <row r="73" spans="1:8" x14ac:dyDescent="0.25">
      <c r="A73" s="71">
        <v>841</v>
      </c>
      <c r="B73" s="1" t="s">
        <v>105</v>
      </c>
      <c r="C73" s="1" t="s">
        <v>403</v>
      </c>
      <c r="D73" s="1" t="s">
        <v>106</v>
      </c>
      <c r="E73" s="91">
        <v>182</v>
      </c>
      <c r="F73" s="86">
        <f t="shared" si="2"/>
        <v>15300.739999999998</v>
      </c>
      <c r="G73" s="67">
        <v>3688.1576176287986</v>
      </c>
      <c r="H73" s="91">
        <f t="shared" si="3"/>
        <v>18988.897617628798</v>
      </c>
    </row>
    <row r="74" spans="1:8" x14ac:dyDescent="0.25">
      <c r="A74" s="71">
        <v>852</v>
      </c>
      <c r="B74" s="1" t="s">
        <v>108</v>
      </c>
      <c r="C74" s="1" t="s">
        <v>403</v>
      </c>
      <c r="D74" s="1" t="s">
        <v>189</v>
      </c>
      <c r="E74" s="91">
        <v>299</v>
      </c>
      <c r="F74" s="86">
        <f t="shared" si="2"/>
        <v>25136.929999999997</v>
      </c>
      <c r="G74" s="67">
        <v>5823.3798625868858</v>
      </c>
      <c r="H74" s="91">
        <f t="shared" si="3"/>
        <v>30960.309862586881</v>
      </c>
    </row>
    <row r="75" spans="1:8" x14ac:dyDescent="0.25">
      <c r="A75" s="71">
        <v>665</v>
      </c>
      <c r="B75" s="1" t="s">
        <v>111</v>
      </c>
      <c r="C75" s="1" t="s">
        <v>403</v>
      </c>
      <c r="D75" s="1" t="s">
        <v>89</v>
      </c>
      <c r="E75" s="91">
        <v>53</v>
      </c>
      <c r="F75" s="86">
        <f t="shared" si="2"/>
        <v>4455.71</v>
      </c>
      <c r="G75" s="67">
        <v>786.66910234798286</v>
      </c>
      <c r="H75" s="91">
        <f t="shared" si="3"/>
        <v>5242.3791023479826</v>
      </c>
    </row>
    <row r="76" spans="1:8" x14ac:dyDescent="0.25">
      <c r="A76" s="71">
        <v>867</v>
      </c>
      <c r="B76" s="1" t="s">
        <v>112</v>
      </c>
      <c r="C76" s="1" t="s">
        <v>403</v>
      </c>
      <c r="D76" s="1" t="s">
        <v>14</v>
      </c>
      <c r="E76" s="91">
        <v>216</v>
      </c>
      <c r="F76" s="86">
        <f t="shared" si="2"/>
        <v>18159.12</v>
      </c>
      <c r="G76" s="67">
        <v>1616.6267102350971</v>
      </c>
      <c r="H76" s="91">
        <f t="shared" si="3"/>
        <v>19775.746710235097</v>
      </c>
    </row>
    <row r="77" spans="1:8" x14ac:dyDescent="0.25">
      <c r="A77" s="71">
        <v>782</v>
      </c>
      <c r="B77" s="1" t="s">
        <v>113</v>
      </c>
      <c r="C77" s="1" t="s">
        <v>403</v>
      </c>
      <c r="D77" s="1" t="s">
        <v>50</v>
      </c>
      <c r="E77" s="91">
        <v>33</v>
      </c>
      <c r="F77" s="86">
        <f t="shared" si="2"/>
        <v>2774.31</v>
      </c>
      <c r="G77" s="67">
        <v>492.81211063814436</v>
      </c>
      <c r="H77" s="91">
        <f t="shared" si="3"/>
        <v>3267.1221106381445</v>
      </c>
    </row>
    <row r="78" spans="1:8" x14ac:dyDescent="0.25">
      <c r="A78" s="71">
        <v>406</v>
      </c>
      <c r="B78" s="1" t="s">
        <v>342</v>
      </c>
      <c r="C78" s="1" t="s">
        <v>403</v>
      </c>
      <c r="D78" s="1" t="s">
        <v>14</v>
      </c>
      <c r="E78" s="91">
        <v>722</v>
      </c>
      <c r="F78" s="86">
        <f t="shared" si="2"/>
        <v>60698.539999999994</v>
      </c>
      <c r="G78" s="67">
        <v>21017.870491058606</v>
      </c>
      <c r="H78" s="91">
        <f t="shared" si="3"/>
        <v>81716.410491058603</v>
      </c>
    </row>
    <row r="79" spans="1:8" x14ac:dyDescent="0.25">
      <c r="A79" s="71">
        <v>783</v>
      </c>
      <c r="B79" s="1" t="s">
        <v>116</v>
      </c>
      <c r="C79" s="1" t="s">
        <v>403</v>
      </c>
      <c r="D79" s="1" t="s">
        <v>50</v>
      </c>
      <c r="E79" s="91">
        <v>252</v>
      </c>
      <c r="F79" s="86">
        <f t="shared" si="2"/>
        <v>21185.64</v>
      </c>
      <c r="G79" s="67">
        <v>3661.4185857543448</v>
      </c>
      <c r="H79" s="91">
        <f t="shared" si="3"/>
        <v>24847.058585754345</v>
      </c>
    </row>
    <row r="80" spans="1:8" x14ac:dyDescent="0.25">
      <c r="A80" s="71">
        <v>609</v>
      </c>
      <c r="B80" s="1" t="s">
        <v>117</v>
      </c>
      <c r="C80" s="1" t="s">
        <v>403</v>
      </c>
      <c r="D80" s="1" t="s">
        <v>22</v>
      </c>
      <c r="E80" s="91">
        <v>57</v>
      </c>
      <c r="F80" s="86">
        <f t="shared" si="2"/>
        <v>4791.99</v>
      </c>
      <c r="G80" s="67">
        <v>538.28587242135029</v>
      </c>
      <c r="H80" s="91">
        <f t="shared" si="3"/>
        <v>5330.27587242135</v>
      </c>
    </row>
    <row r="81" spans="1:8" x14ac:dyDescent="0.25">
      <c r="A81" s="71">
        <v>928</v>
      </c>
      <c r="B81" s="1" t="s">
        <v>119</v>
      </c>
      <c r="C81" s="1" t="s">
        <v>403</v>
      </c>
      <c r="D81" s="1" t="s">
        <v>19</v>
      </c>
      <c r="E81" s="91">
        <v>1371</v>
      </c>
      <c r="F81" s="86">
        <f t="shared" si="2"/>
        <v>115259.96999999999</v>
      </c>
      <c r="G81" s="67">
        <v>37937.860360631195</v>
      </c>
      <c r="H81" s="91">
        <f t="shared" si="3"/>
        <v>153197.83036063117</v>
      </c>
    </row>
    <row r="82" spans="1:8" x14ac:dyDescent="0.25">
      <c r="A82" s="71">
        <v>977</v>
      </c>
      <c r="B82" s="1" t="s">
        <v>120</v>
      </c>
      <c r="C82" s="1" t="s">
        <v>403</v>
      </c>
      <c r="D82" s="1" t="s">
        <v>36</v>
      </c>
      <c r="E82" s="91">
        <v>235</v>
      </c>
      <c r="F82" s="86">
        <f t="shared" si="2"/>
        <v>19756.449999999997</v>
      </c>
      <c r="G82" s="67">
        <v>4427.1143988453532</v>
      </c>
      <c r="H82" s="91">
        <f t="shared" si="3"/>
        <v>24183.564398845352</v>
      </c>
    </row>
    <row r="83" spans="1:8" x14ac:dyDescent="0.25">
      <c r="A83" s="71">
        <v>408</v>
      </c>
      <c r="B83" s="1" t="s">
        <v>122</v>
      </c>
      <c r="C83" s="1" t="s">
        <v>403</v>
      </c>
      <c r="D83" s="1" t="s">
        <v>14</v>
      </c>
      <c r="E83" s="91">
        <v>56</v>
      </c>
      <c r="F83" s="86">
        <f t="shared" si="2"/>
        <v>4707.92</v>
      </c>
      <c r="G83" s="67">
        <v>370.97141910676913</v>
      </c>
      <c r="H83" s="91">
        <f t="shared" si="3"/>
        <v>5078.8914191067688</v>
      </c>
    </row>
    <row r="84" spans="1:8" x14ac:dyDescent="0.25">
      <c r="A84" s="71">
        <v>610</v>
      </c>
      <c r="B84" s="1" t="s">
        <v>123</v>
      </c>
      <c r="C84" s="1" t="s">
        <v>403</v>
      </c>
      <c r="D84" s="1" t="s">
        <v>22</v>
      </c>
      <c r="E84" s="91">
        <v>146</v>
      </c>
      <c r="F84" s="86">
        <f t="shared" si="2"/>
        <v>12274.22</v>
      </c>
      <c r="G84" s="67">
        <v>1231.72670544072</v>
      </c>
      <c r="H84" s="91">
        <f t="shared" si="3"/>
        <v>13505.94670544072</v>
      </c>
    </row>
    <row r="85" spans="1:8" x14ac:dyDescent="0.25">
      <c r="A85" s="71">
        <v>979</v>
      </c>
      <c r="B85" s="1" t="s">
        <v>36</v>
      </c>
      <c r="C85" s="1" t="s">
        <v>403</v>
      </c>
      <c r="D85" s="1" t="s">
        <v>36</v>
      </c>
      <c r="E85" s="91">
        <v>1491</v>
      </c>
      <c r="F85" s="86">
        <f t="shared" si="2"/>
        <v>125348.37</v>
      </c>
      <c r="G85" s="67">
        <v>63977.075951749794</v>
      </c>
      <c r="H85" s="91">
        <f t="shared" si="3"/>
        <v>189325.4459517498</v>
      </c>
    </row>
    <row r="86" spans="1:8" x14ac:dyDescent="0.25">
      <c r="A86" s="71">
        <v>929</v>
      </c>
      <c r="B86" s="1" t="s">
        <v>125</v>
      </c>
      <c r="C86" s="1" t="s">
        <v>403</v>
      </c>
      <c r="D86" s="1" t="s">
        <v>19</v>
      </c>
      <c r="E86" s="91">
        <v>699</v>
      </c>
      <c r="F86" s="86">
        <f t="shared" si="2"/>
        <v>58764.929999999993</v>
      </c>
      <c r="G86" s="67">
        <v>15830.336887372245</v>
      </c>
      <c r="H86" s="91">
        <f t="shared" si="3"/>
        <v>74595.266887372243</v>
      </c>
    </row>
    <row r="87" spans="1:8" x14ac:dyDescent="0.25">
      <c r="A87" s="71">
        <v>409</v>
      </c>
      <c r="B87" s="1" t="s">
        <v>126</v>
      </c>
      <c r="C87" s="1" t="s">
        <v>403</v>
      </c>
      <c r="D87" s="1" t="s">
        <v>14</v>
      </c>
      <c r="E87" s="91">
        <v>588</v>
      </c>
      <c r="F87" s="86">
        <f t="shared" si="2"/>
        <v>49433.159999999996</v>
      </c>
      <c r="G87" s="67">
        <v>14433.185252398163</v>
      </c>
      <c r="H87" s="91">
        <f t="shared" si="3"/>
        <v>63866.345252398161</v>
      </c>
    </row>
    <row r="88" spans="1:8" x14ac:dyDescent="0.25">
      <c r="A88" s="71">
        <v>410</v>
      </c>
      <c r="B88" s="1" t="s">
        <v>127</v>
      </c>
      <c r="C88" s="1" t="s">
        <v>403</v>
      </c>
      <c r="D88" s="1" t="s">
        <v>14</v>
      </c>
      <c r="E88" s="91">
        <v>47</v>
      </c>
      <c r="F88" s="86">
        <f t="shared" si="2"/>
        <v>3951.2899999999995</v>
      </c>
      <c r="G88" s="67">
        <v>902.50413028454318</v>
      </c>
      <c r="H88" s="91">
        <f t="shared" si="3"/>
        <v>4853.7941302845429</v>
      </c>
    </row>
    <row r="89" spans="1:8" x14ac:dyDescent="0.25">
      <c r="A89" s="71">
        <v>580</v>
      </c>
      <c r="B89" s="1" t="s">
        <v>343</v>
      </c>
      <c r="C89" s="1" t="s">
        <v>403</v>
      </c>
      <c r="D89" s="1" t="s">
        <v>50</v>
      </c>
      <c r="E89" s="91">
        <v>74</v>
      </c>
      <c r="F89" s="86">
        <f t="shared" si="2"/>
        <v>6221.1799999999994</v>
      </c>
      <c r="G89" s="67">
        <v>1793.8020097824315</v>
      </c>
      <c r="H89" s="91">
        <f t="shared" si="3"/>
        <v>8014.9820097824304</v>
      </c>
    </row>
    <row r="90" spans="1:8" x14ac:dyDescent="0.25">
      <c r="A90" s="71">
        <v>931</v>
      </c>
      <c r="B90" s="1" t="s">
        <v>128</v>
      </c>
      <c r="C90" s="1" t="s">
        <v>403</v>
      </c>
      <c r="D90" s="1" t="s">
        <v>86</v>
      </c>
      <c r="E90" s="91">
        <v>130</v>
      </c>
      <c r="F90" s="86">
        <f t="shared" si="2"/>
        <v>10929.099999999999</v>
      </c>
      <c r="G90" s="67">
        <v>985.97140406159644</v>
      </c>
      <c r="H90" s="91">
        <f t="shared" si="3"/>
        <v>11915.071404061595</v>
      </c>
    </row>
    <row r="91" spans="1:8" x14ac:dyDescent="0.25">
      <c r="A91" s="71">
        <v>932</v>
      </c>
      <c r="B91" s="1" t="s">
        <v>129</v>
      </c>
      <c r="C91" s="1" t="s">
        <v>403</v>
      </c>
      <c r="D91" s="1" t="s">
        <v>86</v>
      </c>
      <c r="E91" s="91">
        <v>55</v>
      </c>
      <c r="F91" s="86">
        <f t="shared" si="2"/>
        <v>4623.8499999999995</v>
      </c>
      <c r="G91" s="67">
        <v>699.73892257432192</v>
      </c>
      <c r="H91" s="91">
        <f t="shared" si="3"/>
        <v>5323.5889225743213</v>
      </c>
    </row>
    <row r="92" spans="1:8" x14ac:dyDescent="0.25">
      <c r="A92" s="71">
        <v>541</v>
      </c>
      <c r="B92" s="1" t="s">
        <v>131</v>
      </c>
      <c r="C92" s="1" t="s">
        <v>403</v>
      </c>
      <c r="D92" s="1" t="s">
        <v>132</v>
      </c>
      <c r="E92" s="91">
        <v>93</v>
      </c>
      <c r="F92" s="86">
        <f t="shared" si="2"/>
        <v>7818.5099999999993</v>
      </c>
      <c r="G92" s="67">
        <v>1195.9573581065424</v>
      </c>
      <c r="H92" s="91">
        <f t="shared" si="3"/>
        <v>9014.4673581065417</v>
      </c>
    </row>
    <row r="93" spans="1:8" x14ac:dyDescent="0.25">
      <c r="A93" s="71">
        <v>980</v>
      </c>
      <c r="B93" s="1" t="s">
        <v>133</v>
      </c>
      <c r="C93" s="1" t="s">
        <v>403</v>
      </c>
      <c r="D93" s="1" t="s">
        <v>36</v>
      </c>
      <c r="E93" s="91">
        <v>101</v>
      </c>
      <c r="F93" s="86">
        <f t="shared" si="2"/>
        <v>8491.07</v>
      </c>
      <c r="G93" s="67">
        <v>2303.4756880356895</v>
      </c>
      <c r="H93" s="91">
        <f t="shared" si="3"/>
        <v>10794.545688035689</v>
      </c>
    </row>
    <row r="94" spans="1:8" x14ac:dyDescent="0.25">
      <c r="A94" s="71">
        <v>784</v>
      </c>
      <c r="B94" s="1" t="s">
        <v>134</v>
      </c>
      <c r="C94" s="1" t="s">
        <v>403</v>
      </c>
      <c r="D94" s="1" t="s">
        <v>50</v>
      </c>
      <c r="E94" s="91">
        <v>187</v>
      </c>
      <c r="F94" s="86">
        <f t="shared" si="2"/>
        <v>15721.089999999998</v>
      </c>
      <c r="G94" s="67">
        <v>3128.0198383663756</v>
      </c>
      <c r="H94" s="91">
        <f t="shared" si="3"/>
        <v>18849.109838366374</v>
      </c>
    </row>
    <row r="95" spans="1:8" x14ac:dyDescent="0.25">
      <c r="A95" s="71">
        <v>496</v>
      </c>
      <c r="B95" s="1" t="s">
        <v>135</v>
      </c>
      <c r="C95" s="1" t="s">
        <v>403</v>
      </c>
      <c r="D95" s="1" t="s">
        <v>53</v>
      </c>
      <c r="E95" s="91">
        <v>792</v>
      </c>
      <c r="F95" s="86">
        <f t="shared" si="2"/>
        <v>66583.439999999988</v>
      </c>
      <c r="G95" s="67">
        <v>16723.405085527527</v>
      </c>
      <c r="H95" s="91">
        <f t="shared" si="3"/>
        <v>83306.845085527515</v>
      </c>
    </row>
    <row r="96" spans="1:8" x14ac:dyDescent="0.25">
      <c r="A96" s="71">
        <v>581</v>
      </c>
      <c r="B96" s="1" t="s">
        <v>136</v>
      </c>
      <c r="C96" s="1" t="s">
        <v>403</v>
      </c>
      <c r="D96" s="1" t="s">
        <v>46</v>
      </c>
      <c r="E96" s="91">
        <v>903</v>
      </c>
      <c r="F96" s="86">
        <f t="shared" si="2"/>
        <v>75915.209999999992</v>
      </c>
      <c r="G96" s="67">
        <v>65803.732598216855</v>
      </c>
      <c r="H96" s="91">
        <f t="shared" si="3"/>
        <v>141718.94259821685</v>
      </c>
    </row>
    <row r="97" spans="1:8" x14ac:dyDescent="0.25">
      <c r="A97" s="71">
        <v>739</v>
      </c>
      <c r="B97" s="1" t="s">
        <v>137</v>
      </c>
      <c r="C97" s="1" t="s">
        <v>403</v>
      </c>
      <c r="D97" s="1" t="s">
        <v>138</v>
      </c>
      <c r="E97" s="91">
        <v>716</v>
      </c>
      <c r="F97" s="86">
        <f t="shared" si="2"/>
        <v>60194.119999999995</v>
      </c>
      <c r="G97" s="67">
        <v>23425.041923886933</v>
      </c>
      <c r="H97" s="91">
        <f t="shared" si="3"/>
        <v>83619.161923886932</v>
      </c>
    </row>
    <row r="98" spans="1:8" x14ac:dyDescent="0.25">
      <c r="A98" s="71">
        <v>362</v>
      </c>
      <c r="B98" s="1" t="s">
        <v>43</v>
      </c>
      <c r="C98" s="1" t="s">
        <v>403</v>
      </c>
      <c r="D98" s="1" t="s">
        <v>43</v>
      </c>
      <c r="E98" s="91">
        <v>2157</v>
      </c>
      <c r="F98" s="86">
        <f t="shared" si="2"/>
        <v>181338.99</v>
      </c>
      <c r="G98" s="67">
        <v>127142.83778314882</v>
      </c>
      <c r="H98" s="91">
        <f t="shared" si="3"/>
        <v>308481.82778314879</v>
      </c>
    </row>
    <row r="99" spans="1:8" x14ac:dyDescent="0.25">
      <c r="A99" s="71">
        <v>868</v>
      </c>
      <c r="B99" s="1" t="s">
        <v>96</v>
      </c>
      <c r="C99" s="1" t="s">
        <v>403</v>
      </c>
      <c r="D99" s="1" t="s">
        <v>58</v>
      </c>
      <c r="E99" s="91">
        <v>71</v>
      </c>
      <c r="F99" s="86">
        <f t="shared" si="2"/>
        <v>5968.9699999999993</v>
      </c>
      <c r="G99" s="67">
        <v>654.17146704601703</v>
      </c>
      <c r="H99" s="91">
        <f t="shared" si="3"/>
        <v>6623.1414670460163</v>
      </c>
    </row>
    <row r="100" spans="1:8" x14ac:dyDescent="0.25">
      <c r="A100" s="71">
        <v>540</v>
      </c>
      <c r="B100" s="1" t="s">
        <v>140</v>
      </c>
      <c r="C100" s="1" t="s">
        <v>403</v>
      </c>
      <c r="D100" s="1" t="s">
        <v>132</v>
      </c>
      <c r="E100" s="91">
        <v>1146</v>
      </c>
      <c r="F100" s="86">
        <f t="shared" si="2"/>
        <v>96344.219999999987</v>
      </c>
      <c r="G100" s="67">
        <v>25487.786940482983</v>
      </c>
      <c r="H100" s="91">
        <f t="shared" si="3"/>
        <v>121832.00694048297</v>
      </c>
    </row>
    <row r="101" spans="1:8" x14ac:dyDescent="0.25">
      <c r="A101" s="71">
        <v>738</v>
      </c>
      <c r="B101" s="1" t="s">
        <v>141</v>
      </c>
      <c r="C101" s="1" t="s">
        <v>403</v>
      </c>
      <c r="D101" s="1" t="s">
        <v>3</v>
      </c>
      <c r="E101" s="91">
        <v>131</v>
      </c>
      <c r="F101" s="86">
        <f t="shared" si="2"/>
        <v>11013.169999999998</v>
      </c>
      <c r="G101" s="67">
        <v>1820.5198059282284</v>
      </c>
      <c r="H101" s="91">
        <f t="shared" si="3"/>
        <v>12833.689805928227</v>
      </c>
    </row>
    <row r="102" spans="1:8" x14ac:dyDescent="0.25">
      <c r="A102" s="71">
        <v>304</v>
      </c>
      <c r="B102" s="1" t="s">
        <v>142</v>
      </c>
      <c r="C102" s="1" t="s">
        <v>403</v>
      </c>
      <c r="D102" s="1" t="s">
        <v>3</v>
      </c>
      <c r="E102" s="91">
        <v>439</v>
      </c>
      <c r="F102" s="86">
        <f t="shared" si="2"/>
        <v>36906.729999999996</v>
      </c>
      <c r="G102" s="67">
        <v>7424.2918200674012</v>
      </c>
      <c r="H102" s="91">
        <f t="shared" si="3"/>
        <v>44331.021820067399</v>
      </c>
    </row>
    <row r="103" spans="1:8" x14ac:dyDescent="0.25">
      <c r="A103" s="71">
        <v>564</v>
      </c>
      <c r="B103" s="1" t="s">
        <v>143</v>
      </c>
      <c r="C103" s="1" t="s">
        <v>403</v>
      </c>
      <c r="D103" s="1" t="s">
        <v>74</v>
      </c>
      <c r="E103" s="91">
        <v>169</v>
      </c>
      <c r="F103" s="86">
        <f t="shared" si="2"/>
        <v>14207.829999999998</v>
      </c>
      <c r="G103" s="67">
        <v>2564.1282093725627</v>
      </c>
      <c r="H103" s="91">
        <f t="shared" si="3"/>
        <v>16771.958209372562</v>
      </c>
    </row>
    <row r="104" spans="1:8" x14ac:dyDescent="0.25">
      <c r="A104" s="71">
        <v>565</v>
      </c>
      <c r="B104" s="1" t="s">
        <v>144</v>
      </c>
      <c r="C104" s="1" t="s">
        <v>403</v>
      </c>
      <c r="D104" s="1" t="s">
        <v>74</v>
      </c>
      <c r="E104" s="91">
        <v>173</v>
      </c>
      <c r="F104" s="86">
        <f t="shared" si="2"/>
        <v>14544.109999999999</v>
      </c>
      <c r="G104" s="67">
        <v>7561.2880663334763</v>
      </c>
      <c r="H104" s="91">
        <f t="shared" si="3"/>
        <v>22105.398066333473</v>
      </c>
    </row>
    <row r="105" spans="1:8" x14ac:dyDescent="0.25">
      <c r="A105" s="71">
        <v>305</v>
      </c>
      <c r="B105" s="1" t="s">
        <v>145</v>
      </c>
      <c r="C105" s="1" t="s">
        <v>403</v>
      </c>
      <c r="D105" s="1" t="s">
        <v>3</v>
      </c>
      <c r="E105" s="91">
        <v>276</v>
      </c>
      <c r="F105" s="86">
        <f t="shared" si="2"/>
        <v>23203.32</v>
      </c>
      <c r="G105" s="67">
        <v>3290.5630367643471</v>
      </c>
      <c r="H105" s="91">
        <f t="shared" si="3"/>
        <v>26493.883036764346</v>
      </c>
    </row>
    <row r="106" spans="1:8" x14ac:dyDescent="0.25">
      <c r="A106" s="71">
        <v>869</v>
      </c>
      <c r="B106" s="1" t="s">
        <v>209</v>
      </c>
      <c r="C106" s="1" t="s">
        <v>403</v>
      </c>
      <c r="D106" s="1" t="s">
        <v>189</v>
      </c>
      <c r="E106" s="91">
        <v>249</v>
      </c>
      <c r="F106" s="86">
        <f t="shared" si="2"/>
        <v>20933.429999999997</v>
      </c>
      <c r="G106" s="67">
        <v>2873.7716422364124</v>
      </c>
      <c r="H106" s="91">
        <f t="shared" si="3"/>
        <v>23807.20164223641</v>
      </c>
    </row>
    <row r="107" spans="1:8" x14ac:dyDescent="0.25">
      <c r="A107" s="71">
        <v>870</v>
      </c>
      <c r="B107" s="1" t="s">
        <v>146</v>
      </c>
      <c r="C107" s="1" t="s">
        <v>403</v>
      </c>
      <c r="D107" s="1" t="s">
        <v>147</v>
      </c>
      <c r="E107" s="91">
        <v>1004</v>
      </c>
      <c r="F107" s="86">
        <f t="shared" si="2"/>
        <v>84406.28</v>
      </c>
      <c r="G107" s="67">
        <v>60442.504644223023</v>
      </c>
      <c r="H107" s="91">
        <f t="shared" si="3"/>
        <v>144848.78464422302</v>
      </c>
    </row>
    <row r="108" spans="1:8" x14ac:dyDescent="0.25">
      <c r="A108" s="71">
        <v>411</v>
      </c>
      <c r="B108" s="1" t="s">
        <v>148</v>
      </c>
      <c r="C108" s="1" t="s">
        <v>403</v>
      </c>
      <c r="D108" s="1" t="s">
        <v>10</v>
      </c>
      <c r="E108" s="91">
        <v>112</v>
      </c>
      <c r="F108" s="86">
        <f t="shared" si="2"/>
        <v>9415.84</v>
      </c>
      <c r="G108" s="67">
        <v>1080.8189190786318</v>
      </c>
      <c r="H108" s="91">
        <f t="shared" si="3"/>
        <v>10496.658919078633</v>
      </c>
    </row>
    <row r="109" spans="1:8" x14ac:dyDescent="0.25">
      <c r="A109" s="71">
        <v>611</v>
      </c>
      <c r="B109" s="1" t="s">
        <v>97</v>
      </c>
      <c r="C109" s="1" t="s">
        <v>403</v>
      </c>
      <c r="D109" s="1" t="s">
        <v>58</v>
      </c>
      <c r="E109" s="91">
        <v>232</v>
      </c>
      <c r="F109" s="86">
        <f t="shared" si="2"/>
        <v>19504.239999999998</v>
      </c>
      <c r="G109" s="67">
        <v>3097.0401882527567</v>
      </c>
      <c r="H109" s="91">
        <f t="shared" si="3"/>
        <v>22601.280188252756</v>
      </c>
    </row>
    <row r="110" spans="1:8" x14ac:dyDescent="0.25">
      <c r="A110" s="71">
        <v>412</v>
      </c>
      <c r="B110" s="1" t="s">
        <v>10</v>
      </c>
      <c r="C110" s="1" t="s">
        <v>403</v>
      </c>
      <c r="D110" s="1" t="s">
        <v>10</v>
      </c>
      <c r="E110" s="91">
        <v>1139</v>
      </c>
      <c r="F110" s="86">
        <f t="shared" si="2"/>
        <v>95755.73</v>
      </c>
      <c r="G110" s="67">
        <v>34077.990242013249</v>
      </c>
      <c r="H110" s="91">
        <f t="shared" si="3"/>
        <v>129833.72024201325</v>
      </c>
    </row>
    <row r="111" spans="1:8" x14ac:dyDescent="0.25">
      <c r="A111" s="71">
        <v>872</v>
      </c>
      <c r="B111" s="1" t="s">
        <v>344</v>
      </c>
      <c r="C111" s="1" t="s">
        <v>403</v>
      </c>
      <c r="D111" s="1" t="s">
        <v>58</v>
      </c>
      <c r="E111" s="91">
        <v>319</v>
      </c>
      <c r="F111" s="86">
        <f t="shared" si="2"/>
        <v>26818.329999999998</v>
      </c>
      <c r="G111" s="67">
        <v>5777.4289952650524</v>
      </c>
      <c r="H111" s="91">
        <f t="shared" si="3"/>
        <v>32595.758995265052</v>
      </c>
    </row>
    <row r="112" spans="1:8" x14ac:dyDescent="0.25">
      <c r="A112" s="71">
        <v>354</v>
      </c>
      <c r="B112" s="1" t="s">
        <v>152</v>
      </c>
      <c r="C112" s="1" t="s">
        <v>403</v>
      </c>
      <c r="D112" s="1" t="s">
        <v>48</v>
      </c>
      <c r="E112" s="91">
        <v>585</v>
      </c>
      <c r="F112" s="86">
        <f t="shared" si="2"/>
        <v>49180.95</v>
      </c>
      <c r="G112" s="67">
        <v>13630.267197576433</v>
      </c>
      <c r="H112" s="91">
        <f t="shared" si="3"/>
        <v>62811.217197576429</v>
      </c>
    </row>
    <row r="113" spans="1:8" x14ac:dyDescent="0.25">
      <c r="A113" s="71">
        <v>355</v>
      </c>
      <c r="B113" s="1" t="s">
        <v>147</v>
      </c>
      <c r="C113" s="1" t="s">
        <v>403</v>
      </c>
      <c r="D113" s="1" t="s">
        <v>147</v>
      </c>
      <c r="E113" s="91">
        <v>8356</v>
      </c>
      <c r="F113" s="86">
        <f t="shared" si="2"/>
        <v>702488.91999999993</v>
      </c>
      <c r="G113" s="67">
        <v>327226.38240011677</v>
      </c>
      <c r="H113" s="91">
        <f t="shared" si="3"/>
        <v>1029715.3024001167</v>
      </c>
    </row>
    <row r="114" spans="1:8" x14ac:dyDescent="0.25">
      <c r="A114" s="71">
        <v>612</v>
      </c>
      <c r="B114" s="1" t="s">
        <v>22</v>
      </c>
      <c r="C114" s="1" t="s">
        <v>403</v>
      </c>
      <c r="D114" s="1" t="s">
        <v>22</v>
      </c>
      <c r="E114" s="91">
        <v>998</v>
      </c>
      <c r="F114" s="86">
        <f t="shared" si="2"/>
        <v>83901.859999999986</v>
      </c>
      <c r="G114" s="67">
        <v>26425.835148351929</v>
      </c>
      <c r="H114" s="91">
        <f t="shared" si="3"/>
        <v>110327.69514835192</v>
      </c>
    </row>
    <row r="115" spans="1:8" x14ac:dyDescent="0.25">
      <c r="A115" s="71">
        <v>413</v>
      </c>
      <c r="B115" s="1" t="s">
        <v>153</v>
      </c>
      <c r="C115" s="1" t="s">
        <v>403</v>
      </c>
      <c r="D115" s="1" t="s">
        <v>14</v>
      </c>
      <c r="E115" s="91">
        <v>403</v>
      </c>
      <c r="F115" s="86">
        <f t="shared" si="2"/>
        <v>33880.21</v>
      </c>
      <c r="G115" s="67">
        <v>9098.7470679929193</v>
      </c>
      <c r="H115" s="91">
        <f t="shared" si="3"/>
        <v>42978.957067992917</v>
      </c>
    </row>
    <row r="116" spans="1:8" x14ac:dyDescent="0.25">
      <c r="A116" s="71">
        <v>414</v>
      </c>
      <c r="B116" s="1" t="s">
        <v>155</v>
      </c>
      <c r="C116" s="1" t="s">
        <v>403</v>
      </c>
      <c r="D116" s="1" t="s">
        <v>14</v>
      </c>
      <c r="E116" s="91">
        <v>466</v>
      </c>
      <c r="F116" s="86">
        <f t="shared" si="2"/>
        <v>39176.619999999995</v>
      </c>
      <c r="G116" s="67">
        <v>8362.0741680152805</v>
      </c>
      <c r="H116" s="91">
        <f t="shared" si="3"/>
        <v>47538.694168015274</v>
      </c>
    </row>
    <row r="117" spans="1:8" x14ac:dyDescent="0.25">
      <c r="A117" s="71">
        <v>666</v>
      </c>
      <c r="B117" s="1" t="s">
        <v>156</v>
      </c>
      <c r="C117" s="1" t="s">
        <v>403</v>
      </c>
      <c r="D117" s="1" t="s">
        <v>89</v>
      </c>
      <c r="E117" s="91">
        <v>69</v>
      </c>
      <c r="F117" s="86">
        <f t="shared" si="2"/>
        <v>5800.83</v>
      </c>
      <c r="G117" s="67">
        <v>1266.3230424316312</v>
      </c>
      <c r="H117" s="91">
        <f t="shared" si="3"/>
        <v>7067.1530424316315</v>
      </c>
    </row>
    <row r="118" spans="1:8" x14ac:dyDescent="0.25">
      <c r="A118" s="71">
        <v>723</v>
      </c>
      <c r="B118" s="1" t="s">
        <v>194</v>
      </c>
      <c r="C118" s="1" t="s">
        <v>403</v>
      </c>
      <c r="D118" s="1" t="s">
        <v>194</v>
      </c>
      <c r="E118" s="91">
        <v>665</v>
      </c>
      <c r="F118" s="86">
        <f t="shared" si="2"/>
        <v>55906.549999999996</v>
      </c>
      <c r="G118" s="67">
        <v>29823.297132920554</v>
      </c>
      <c r="H118" s="91">
        <f t="shared" si="3"/>
        <v>85729.847132920549</v>
      </c>
    </row>
    <row r="119" spans="1:8" x14ac:dyDescent="0.25">
      <c r="A119" s="71">
        <v>613</v>
      </c>
      <c r="B119" s="1" t="s">
        <v>158</v>
      </c>
      <c r="C119" s="1" t="s">
        <v>403</v>
      </c>
      <c r="D119" s="1" t="s">
        <v>22</v>
      </c>
      <c r="E119" s="91">
        <v>130</v>
      </c>
      <c r="F119" s="86">
        <f t="shared" si="2"/>
        <v>10929.099999999999</v>
      </c>
      <c r="G119" s="67">
        <v>2129.3494970716365</v>
      </c>
      <c r="H119" s="91">
        <f t="shared" si="3"/>
        <v>13058.449497071635</v>
      </c>
    </row>
    <row r="120" spans="1:8" x14ac:dyDescent="0.25">
      <c r="A120" s="71">
        <v>329</v>
      </c>
      <c r="B120" s="1" t="s">
        <v>5</v>
      </c>
      <c r="C120" s="1" t="s">
        <v>403</v>
      </c>
      <c r="D120" s="1" t="s">
        <v>5</v>
      </c>
      <c r="E120" s="91">
        <v>3069</v>
      </c>
      <c r="F120" s="86">
        <f t="shared" si="2"/>
        <v>258010.83</v>
      </c>
      <c r="G120" s="67">
        <v>166711.7791736348</v>
      </c>
      <c r="H120" s="91">
        <f t="shared" si="3"/>
        <v>424722.60917363479</v>
      </c>
    </row>
    <row r="121" spans="1:8" x14ac:dyDescent="0.25">
      <c r="A121" s="71">
        <v>902</v>
      </c>
      <c r="B121" s="1" t="s">
        <v>159</v>
      </c>
      <c r="C121" s="1" t="s">
        <v>403</v>
      </c>
      <c r="D121" s="1" t="s">
        <v>159</v>
      </c>
      <c r="E121" s="91">
        <v>1849</v>
      </c>
      <c r="F121" s="86">
        <f t="shared" si="2"/>
        <v>155445.43</v>
      </c>
      <c r="G121" s="67">
        <v>59041.050536605522</v>
      </c>
      <c r="H121" s="91">
        <f t="shared" si="3"/>
        <v>214486.48053660552</v>
      </c>
    </row>
    <row r="122" spans="1:8" x14ac:dyDescent="0.25">
      <c r="A122" s="71">
        <v>842</v>
      </c>
      <c r="B122" s="1" t="s">
        <v>160</v>
      </c>
      <c r="C122" s="1" t="s">
        <v>403</v>
      </c>
      <c r="D122" s="1" t="s">
        <v>106</v>
      </c>
      <c r="E122" s="91">
        <v>179</v>
      </c>
      <c r="F122" s="86">
        <f t="shared" si="2"/>
        <v>15048.529999999999</v>
      </c>
      <c r="G122" s="67">
        <v>2038.0196163720464</v>
      </c>
      <c r="H122" s="91">
        <f t="shared" si="3"/>
        <v>17086.549616372045</v>
      </c>
    </row>
    <row r="123" spans="1:8" x14ac:dyDescent="0.25">
      <c r="A123" s="71">
        <v>667</v>
      </c>
      <c r="B123" s="1" t="s">
        <v>161</v>
      </c>
      <c r="C123" s="1" t="s">
        <v>403</v>
      </c>
      <c r="D123" s="1" t="s">
        <v>89</v>
      </c>
      <c r="E123" s="91">
        <v>585</v>
      </c>
      <c r="F123" s="86">
        <f t="shared" si="2"/>
        <v>49180.95</v>
      </c>
      <c r="G123" s="67">
        <v>21613.126607176251</v>
      </c>
      <c r="H123" s="91">
        <f t="shared" si="3"/>
        <v>70794.076607176248</v>
      </c>
    </row>
    <row r="124" spans="1:8" x14ac:dyDescent="0.25">
      <c r="A124" s="71">
        <v>584</v>
      </c>
      <c r="B124" s="1" t="s">
        <v>163</v>
      </c>
      <c r="C124" s="1" t="s">
        <v>403</v>
      </c>
      <c r="D124" s="1" t="s">
        <v>46</v>
      </c>
      <c r="E124" s="91">
        <v>329</v>
      </c>
      <c r="F124" s="86">
        <f t="shared" si="2"/>
        <v>27659.03</v>
      </c>
      <c r="G124" s="67">
        <v>15901.288478277957</v>
      </c>
      <c r="H124" s="91">
        <f t="shared" si="3"/>
        <v>43560.318478277957</v>
      </c>
    </row>
    <row r="125" spans="1:8" x14ac:dyDescent="0.25">
      <c r="A125" s="71">
        <v>585</v>
      </c>
      <c r="B125" s="1" t="s">
        <v>164</v>
      </c>
      <c r="C125" s="1" t="s">
        <v>403</v>
      </c>
      <c r="D125" s="1" t="s">
        <v>46</v>
      </c>
      <c r="E125" s="91">
        <v>230</v>
      </c>
      <c r="F125" s="86">
        <f t="shared" si="2"/>
        <v>19336.099999999999</v>
      </c>
      <c r="G125" s="67">
        <v>4614.4183713455359</v>
      </c>
      <c r="H125" s="91">
        <f t="shared" si="3"/>
        <v>23950.518371345534</v>
      </c>
    </row>
    <row r="126" spans="1:8" x14ac:dyDescent="0.25">
      <c r="A126" s="71">
        <v>792</v>
      </c>
      <c r="B126" s="1" t="s">
        <v>165</v>
      </c>
      <c r="C126" s="1" t="s">
        <v>403</v>
      </c>
      <c r="D126" s="1" t="s">
        <v>106</v>
      </c>
      <c r="E126" s="91">
        <v>425</v>
      </c>
      <c r="F126" s="86">
        <f t="shared" si="2"/>
        <v>35729.75</v>
      </c>
      <c r="G126" s="67">
        <v>7625.5370341793832</v>
      </c>
      <c r="H126" s="91">
        <f t="shared" si="3"/>
        <v>43355.287034179382</v>
      </c>
    </row>
    <row r="127" spans="1:8" x14ac:dyDescent="0.25">
      <c r="A127" s="71">
        <v>388</v>
      </c>
      <c r="B127" s="1" t="s">
        <v>166</v>
      </c>
      <c r="C127" s="1" t="s">
        <v>403</v>
      </c>
      <c r="D127" s="1" t="s">
        <v>14</v>
      </c>
      <c r="E127" s="91">
        <v>290</v>
      </c>
      <c r="F127" s="86">
        <f t="shared" si="2"/>
        <v>24380.3</v>
      </c>
      <c r="G127" s="67">
        <v>4969.0752780108878</v>
      </c>
      <c r="H127" s="91">
        <f t="shared" si="3"/>
        <v>29349.375278010888</v>
      </c>
    </row>
    <row r="128" spans="1:8" x14ac:dyDescent="0.25">
      <c r="A128" s="71">
        <v>331</v>
      </c>
      <c r="B128" s="1" t="s">
        <v>170</v>
      </c>
      <c r="C128" s="1" t="s">
        <v>403</v>
      </c>
      <c r="D128" s="1" t="s">
        <v>5</v>
      </c>
      <c r="E128" s="91">
        <v>587</v>
      </c>
      <c r="F128" s="86">
        <f t="shared" si="2"/>
        <v>49349.09</v>
      </c>
      <c r="G128" s="67">
        <v>21999.087714299516</v>
      </c>
      <c r="H128" s="91">
        <f t="shared" si="3"/>
        <v>71348.177714299512</v>
      </c>
    </row>
    <row r="129" spans="1:8" x14ac:dyDescent="0.25">
      <c r="A129" s="71">
        <v>696</v>
      </c>
      <c r="B129" s="1" t="s">
        <v>171</v>
      </c>
      <c r="C129" s="1" t="s">
        <v>403</v>
      </c>
      <c r="D129" s="1" t="s">
        <v>60</v>
      </c>
      <c r="E129" s="91">
        <v>92</v>
      </c>
      <c r="F129" s="86">
        <f t="shared" si="2"/>
        <v>7734.44</v>
      </c>
      <c r="G129" s="67">
        <v>965.34447096425049</v>
      </c>
      <c r="H129" s="91">
        <f t="shared" si="3"/>
        <v>8699.7844709642504</v>
      </c>
    </row>
    <row r="130" spans="1:8" x14ac:dyDescent="0.25">
      <c r="A130" s="71">
        <v>497</v>
      </c>
      <c r="B130" s="1" t="s">
        <v>172</v>
      </c>
      <c r="C130" s="1" t="s">
        <v>403</v>
      </c>
      <c r="D130" s="1" t="s">
        <v>53</v>
      </c>
      <c r="E130" s="91">
        <v>76</v>
      </c>
      <c r="F130" s="86">
        <f t="shared" si="2"/>
        <v>6389.32</v>
      </c>
      <c r="G130" s="67">
        <v>2327.7897707234051</v>
      </c>
      <c r="H130" s="91">
        <f t="shared" si="3"/>
        <v>8717.1097707234039</v>
      </c>
    </row>
    <row r="131" spans="1:8" x14ac:dyDescent="0.25">
      <c r="A131" s="71">
        <v>955</v>
      </c>
      <c r="B131" s="1" t="s">
        <v>174</v>
      </c>
      <c r="C131" s="1" t="s">
        <v>403</v>
      </c>
      <c r="D131" s="1" t="s">
        <v>14</v>
      </c>
      <c r="E131" s="91">
        <v>841</v>
      </c>
      <c r="F131" s="86">
        <f t="shared" si="2"/>
        <v>70702.87</v>
      </c>
      <c r="G131" s="67">
        <v>19995.593259596961</v>
      </c>
      <c r="H131" s="91">
        <f t="shared" si="3"/>
        <v>90698.46325959696</v>
      </c>
    </row>
    <row r="132" spans="1:8" x14ac:dyDescent="0.25">
      <c r="A132" s="71">
        <v>306</v>
      </c>
      <c r="B132" s="1" t="s">
        <v>3</v>
      </c>
      <c r="C132" s="1" t="s">
        <v>403</v>
      </c>
      <c r="D132" s="1" t="s">
        <v>3</v>
      </c>
      <c r="E132" s="91">
        <v>3105</v>
      </c>
      <c r="F132" s="86">
        <f t="shared" si="2"/>
        <v>261037.34999999998</v>
      </c>
      <c r="G132" s="67">
        <v>134252.87197431485</v>
      </c>
      <c r="H132" s="91">
        <f t="shared" si="3"/>
        <v>395290.22197431483</v>
      </c>
    </row>
    <row r="133" spans="1:8" x14ac:dyDescent="0.25">
      <c r="A133" s="71">
        <v>415</v>
      </c>
      <c r="B133" s="1" t="s">
        <v>175</v>
      </c>
      <c r="C133" s="1" t="s">
        <v>403</v>
      </c>
      <c r="D133" s="1" t="s">
        <v>10</v>
      </c>
      <c r="E133" s="91">
        <v>259</v>
      </c>
      <c r="F133" s="86">
        <f t="shared" ref="F133:F196" si="4">E133*84.07</f>
        <v>21774.129999999997</v>
      </c>
      <c r="G133" s="67">
        <v>8453.9374218083594</v>
      </c>
      <c r="H133" s="91">
        <f t="shared" ref="H133:H196" si="5">F133+G133</f>
        <v>30228.067421808359</v>
      </c>
    </row>
    <row r="134" spans="1:8" x14ac:dyDescent="0.25">
      <c r="A134" s="71">
        <v>332</v>
      </c>
      <c r="B134" s="1" t="s">
        <v>176</v>
      </c>
      <c r="C134" s="1" t="s">
        <v>403</v>
      </c>
      <c r="D134" s="1" t="s">
        <v>5</v>
      </c>
      <c r="E134" s="91">
        <v>668</v>
      </c>
      <c r="F134" s="86">
        <f t="shared" si="4"/>
        <v>56158.759999999995</v>
      </c>
      <c r="G134" s="67">
        <v>13475.799447961252</v>
      </c>
      <c r="H134" s="91">
        <f t="shared" si="5"/>
        <v>69634.559447961248</v>
      </c>
    </row>
    <row r="135" spans="1:8" x14ac:dyDescent="0.25">
      <c r="A135" s="71">
        <v>587</v>
      </c>
      <c r="B135" s="1" t="s">
        <v>346</v>
      </c>
      <c r="C135" s="1" t="s">
        <v>403</v>
      </c>
      <c r="D135" s="1" t="s">
        <v>46</v>
      </c>
      <c r="E135" s="91">
        <v>679</v>
      </c>
      <c r="F135" s="86">
        <f t="shared" si="4"/>
        <v>57083.53</v>
      </c>
      <c r="G135" s="67">
        <v>28662.594447897653</v>
      </c>
      <c r="H135" s="91">
        <f t="shared" si="5"/>
        <v>85746.124447897659</v>
      </c>
    </row>
    <row r="136" spans="1:8" x14ac:dyDescent="0.25">
      <c r="A136" s="71">
        <v>543</v>
      </c>
      <c r="B136" s="1" t="s">
        <v>177</v>
      </c>
      <c r="C136" s="1" t="s">
        <v>403</v>
      </c>
      <c r="D136" s="1" t="s">
        <v>132</v>
      </c>
      <c r="E136" s="91">
        <v>122</v>
      </c>
      <c r="F136" s="86">
        <f t="shared" si="4"/>
        <v>10256.539999999999</v>
      </c>
      <c r="G136" s="67">
        <v>1133.9201840394476</v>
      </c>
      <c r="H136" s="91">
        <f t="shared" si="5"/>
        <v>11390.460184039446</v>
      </c>
    </row>
    <row r="137" spans="1:8" x14ac:dyDescent="0.25">
      <c r="A137" s="71">
        <v>307</v>
      </c>
      <c r="B137" s="1" t="s">
        <v>179</v>
      </c>
      <c r="C137" s="1" t="s">
        <v>403</v>
      </c>
      <c r="D137" s="1" t="s">
        <v>48</v>
      </c>
      <c r="E137" s="91">
        <v>490</v>
      </c>
      <c r="F137" s="86">
        <f t="shared" si="4"/>
        <v>41194.299999999996</v>
      </c>
      <c r="G137" s="67">
        <v>8002.0113004332834</v>
      </c>
      <c r="H137" s="91">
        <f t="shared" si="5"/>
        <v>49196.311300433277</v>
      </c>
    </row>
    <row r="138" spans="1:8" x14ac:dyDescent="0.25">
      <c r="A138" s="71">
        <v>390</v>
      </c>
      <c r="B138" s="1" t="s">
        <v>180</v>
      </c>
      <c r="C138" s="1" t="s">
        <v>403</v>
      </c>
      <c r="D138" s="1" t="s">
        <v>13</v>
      </c>
      <c r="E138" s="91">
        <v>311</v>
      </c>
      <c r="F138" s="86">
        <f t="shared" si="4"/>
        <v>26145.769999999997</v>
      </c>
      <c r="G138" s="67">
        <v>4980.4432053786804</v>
      </c>
      <c r="H138" s="91">
        <f t="shared" si="5"/>
        <v>31126.213205378677</v>
      </c>
    </row>
    <row r="139" spans="1:8" x14ac:dyDescent="0.25">
      <c r="A139" s="71">
        <v>785</v>
      </c>
      <c r="B139" s="1" t="s">
        <v>50</v>
      </c>
      <c r="C139" s="1" t="s">
        <v>403</v>
      </c>
      <c r="D139" s="1" t="s">
        <v>50</v>
      </c>
      <c r="E139" s="91">
        <v>850</v>
      </c>
      <c r="F139" s="86">
        <f t="shared" si="4"/>
        <v>71459.5</v>
      </c>
      <c r="G139" s="67">
        <v>21876.835676727522</v>
      </c>
      <c r="H139" s="91">
        <f t="shared" si="5"/>
        <v>93336.335676727525</v>
      </c>
    </row>
    <row r="140" spans="1:8" x14ac:dyDescent="0.25">
      <c r="A140" s="71">
        <v>333</v>
      </c>
      <c r="B140" s="1" t="s">
        <v>181</v>
      </c>
      <c r="C140" s="1" t="s">
        <v>403</v>
      </c>
      <c r="D140" s="1" t="s">
        <v>5</v>
      </c>
      <c r="E140" s="91">
        <v>309</v>
      </c>
      <c r="F140" s="86">
        <f t="shared" si="4"/>
        <v>25977.629999999997</v>
      </c>
      <c r="G140" s="67">
        <v>9977.5124185582063</v>
      </c>
      <c r="H140" s="91">
        <f t="shared" si="5"/>
        <v>35955.1424185582</v>
      </c>
    </row>
    <row r="141" spans="1:8" x14ac:dyDescent="0.25">
      <c r="A141" s="71">
        <v>615</v>
      </c>
      <c r="B141" s="1" t="s">
        <v>183</v>
      </c>
      <c r="C141" s="1" t="s">
        <v>403</v>
      </c>
      <c r="D141" s="1" t="s">
        <v>22</v>
      </c>
      <c r="E141" s="91">
        <v>137</v>
      </c>
      <c r="F141" s="86">
        <f t="shared" si="4"/>
        <v>11517.589999999998</v>
      </c>
      <c r="G141" s="67">
        <v>1092.0767342050751</v>
      </c>
      <c r="H141" s="91">
        <f t="shared" si="5"/>
        <v>12609.666734205073</v>
      </c>
    </row>
    <row r="142" spans="1:8" x14ac:dyDescent="0.25">
      <c r="A142" s="71">
        <v>437</v>
      </c>
      <c r="B142" s="1" t="s">
        <v>184</v>
      </c>
      <c r="C142" s="1" t="s">
        <v>403</v>
      </c>
      <c r="D142" s="1" t="s">
        <v>60</v>
      </c>
      <c r="E142" s="91">
        <v>33</v>
      </c>
      <c r="F142" s="86">
        <f t="shared" si="4"/>
        <v>2774.31</v>
      </c>
      <c r="G142" s="67">
        <v>166.9232598379339</v>
      </c>
      <c r="H142" s="91">
        <f t="shared" si="5"/>
        <v>2941.2332598379339</v>
      </c>
    </row>
    <row r="143" spans="1:8" x14ac:dyDescent="0.25">
      <c r="A143" s="71">
        <v>544</v>
      </c>
      <c r="B143" s="1" t="s">
        <v>132</v>
      </c>
      <c r="C143" s="1" t="s">
        <v>403</v>
      </c>
      <c r="D143" s="1" t="s">
        <v>132</v>
      </c>
      <c r="E143" s="91">
        <v>877</v>
      </c>
      <c r="F143" s="86">
        <f t="shared" si="4"/>
        <v>73729.39</v>
      </c>
      <c r="G143" s="67">
        <v>36747.970235480418</v>
      </c>
      <c r="H143" s="91">
        <f t="shared" si="5"/>
        <v>110477.36023548042</v>
      </c>
    </row>
    <row r="144" spans="1:8" x14ac:dyDescent="0.25">
      <c r="A144" s="71">
        <v>742</v>
      </c>
      <c r="B144" s="1" t="s">
        <v>185</v>
      </c>
      <c r="C144" s="1" t="s">
        <v>403</v>
      </c>
      <c r="D144" s="1" t="s">
        <v>3</v>
      </c>
      <c r="E144" s="91">
        <v>146</v>
      </c>
      <c r="F144" s="86">
        <f t="shared" si="4"/>
        <v>12274.22</v>
      </c>
      <c r="G144" s="67">
        <v>2449.6020149296787</v>
      </c>
      <c r="H144" s="91">
        <f t="shared" si="5"/>
        <v>14723.822014929678</v>
      </c>
    </row>
    <row r="145" spans="1:8" x14ac:dyDescent="0.25">
      <c r="A145" s="71">
        <v>700</v>
      </c>
      <c r="B145" s="1" t="s">
        <v>34</v>
      </c>
      <c r="C145" s="1" t="s">
        <v>403</v>
      </c>
      <c r="D145" s="1" t="s">
        <v>34</v>
      </c>
      <c r="E145" s="91">
        <v>1406</v>
      </c>
      <c r="F145" s="86">
        <f t="shared" si="4"/>
        <v>118202.41999999998</v>
      </c>
      <c r="G145" s="67">
        <v>78820.313632590551</v>
      </c>
      <c r="H145" s="91">
        <f t="shared" si="5"/>
        <v>197022.73363259053</v>
      </c>
    </row>
    <row r="146" spans="1:8" x14ac:dyDescent="0.25">
      <c r="A146" s="71">
        <v>668</v>
      </c>
      <c r="B146" s="1" t="s">
        <v>187</v>
      </c>
      <c r="C146" s="1" t="s">
        <v>403</v>
      </c>
      <c r="D146" s="1" t="s">
        <v>89</v>
      </c>
      <c r="E146" s="91">
        <v>540</v>
      </c>
      <c r="F146" s="86">
        <f t="shared" si="4"/>
        <v>45397.799999999996</v>
      </c>
      <c r="G146" s="67">
        <v>16583.973999070899</v>
      </c>
      <c r="H146" s="91">
        <f t="shared" si="5"/>
        <v>61981.773999070894</v>
      </c>
    </row>
    <row r="147" spans="1:8" x14ac:dyDescent="0.25">
      <c r="A147" s="71">
        <v>546</v>
      </c>
      <c r="B147" s="1" t="s">
        <v>14</v>
      </c>
      <c r="C147" s="1" t="s">
        <v>403</v>
      </c>
      <c r="D147" s="1" t="s">
        <v>14</v>
      </c>
      <c r="E147" s="91">
        <v>2079</v>
      </c>
      <c r="F147" s="86">
        <f t="shared" si="4"/>
        <v>174781.53</v>
      </c>
      <c r="G147" s="67">
        <v>77680.146866327254</v>
      </c>
      <c r="H147" s="91">
        <f t="shared" si="5"/>
        <v>252461.67686632724</v>
      </c>
    </row>
    <row r="148" spans="1:8" x14ac:dyDescent="0.25">
      <c r="A148" s="71">
        <v>616</v>
      </c>
      <c r="B148" s="1" t="s">
        <v>58</v>
      </c>
      <c r="C148" s="1" t="s">
        <v>403</v>
      </c>
      <c r="D148" s="1" t="s">
        <v>58</v>
      </c>
      <c r="E148" s="91">
        <v>2542</v>
      </c>
      <c r="F148" s="86">
        <f t="shared" si="4"/>
        <v>213705.93999999997</v>
      </c>
      <c r="G148" s="67">
        <v>72731.715567005318</v>
      </c>
      <c r="H148" s="91">
        <f t="shared" si="5"/>
        <v>286437.65556700528</v>
      </c>
    </row>
    <row r="149" spans="1:8" x14ac:dyDescent="0.25">
      <c r="A149" s="71">
        <v>498</v>
      </c>
      <c r="B149" s="1" t="s">
        <v>192</v>
      </c>
      <c r="C149" s="1" t="s">
        <v>403</v>
      </c>
      <c r="D149" s="1" t="s">
        <v>53</v>
      </c>
      <c r="E149" s="91">
        <v>343</v>
      </c>
      <c r="F149" s="86">
        <f t="shared" si="4"/>
        <v>28836.01</v>
      </c>
      <c r="G149" s="67">
        <v>9785.1273205290108</v>
      </c>
      <c r="H149" s="91">
        <f t="shared" si="5"/>
        <v>38621.137320529007</v>
      </c>
    </row>
    <row r="150" spans="1:8" x14ac:dyDescent="0.25">
      <c r="A150" s="71">
        <v>356</v>
      </c>
      <c r="B150" s="1" t="s">
        <v>193</v>
      </c>
      <c r="C150" s="1" t="s">
        <v>403</v>
      </c>
      <c r="D150" s="1" t="s">
        <v>193</v>
      </c>
      <c r="E150" s="91">
        <v>2527</v>
      </c>
      <c r="F150" s="86">
        <f t="shared" si="4"/>
        <v>212444.88999999998</v>
      </c>
      <c r="G150" s="67">
        <v>80468.810496830527</v>
      </c>
      <c r="H150" s="91">
        <f t="shared" si="5"/>
        <v>292913.70049683051</v>
      </c>
    </row>
    <row r="151" spans="1:8" x14ac:dyDescent="0.25">
      <c r="A151" s="71">
        <v>670</v>
      </c>
      <c r="B151" s="1" t="s">
        <v>89</v>
      </c>
      <c r="C151" s="1" t="s">
        <v>403</v>
      </c>
      <c r="D151" s="1" t="s">
        <v>89</v>
      </c>
      <c r="E151" s="91">
        <v>1107</v>
      </c>
      <c r="F151" s="86">
        <f t="shared" si="4"/>
        <v>93065.489999999991</v>
      </c>
      <c r="G151" s="67">
        <v>31790.202626675738</v>
      </c>
      <c r="H151" s="91">
        <f t="shared" si="5"/>
        <v>124855.69262667574</v>
      </c>
    </row>
    <row r="152" spans="1:8" x14ac:dyDescent="0.25">
      <c r="A152" s="71">
        <v>743</v>
      </c>
      <c r="B152" s="1" t="s">
        <v>138</v>
      </c>
      <c r="C152" s="1" t="s">
        <v>403</v>
      </c>
      <c r="D152" s="1" t="s">
        <v>138</v>
      </c>
      <c r="E152" s="91">
        <v>1414</v>
      </c>
      <c r="F152" s="86">
        <f t="shared" si="4"/>
        <v>118874.98</v>
      </c>
      <c r="G152" s="67">
        <v>93217.090356474087</v>
      </c>
      <c r="H152" s="91">
        <f t="shared" si="5"/>
        <v>212092.07035647408</v>
      </c>
    </row>
    <row r="153" spans="1:8" x14ac:dyDescent="0.25">
      <c r="A153" s="71">
        <v>981</v>
      </c>
      <c r="B153" s="1" t="s">
        <v>24</v>
      </c>
      <c r="C153" s="1" t="s">
        <v>403</v>
      </c>
      <c r="D153" s="1" t="s">
        <v>14</v>
      </c>
      <c r="E153" s="91">
        <v>1017</v>
      </c>
      <c r="F153" s="86">
        <f t="shared" si="4"/>
        <v>85499.189999999988</v>
      </c>
      <c r="G153" s="67">
        <v>38986.619942441706</v>
      </c>
      <c r="H153" s="91">
        <f t="shared" si="5"/>
        <v>124485.8099424417</v>
      </c>
    </row>
    <row r="154" spans="1:8" x14ac:dyDescent="0.25">
      <c r="A154" s="71">
        <v>617</v>
      </c>
      <c r="B154" s="1" t="s">
        <v>195</v>
      </c>
      <c r="C154" s="1" t="s">
        <v>403</v>
      </c>
      <c r="D154" s="1" t="s">
        <v>22</v>
      </c>
      <c r="E154" s="91">
        <v>136</v>
      </c>
      <c r="F154" s="86">
        <f t="shared" si="4"/>
        <v>11433.519999999999</v>
      </c>
      <c r="G154" s="67">
        <v>1267.5072834824025</v>
      </c>
      <c r="H154" s="91">
        <f t="shared" si="5"/>
        <v>12701.027283482401</v>
      </c>
    </row>
    <row r="155" spans="1:8" x14ac:dyDescent="0.25">
      <c r="A155" s="71">
        <v>982</v>
      </c>
      <c r="B155" s="1" t="s">
        <v>197</v>
      </c>
      <c r="C155" s="1" t="s">
        <v>403</v>
      </c>
      <c r="D155" s="1" t="s">
        <v>36</v>
      </c>
      <c r="E155" s="91">
        <v>337</v>
      </c>
      <c r="F155" s="86">
        <f t="shared" si="4"/>
        <v>28331.589999999997</v>
      </c>
      <c r="G155" s="67">
        <v>8348.0955287175748</v>
      </c>
      <c r="H155" s="91">
        <f t="shared" si="5"/>
        <v>36679.685528717571</v>
      </c>
    </row>
    <row r="156" spans="1:8" x14ac:dyDescent="0.25">
      <c r="A156" s="71">
        <v>724</v>
      </c>
      <c r="B156" s="1" t="s">
        <v>198</v>
      </c>
      <c r="C156" s="1" t="s">
        <v>403</v>
      </c>
      <c r="D156" s="1" t="s">
        <v>194</v>
      </c>
      <c r="E156" s="91">
        <v>184</v>
      </c>
      <c r="F156" s="86">
        <f t="shared" si="4"/>
        <v>15468.88</v>
      </c>
      <c r="G156" s="67">
        <v>3062.8325933657889</v>
      </c>
      <c r="H156" s="91">
        <f t="shared" si="5"/>
        <v>18531.712593365788</v>
      </c>
    </row>
    <row r="157" spans="1:8" x14ac:dyDescent="0.25">
      <c r="A157" s="71">
        <v>983</v>
      </c>
      <c r="B157" s="1" t="s">
        <v>200</v>
      </c>
      <c r="C157" s="1" t="s">
        <v>403</v>
      </c>
      <c r="D157" s="1" t="s">
        <v>14</v>
      </c>
      <c r="E157" s="91">
        <v>374</v>
      </c>
      <c r="F157" s="86">
        <f t="shared" si="4"/>
        <v>31442.179999999997</v>
      </c>
      <c r="G157" s="67">
        <v>7762.34059114918</v>
      </c>
      <c r="H157" s="91">
        <f t="shared" si="5"/>
        <v>39204.520591149179</v>
      </c>
    </row>
    <row r="158" spans="1:8" x14ac:dyDescent="0.25">
      <c r="A158" s="71">
        <v>418</v>
      </c>
      <c r="B158" s="1" t="s">
        <v>201</v>
      </c>
      <c r="C158" s="1" t="s">
        <v>403</v>
      </c>
      <c r="D158" s="1" t="s">
        <v>28</v>
      </c>
      <c r="E158" s="91">
        <v>593</v>
      </c>
      <c r="F158" s="86">
        <f t="shared" si="4"/>
        <v>49853.509999999995</v>
      </c>
      <c r="G158" s="67">
        <v>32085.149538595906</v>
      </c>
      <c r="H158" s="91">
        <f t="shared" si="5"/>
        <v>81938.659538595908</v>
      </c>
    </row>
    <row r="159" spans="1:8" x14ac:dyDescent="0.25">
      <c r="A159" s="71">
        <v>619</v>
      </c>
      <c r="B159" s="1" t="s">
        <v>202</v>
      </c>
      <c r="C159" s="1" t="s">
        <v>403</v>
      </c>
      <c r="D159" s="1" t="s">
        <v>22</v>
      </c>
      <c r="E159" s="91">
        <v>693</v>
      </c>
      <c r="F159" s="86">
        <f t="shared" si="4"/>
        <v>58260.509999999995</v>
      </c>
      <c r="G159" s="67">
        <v>12347.715782800033</v>
      </c>
      <c r="H159" s="91">
        <f t="shared" si="5"/>
        <v>70608.225782800029</v>
      </c>
    </row>
    <row r="160" spans="1:8" x14ac:dyDescent="0.25">
      <c r="A160" s="71">
        <v>934</v>
      </c>
      <c r="B160" s="1" t="s">
        <v>348</v>
      </c>
      <c r="C160" s="1" t="s">
        <v>403</v>
      </c>
      <c r="D160" s="1" t="s">
        <v>19</v>
      </c>
      <c r="E160" s="91">
        <v>357</v>
      </c>
      <c r="F160" s="86">
        <f t="shared" si="4"/>
        <v>30012.989999999998</v>
      </c>
      <c r="G160" s="67">
        <v>10568.344975622564</v>
      </c>
      <c r="H160" s="91">
        <f t="shared" si="5"/>
        <v>40581.334975622565</v>
      </c>
    </row>
    <row r="161" spans="1:8" x14ac:dyDescent="0.25">
      <c r="A161" s="71">
        <v>629</v>
      </c>
      <c r="B161" s="1" t="s">
        <v>203</v>
      </c>
      <c r="C161" s="1" t="s">
        <v>403</v>
      </c>
      <c r="D161" s="1" t="s">
        <v>22</v>
      </c>
      <c r="E161" s="91">
        <v>77</v>
      </c>
      <c r="F161" s="86">
        <f t="shared" si="4"/>
        <v>6473.3899999999994</v>
      </c>
      <c r="G161" s="67">
        <v>573.27690892196233</v>
      </c>
      <c r="H161" s="91">
        <f t="shared" si="5"/>
        <v>7046.6669089219613</v>
      </c>
    </row>
    <row r="162" spans="1:8" x14ac:dyDescent="0.25">
      <c r="A162" s="71">
        <v>589</v>
      </c>
      <c r="B162" s="1" t="s">
        <v>349</v>
      </c>
      <c r="C162" s="1" t="s">
        <v>403</v>
      </c>
      <c r="D162" s="1" t="s">
        <v>50</v>
      </c>
      <c r="E162" s="91">
        <v>61</v>
      </c>
      <c r="F162" s="86">
        <f t="shared" si="4"/>
        <v>5128.2699999999995</v>
      </c>
      <c r="G162" s="67">
        <v>2053.7796055043195</v>
      </c>
      <c r="H162" s="91">
        <f t="shared" si="5"/>
        <v>7182.0496055043186</v>
      </c>
    </row>
    <row r="163" spans="1:8" x14ac:dyDescent="0.25">
      <c r="A163" s="71">
        <v>620</v>
      </c>
      <c r="B163" s="1" t="s">
        <v>206</v>
      </c>
      <c r="C163" s="1" t="s">
        <v>403</v>
      </c>
      <c r="D163" s="1" t="s">
        <v>22</v>
      </c>
      <c r="E163" s="91">
        <v>137</v>
      </c>
      <c r="F163" s="86">
        <f t="shared" si="4"/>
        <v>11517.589999999998</v>
      </c>
      <c r="G163" s="67">
        <v>1722.7712338375081</v>
      </c>
      <c r="H163" s="91">
        <f t="shared" si="5"/>
        <v>13240.361233837506</v>
      </c>
    </row>
    <row r="164" spans="1:8" x14ac:dyDescent="0.25">
      <c r="A164" s="71">
        <v>391</v>
      </c>
      <c r="B164" s="1" t="s">
        <v>350</v>
      </c>
      <c r="C164" s="1" t="s">
        <v>403</v>
      </c>
      <c r="D164" s="1" t="s">
        <v>3</v>
      </c>
      <c r="E164" s="91">
        <v>210</v>
      </c>
      <c r="F164" s="86">
        <f t="shared" si="4"/>
        <v>17654.699999999997</v>
      </c>
      <c r="G164" s="67">
        <v>2855.3760283865122</v>
      </c>
      <c r="H164" s="91">
        <f t="shared" si="5"/>
        <v>20510.076028386509</v>
      </c>
    </row>
    <row r="165" spans="1:8" x14ac:dyDescent="0.25">
      <c r="A165" s="71">
        <v>985</v>
      </c>
      <c r="B165" s="1" t="s">
        <v>207</v>
      </c>
      <c r="C165" s="1" t="s">
        <v>403</v>
      </c>
      <c r="D165" s="1" t="s">
        <v>36</v>
      </c>
      <c r="E165" s="91">
        <v>101</v>
      </c>
      <c r="F165" s="86">
        <f t="shared" si="4"/>
        <v>8491.07</v>
      </c>
      <c r="G165" s="67">
        <v>1499.8040926464382</v>
      </c>
      <c r="H165" s="91">
        <f t="shared" si="5"/>
        <v>9990.8740926464379</v>
      </c>
    </row>
    <row r="166" spans="1:8" x14ac:dyDescent="0.25">
      <c r="A166" s="71">
        <v>622</v>
      </c>
      <c r="B166" s="1" t="s">
        <v>149</v>
      </c>
      <c r="C166" s="1" t="s">
        <v>403</v>
      </c>
      <c r="D166" s="1" t="s">
        <v>58</v>
      </c>
      <c r="E166" s="91">
        <v>129</v>
      </c>
      <c r="F166" s="86">
        <f t="shared" si="4"/>
        <v>10845.029999999999</v>
      </c>
      <c r="G166" s="67">
        <v>2336.4161512692858</v>
      </c>
      <c r="H166" s="91">
        <f t="shared" si="5"/>
        <v>13181.446151269285</v>
      </c>
    </row>
    <row r="167" spans="1:8" x14ac:dyDescent="0.25">
      <c r="A167" s="71">
        <v>744</v>
      </c>
      <c r="B167" s="1" t="s">
        <v>210</v>
      </c>
      <c r="C167" s="1" t="s">
        <v>403</v>
      </c>
      <c r="D167" s="1" t="s">
        <v>13</v>
      </c>
      <c r="E167" s="91">
        <v>640</v>
      </c>
      <c r="F167" s="86">
        <f t="shared" si="4"/>
        <v>53804.799999999996</v>
      </c>
      <c r="G167" s="67">
        <v>28488.934046251721</v>
      </c>
      <c r="H167" s="91">
        <f t="shared" si="5"/>
        <v>82293.734046251717</v>
      </c>
    </row>
    <row r="168" spans="1:8" x14ac:dyDescent="0.25">
      <c r="A168" s="71">
        <v>438</v>
      </c>
      <c r="B168" s="1" t="s">
        <v>211</v>
      </c>
      <c r="C168" s="1" t="s">
        <v>403</v>
      </c>
      <c r="D168" s="1" t="s">
        <v>63</v>
      </c>
      <c r="E168" s="91">
        <v>234</v>
      </c>
      <c r="F168" s="86">
        <f t="shared" si="4"/>
        <v>19672.379999999997</v>
      </c>
      <c r="G168" s="67">
        <v>6710.1422750171023</v>
      </c>
      <c r="H168" s="91">
        <f t="shared" si="5"/>
        <v>26382.522275017101</v>
      </c>
    </row>
    <row r="169" spans="1:8" x14ac:dyDescent="0.25">
      <c r="A169" s="71">
        <v>363</v>
      </c>
      <c r="B169" s="1" t="s">
        <v>212</v>
      </c>
      <c r="C169" s="1" t="s">
        <v>403</v>
      </c>
      <c r="D169" s="1" t="s">
        <v>212</v>
      </c>
      <c r="E169" s="91">
        <v>3520</v>
      </c>
      <c r="F169" s="86">
        <f t="shared" si="4"/>
        <v>295926.39999999997</v>
      </c>
      <c r="G169" s="67">
        <v>217674.61270057064</v>
      </c>
      <c r="H169" s="91">
        <f t="shared" si="5"/>
        <v>513601.01270057063</v>
      </c>
    </row>
    <row r="170" spans="1:8" x14ac:dyDescent="0.25">
      <c r="A170" s="71">
        <v>701</v>
      </c>
      <c r="B170" s="1" t="s">
        <v>213</v>
      </c>
      <c r="C170" s="1" t="s">
        <v>403</v>
      </c>
      <c r="D170" s="1" t="s">
        <v>34</v>
      </c>
      <c r="E170" s="91">
        <v>99</v>
      </c>
      <c r="F170" s="86">
        <f t="shared" si="4"/>
        <v>8322.9299999999985</v>
      </c>
      <c r="G170" s="67">
        <v>2503.4712151465678</v>
      </c>
      <c r="H170" s="91">
        <f t="shared" si="5"/>
        <v>10826.401215146567</v>
      </c>
    </row>
    <row r="171" spans="1:8" x14ac:dyDescent="0.25">
      <c r="A171" s="71">
        <v>450</v>
      </c>
      <c r="B171" s="1" t="s">
        <v>63</v>
      </c>
      <c r="C171" s="1" t="s">
        <v>403</v>
      </c>
      <c r="D171" s="1" t="s">
        <v>63</v>
      </c>
      <c r="E171" s="91">
        <v>380</v>
      </c>
      <c r="F171" s="86">
        <f t="shared" si="4"/>
        <v>31946.6</v>
      </c>
      <c r="G171" s="67">
        <v>14176.541694579913</v>
      </c>
      <c r="H171" s="91">
        <f t="shared" si="5"/>
        <v>46123.141694579914</v>
      </c>
    </row>
    <row r="172" spans="1:8" x14ac:dyDescent="0.25">
      <c r="A172" s="71">
        <v>716</v>
      </c>
      <c r="B172" s="1" t="s">
        <v>214</v>
      </c>
      <c r="C172" s="1" t="s">
        <v>403</v>
      </c>
      <c r="D172" s="1" t="s">
        <v>60</v>
      </c>
      <c r="E172" s="91">
        <v>90</v>
      </c>
      <c r="F172" s="86">
        <f t="shared" si="4"/>
        <v>7566.2999999999993</v>
      </c>
      <c r="G172" s="67">
        <v>1848.0104970841744</v>
      </c>
      <c r="H172" s="91">
        <f t="shared" si="5"/>
        <v>9414.3104970841741</v>
      </c>
    </row>
    <row r="173" spans="1:8" x14ac:dyDescent="0.25">
      <c r="A173" s="72">
        <v>392</v>
      </c>
      <c r="B173" s="1" t="s">
        <v>215</v>
      </c>
      <c r="C173" s="1" t="s">
        <v>403</v>
      </c>
      <c r="D173" s="1" t="s">
        <v>14</v>
      </c>
      <c r="E173" s="91">
        <v>1192</v>
      </c>
      <c r="F173" s="86">
        <f t="shared" si="4"/>
        <v>100211.43999999999</v>
      </c>
      <c r="G173" s="67">
        <v>50188.993341583009</v>
      </c>
      <c r="H173" s="91">
        <f t="shared" si="5"/>
        <v>150400.433341583</v>
      </c>
    </row>
    <row r="174" spans="1:8" x14ac:dyDescent="0.25">
      <c r="A174" s="73">
        <v>726</v>
      </c>
      <c r="B174" s="1" t="s">
        <v>216</v>
      </c>
      <c r="C174" s="1" t="s">
        <v>403</v>
      </c>
      <c r="D174" s="1" t="s">
        <v>194</v>
      </c>
      <c r="E174" s="91">
        <v>426</v>
      </c>
      <c r="F174" s="86">
        <f t="shared" si="4"/>
        <v>35813.82</v>
      </c>
      <c r="G174" s="67">
        <v>10366.39781378718</v>
      </c>
      <c r="H174" s="91">
        <f t="shared" si="5"/>
        <v>46180.217813787182</v>
      </c>
    </row>
    <row r="175" spans="1:8" x14ac:dyDescent="0.25">
      <c r="A175" s="71">
        <v>745</v>
      </c>
      <c r="B175" s="1" t="s">
        <v>218</v>
      </c>
      <c r="C175" s="1" t="s">
        <v>403</v>
      </c>
      <c r="D175" s="1" t="s">
        <v>138</v>
      </c>
      <c r="E175" s="91">
        <v>788</v>
      </c>
      <c r="F175" s="86">
        <f t="shared" si="4"/>
        <v>66247.159999999989</v>
      </c>
      <c r="G175" s="67">
        <v>19228.704540137715</v>
      </c>
      <c r="H175" s="91">
        <f t="shared" si="5"/>
        <v>85475.8645401377</v>
      </c>
    </row>
    <row r="176" spans="1:8" x14ac:dyDescent="0.25">
      <c r="A176" s="71">
        <v>309</v>
      </c>
      <c r="B176" s="1" t="s">
        <v>219</v>
      </c>
      <c r="C176" s="1" t="s">
        <v>403</v>
      </c>
      <c r="D176" s="1" t="s">
        <v>3</v>
      </c>
      <c r="E176" s="91">
        <v>244</v>
      </c>
      <c r="F176" s="86">
        <f t="shared" si="4"/>
        <v>20513.079999999998</v>
      </c>
      <c r="G176" s="67">
        <v>3314.6120006436759</v>
      </c>
      <c r="H176" s="91">
        <f t="shared" si="5"/>
        <v>23827.692000643674</v>
      </c>
    </row>
    <row r="177" spans="1:8" x14ac:dyDescent="0.25">
      <c r="A177" s="71">
        <v>310</v>
      </c>
      <c r="B177" s="1" t="s">
        <v>352</v>
      </c>
      <c r="C177" s="1" t="s">
        <v>403</v>
      </c>
      <c r="D177" s="1" t="s">
        <v>3</v>
      </c>
      <c r="E177" s="91">
        <v>530</v>
      </c>
      <c r="F177" s="86">
        <f t="shared" si="4"/>
        <v>44557.1</v>
      </c>
      <c r="G177" s="67">
        <v>7063.665507319788</v>
      </c>
      <c r="H177" s="91">
        <f t="shared" si="5"/>
        <v>51620.765507319789</v>
      </c>
    </row>
    <row r="178" spans="1:8" x14ac:dyDescent="0.25">
      <c r="A178" s="71">
        <v>703</v>
      </c>
      <c r="B178" s="1" t="s">
        <v>221</v>
      </c>
      <c r="C178" s="1" t="s">
        <v>403</v>
      </c>
      <c r="D178" s="1" t="s">
        <v>60</v>
      </c>
      <c r="E178" s="91">
        <v>508</v>
      </c>
      <c r="F178" s="86">
        <f t="shared" si="4"/>
        <v>42707.56</v>
      </c>
      <c r="G178" s="67">
        <v>25384.860755693437</v>
      </c>
      <c r="H178" s="91">
        <f t="shared" si="5"/>
        <v>68092.420755693427</v>
      </c>
    </row>
    <row r="179" spans="1:8" x14ac:dyDescent="0.25">
      <c r="A179" s="71">
        <v>567</v>
      </c>
      <c r="B179" s="1" t="s">
        <v>353</v>
      </c>
      <c r="C179" s="1" t="s">
        <v>403</v>
      </c>
      <c r="D179" s="1" t="s">
        <v>74</v>
      </c>
      <c r="E179" s="91">
        <v>791</v>
      </c>
      <c r="F179" s="86">
        <f t="shared" si="4"/>
        <v>66499.37</v>
      </c>
      <c r="G179" s="67">
        <v>9724.4316174177584</v>
      </c>
      <c r="H179" s="91">
        <f t="shared" si="5"/>
        <v>76223.801617417746</v>
      </c>
    </row>
    <row r="180" spans="1:8" x14ac:dyDescent="0.25">
      <c r="A180" s="71">
        <v>441</v>
      </c>
      <c r="B180" s="1" t="s">
        <v>354</v>
      </c>
      <c r="C180" s="1" t="s">
        <v>403</v>
      </c>
      <c r="D180" s="1" t="s">
        <v>65</v>
      </c>
      <c r="E180" s="91">
        <v>201</v>
      </c>
      <c r="F180" s="86">
        <f t="shared" si="4"/>
        <v>16898.07</v>
      </c>
      <c r="G180" s="67">
        <v>6790.0104490907988</v>
      </c>
      <c r="H180" s="91">
        <f t="shared" si="5"/>
        <v>23688.080449090798</v>
      </c>
    </row>
    <row r="181" spans="1:8" x14ac:dyDescent="0.25">
      <c r="A181" s="71">
        <v>879</v>
      </c>
      <c r="B181" s="1" t="s">
        <v>189</v>
      </c>
      <c r="C181" s="1" t="s">
        <v>403</v>
      </c>
      <c r="D181" s="1" t="s">
        <v>189</v>
      </c>
      <c r="E181" s="91">
        <v>590</v>
      </c>
      <c r="F181" s="86">
        <f t="shared" si="4"/>
        <v>49601.299999999996</v>
      </c>
      <c r="G181" s="67">
        <v>13118.514128174718</v>
      </c>
      <c r="H181" s="91">
        <f t="shared" si="5"/>
        <v>62719.814128174716</v>
      </c>
    </row>
    <row r="182" spans="1:8" x14ac:dyDescent="0.25">
      <c r="A182" s="71">
        <v>704</v>
      </c>
      <c r="B182" s="1" t="s">
        <v>356</v>
      </c>
      <c r="C182" s="1" t="s">
        <v>403</v>
      </c>
      <c r="D182" s="1" t="s">
        <v>34</v>
      </c>
      <c r="E182" s="91">
        <v>23</v>
      </c>
      <c r="F182" s="86">
        <f t="shared" si="4"/>
        <v>1933.61</v>
      </c>
      <c r="G182" s="67">
        <v>1453.8634868847619</v>
      </c>
      <c r="H182" s="91">
        <f t="shared" si="5"/>
        <v>3387.4734868847618</v>
      </c>
    </row>
    <row r="183" spans="1:8" x14ac:dyDescent="0.25">
      <c r="A183" s="71">
        <v>337</v>
      </c>
      <c r="B183" s="1" t="s">
        <v>357</v>
      </c>
      <c r="C183" s="1" t="s">
        <v>403</v>
      </c>
      <c r="D183" s="1" t="s">
        <v>5</v>
      </c>
      <c r="E183" s="91">
        <v>854</v>
      </c>
      <c r="F183" s="86">
        <f t="shared" si="4"/>
        <v>71795.78</v>
      </c>
      <c r="G183" s="67">
        <v>27735.039198367125</v>
      </c>
      <c r="H183" s="91">
        <f t="shared" si="5"/>
        <v>99530.819198367128</v>
      </c>
    </row>
    <row r="184" spans="1:8" x14ac:dyDescent="0.25">
      <c r="A184" s="71">
        <v>442</v>
      </c>
      <c r="B184" s="1" t="s">
        <v>358</v>
      </c>
      <c r="C184" s="1" t="s">
        <v>403</v>
      </c>
      <c r="D184" s="1" t="s">
        <v>63</v>
      </c>
      <c r="E184" s="91">
        <v>30</v>
      </c>
      <c r="F184" s="86">
        <f t="shared" si="4"/>
        <v>2522.1</v>
      </c>
      <c r="G184" s="67">
        <v>979.68437418814642</v>
      </c>
      <c r="H184" s="91">
        <f t="shared" si="5"/>
        <v>3501.7843741881461</v>
      </c>
    </row>
    <row r="185" spans="1:8" x14ac:dyDescent="0.25">
      <c r="A185" s="71">
        <v>623</v>
      </c>
      <c r="B185" s="1" t="s">
        <v>150</v>
      </c>
      <c r="C185" s="1" t="s">
        <v>403</v>
      </c>
      <c r="D185" s="1" t="s">
        <v>58</v>
      </c>
      <c r="E185" s="91">
        <v>525</v>
      </c>
      <c r="F185" s="86">
        <f t="shared" si="4"/>
        <v>44136.75</v>
      </c>
      <c r="G185" s="67">
        <v>11329.227347382981</v>
      </c>
      <c r="H185" s="91">
        <f t="shared" si="5"/>
        <v>55465.977347382985</v>
      </c>
    </row>
    <row r="186" spans="1:8" x14ac:dyDescent="0.25">
      <c r="A186" s="71">
        <v>420</v>
      </c>
      <c r="B186" s="1" t="s">
        <v>229</v>
      </c>
      <c r="C186" s="1" t="s">
        <v>403</v>
      </c>
      <c r="D186" s="1" t="s">
        <v>10</v>
      </c>
      <c r="E186" s="91">
        <v>475</v>
      </c>
      <c r="F186" s="86">
        <f t="shared" si="4"/>
        <v>39933.25</v>
      </c>
      <c r="G186" s="67">
        <v>23446.289054278433</v>
      </c>
      <c r="H186" s="91">
        <f t="shared" si="5"/>
        <v>63379.53905427843</v>
      </c>
    </row>
    <row r="187" spans="1:8" x14ac:dyDescent="0.25">
      <c r="A187" s="71">
        <v>880</v>
      </c>
      <c r="B187" s="1" t="s">
        <v>233</v>
      </c>
      <c r="C187" s="1" t="s">
        <v>403</v>
      </c>
      <c r="D187" s="1" t="s">
        <v>189</v>
      </c>
      <c r="E187" s="91">
        <v>307</v>
      </c>
      <c r="F187" s="86">
        <f t="shared" si="4"/>
        <v>25809.489999999998</v>
      </c>
      <c r="G187" s="67">
        <v>6213.5162845206505</v>
      </c>
      <c r="H187" s="91">
        <f t="shared" si="5"/>
        <v>32023.006284520648</v>
      </c>
    </row>
    <row r="188" spans="1:8" x14ac:dyDescent="0.25">
      <c r="A188" s="71">
        <v>956</v>
      </c>
      <c r="B188" s="1" t="s">
        <v>230</v>
      </c>
      <c r="C188" s="1" t="s">
        <v>403</v>
      </c>
      <c r="D188" s="1" t="s">
        <v>14</v>
      </c>
      <c r="E188" s="91">
        <v>637</v>
      </c>
      <c r="F188" s="86">
        <f t="shared" si="4"/>
        <v>53552.59</v>
      </c>
      <c r="G188" s="67">
        <v>11586.702690164948</v>
      </c>
      <c r="H188" s="91">
        <f t="shared" si="5"/>
        <v>65139.292690164948</v>
      </c>
    </row>
    <row r="189" spans="1:8" x14ac:dyDescent="0.25">
      <c r="A189" s="71">
        <v>421</v>
      </c>
      <c r="B189" s="1" t="s">
        <v>231</v>
      </c>
      <c r="C189" s="1" t="s">
        <v>403</v>
      </c>
      <c r="D189" s="1" t="s">
        <v>36</v>
      </c>
      <c r="E189" s="91">
        <v>20</v>
      </c>
      <c r="F189" s="86">
        <f t="shared" si="4"/>
        <v>1681.3999999999999</v>
      </c>
      <c r="G189" s="67">
        <v>0</v>
      </c>
      <c r="H189" s="91">
        <f t="shared" si="5"/>
        <v>1681.3999999999999</v>
      </c>
    </row>
    <row r="190" spans="1:8" x14ac:dyDescent="0.25">
      <c r="A190" s="71">
        <v>987</v>
      </c>
      <c r="B190" s="1" t="s">
        <v>232</v>
      </c>
      <c r="C190" s="1" t="s">
        <v>403</v>
      </c>
      <c r="D190" s="1" t="s">
        <v>14</v>
      </c>
      <c r="E190" s="91">
        <v>92</v>
      </c>
      <c r="F190" s="86">
        <f t="shared" si="4"/>
        <v>7734.44</v>
      </c>
      <c r="G190" s="67">
        <v>923.58761729586911</v>
      </c>
      <c r="H190" s="91">
        <f t="shared" si="5"/>
        <v>8658.0276172958693</v>
      </c>
    </row>
    <row r="191" spans="1:8" x14ac:dyDescent="0.25">
      <c r="A191" s="71">
        <v>853</v>
      </c>
      <c r="B191" s="1" t="s">
        <v>234</v>
      </c>
      <c r="C191" s="1" t="s">
        <v>403</v>
      </c>
      <c r="D191" s="1" t="s">
        <v>189</v>
      </c>
      <c r="E191" s="91">
        <v>319</v>
      </c>
      <c r="F191" s="86">
        <f t="shared" si="4"/>
        <v>26818.329999999998</v>
      </c>
      <c r="G191" s="67">
        <v>6628.8906716082565</v>
      </c>
      <c r="H191" s="91">
        <f t="shared" si="5"/>
        <v>33447.220671608258</v>
      </c>
    </row>
    <row r="192" spans="1:8" x14ac:dyDescent="0.25">
      <c r="A192" s="71">
        <v>393</v>
      </c>
      <c r="B192" s="1" t="s">
        <v>360</v>
      </c>
      <c r="C192" s="1" t="s">
        <v>403</v>
      </c>
      <c r="D192" s="1" t="s">
        <v>14</v>
      </c>
      <c r="E192" s="91">
        <v>173</v>
      </c>
      <c r="F192" s="86">
        <f t="shared" si="4"/>
        <v>14544.109999999999</v>
      </c>
      <c r="G192" s="67">
        <v>4272.4074123568498</v>
      </c>
      <c r="H192" s="91">
        <f t="shared" si="5"/>
        <v>18816.51741235685</v>
      </c>
    </row>
    <row r="193" spans="1:8" x14ac:dyDescent="0.25">
      <c r="A193" s="71">
        <v>340</v>
      </c>
      <c r="B193" s="1" t="s">
        <v>235</v>
      </c>
      <c r="C193" s="1" t="s">
        <v>403</v>
      </c>
      <c r="D193" s="1" t="s">
        <v>5</v>
      </c>
      <c r="E193" s="91">
        <v>137</v>
      </c>
      <c r="F193" s="86">
        <f t="shared" si="4"/>
        <v>11517.589999999998</v>
      </c>
      <c r="G193" s="67">
        <v>1663.785448700396</v>
      </c>
      <c r="H193" s="91">
        <f t="shared" si="5"/>
        <v>13181.375448700393</v>
      </c>
    </row>
    <row r="194" spans="1:8" x14ac:dyDescent="0.25">
      <c r="A194" s="71">
        <v>843</v>
      </c>
      <c r="B194" s="1" t="s">
        <v>106</v>
      </c>
      <c r="C194" s="1" t="s">
        <v>403</v>
      </c>
      <c r="D194" s="1" t="s">
        <v>106</v>
      </c>
      <c r="E194" s="91">
        <v>1164</v>
      </c>
      <c r="F194" s="86">
        <f t="shared" si="4"/>
        <v>97857.48</v>
      </c>
      <c r="G194" s="67">
        <v>35575.009062189776</v>
      </c>
      <c r="H194" s="91">
        <f t="shared" si="5"/>
        <v>133432.48906218976</v>
      </c>
    </row>
    <row r="195" spans="1:8" x14ac:dyDescent="0.25">
      <c r="A195" s="71">
        <v>746</v>
      </c>
      <c r="B195" s="1" t="s">
        <v>236</v>
      </c>
      <c r="C195" s="1" t="s">
        <v>403</v>
      </c>
      <c r="D195" s="1" t="s">
        <v>13</v>
      </c>
      <c r="E195" s="91">
        <v>416</v>
      </c>
      <c r="F195" s="86">
        <f t="shared" si="4"/>
        <v>34973.119999999995</v>
      </c>
      <c r="G195" s="67">
        <v>6783.7764942868271</v>
      </c>
      <c r="H195" s="91">
        <f t="shared" si="5"/>
        <v>41756.896494286819</v>
      </c>
    </row>
    <row r="196" spans="1:8" x14ac:dyDescent="0.25">
      <c r="A196" s="71">
        <v>706</v>
      </c>
      <c r="B196" s="1" t="s">
        <v>237</v>
      </c>
      <c r="C196" s="1" t="s">
        <v>403</v>
      </c>
      <c r="D196" s="1" t="s">
        <v>60</v>
      </c>
      <c r="E196" s="91">
        <v>152</v>
      </c>
      <c r="F196" s="86">
        <f t="shared" si="4"/>
        <v>12778.64</v>
      </c>
      <c r="G196" s="67">
        <v>2478.5582564063639</v>
      </c>
      <c r="H196" s="91">
        <f t="shared" si="5"/>
        <v>15257.198256406364</v>
      </c>
    </row>
    <row r="197" spans="1:8" x14ac:dyDescent="0.25">
      <c r="A197" s="71">
        <v>443</v>
      </c>
      <c r="B197" s="1" t="s">
        <v>65</v>
      </c>
      <c r="C197" s="1" t="s">
        <v>403</v>
      </c>
      <c r="D197" s="1" t="s">
        <v>65</v>
      </c>
      <c r="E197" s="91">
        <v>996</v>
      </c>
      <c r="F197" s="86">
        <f t="shared" ref="F197:F260" si="6">E197*84.07</f>
        <v>83733.719999999987</v>
      </c>
      <c r="G197" s="67">
        <v>60895.495003403717</v>
      </c>
      <c r="H197" s="91">
        <f t="shared" ref="H197:H260" si="7">F197+G197</f>
        <v>144629.21500340372</v>
      </c>
    </row>
    <row r="198" spans="1:8" x14ac:dyDescent="0.25">
      <c r="A198" s="71">
        <v>449</v>
      </c>
      <c r="B198" s="1" t="s">
        <v>238</v>
      </c>
      <c r="C198" s="1" t="s">
        <v>403</v>
      </c>
      <c r="D198" s="1" t="s">
        <v>63</v>
      </c>
      <c r="E198" s="91">
        <v>138</v>
      </c>
      <c r="F198" s="86">
        <f t="shared" si="6"/>
        <v>11601.66</v>
      </c>
      <c r="G198" s="67">
        <v>5796.6135235606798</v>
      </c>
      <c r="H198" s="91">
        <f t="shared" si="7"/>
        <v>17398.273523560681</v>
      </c>
    </row>
    <row r="199" spans="1:8" x14ac:dyDescent="0.25">
      <c r="A199" s="71">
        <v>707</v>
      </c>
      <c r="B199" s="1" t="s">
        <v>362</v>
      </c>
      <c r="C199" s="1" t="s">
        <v>403</v>
      </c>
      <c r="D199" s="1" t="s">
        <v>60</v>
      </c>
      <c r="E199" s="91">
        <v>34</v>
      </c>
      <c r="F199" s="86">
        <f t="shared" si="6"/>
        <v>2858.3799999999997</v>
      </c>
      <c r="G199" s="67">
        <v>722.89316392097214</v>
      </c>
      <c r="H199" s="91">
        <f t="shared" si="7"/>
        <v>3581.2731639209719</v>
      </c>
    </row>
    <row r="200" spans="1:8" x14ac:dyDescent="0.25">
      <c r="A200" s="71">
        <v>786</v>
      </c>
      <c r="B200" s="1" t="s">
        <v>241</v>
      </c>
      <c r="C200" s="1" t="s">
        <v>403</v>
      </c>
      <c r="D200" s="1" t="s">
        <v>50</v>
      </c>
      <c r="E200" s="91">
        <v>92</v>
      </c>
      <c r="F200" s="86">
        <f t="shared" si="6"/>
        <v>7734.44</v>
      </c>
      <c r="G200" s="67">
        <v>2291.2788831462235</v>
      </c>
      <c r="H200" s="91">
        <f t="shared" si="7"/>
        <v>10025.718883146223</v>
      </c>
    </row>
    <row r="201" spans="1:8" x14ac:dyDescent="0.25">
      <c r="A201" s="71">
        <v>708</v>
      </c>
      <c r="B201" s="1" t="s">
        <v>242</v>
      </c>
      <c r="C201" s="1" t="s">
        <v>403</v>
      </c>
      <c r="D201" s="1" t="s">
        <v>34</v>
      </c>
      <c r="E201" s="91">
        <v>6</v>
      </c>
      <c r="F201" s="86">
        <f t="shared" si="6"/>
        <v>504.41999999999996</v>
      </c>
      <c r="G201" s="67">
        <v>190.95851313271982</v>
      </c>
      <c r="H201" s="91">
        <f t="shared" si="7"/>
        <v>695.37851313271972</v>
      </c>
    </row>
    <row r="202" spans="1:8" x14ac:dyDescent="0.25">
      <c r="A202" s="71">
        <v>747</v>
      </c>
      <c r="B202" s="1" t="s">
        <v>243</v>
      </c>
      <c r="C202" s="1" t="s">
        <v>403</v>
      </c>
      <c r="D202" s="1" t="s">
        <v>13</v>
      </c>
      <c r="E202" s="91">
        <v>115</v>
      </c>
      <c r="F202" s="86">
        <f t="shared" si="6"/>
        <v>9668.0499999999993</v>
      </c>
      <c r="G202" s="67">
        <v>1370.0004874419919</v>
      </c>
      <c r="H202" s="91">
        <f t="shared" si="7"/>
        <v>11038.050487441991</v>
      </c>
    </row>
    <row r="203" spans="1:8" x14ac:dyDescent="0.25">
      <c r="A203" s="71">
        <v>311</v>
      </c>
      <c r="B203" s="1" t="s">
        <v>244</v>
      </c>
      <c r="C203" s="1" t="s">
        <v>403</v>
      </c>
      <c r="D203" s="1" t="s">
        <v>14</v>
      </c>
      <c r="E203" s="91">
        <v>763</v>
      </c>
      <c r="F203" s="86">
        <f t="shared" si="6"/>
        <v>64145.409999999996</v>
      </c>
      <c r="G203" s="67">
        <v>14042.041430300331</v>
      </c>
      <c r="H203" s="91">
        <f t="shared" si="7"/>
        <v>78187.451430300323</v>
      </c>
    </row>
    <row r="204" spans="1:8" x14ac:dyDescent="0.25">
      <c r="A204" s="71">
        <v>748</v>
      </c>
      <c r="B204" s="1" t="s">
        <v>245</v>
      </c>
      <c r="C204" s="1" t="s">
        <v>403</v>
      </c>
      <c r="D204" s="1" t="s">
        <v>13</v>
      </c>
      <c r="E204" s="91">
        <v>146</v>
      </c>
      <c r="F204" s="86">
        <f t="shared" si="6"/>
        <v>12274.22</v>
      </c>
      <c r="G204" s="67">
        <v>3739.2058864542287</v>
      </c>
      <c r="H204" s="91">
        <f t="shared" si="7"/>
        <v>16013.425886454228</v>
      </c>
    </row>
    <row r="205" spans="1:8" x14ac:dyDescent="0.25">
      <c r="A205" s="71">
        <v>592</v>
      </c>
      <c r="B205" s="1" t="s">
        <v>363</v>
      </c>
      <c r="C205" s="1" t="s">
        <v>403</v>
      </c>
      <c r="D205" s="1" t="s">
        <v>50</v>
      </c>
      <c r="E205" s="91">
        <v>117</v>
      </c>
      <c r="F205" s="86">
        <f t="shared" si="6"/>
        <v>9836.1899999999987</v>
      </c>
      <c r="G205" s="67">
        <v>1975.8073116782739</v>
      </c>
      <c r="H205" s="91">
        <f t="shared" si="7"/>
        <v>11811.997311678273</v>
      </c>
    </row>
    <row r="206" spans="1:8" x14ac:dyDescent="0.25">
      <c r="A206" s="71">
        <v>855</v>
      </c>
      <c r="B206" s="1" t="s">
        <v>109</v>
      </c>
      <c r="C206" s="1" t="s">
        <v>403</v>
      </c>
      <c r="D206" s="1" t="s">
        <v>189</v>
      </c>
      <c r="E206" s="91">
        <v>1218</v>
      </c>
      <c r="F206" s="86">
        <f t="shared" si="6"/>
        <v>102397.26</v>
      </c>
      <c r="G206" s="67">
        <v>29222.916165625888</v>
      </c>
      <c r="H206" s="91">
        <f t="shared" si="7"/>
        <v>131620.17616562589</v>
      </c>
    </row>
    <row r="207" spans="1:8" x14ac:dyDescent="0.25">
      <c r="A207" s="71">
        <v>341</v>
      </c>
      <c r="B207" s="1" t="s">
        <v>246</v>
      </c>
      <c r="C207" s="1" t="s">
        <v>403</v>
      </c>
      <c r="D207" s="1" t="s">
        <v>5</v>
      </c>
      <c r="E207" s="91">
        <v>115</v>
      </c>
      <c r="F207" s="86">
        <f t="shared" si="6"/>
        <v>9668.0499999999993</v>
      </c>
      <c r="G207" s="67">
        <v>1268.4877185467246</v>
      </c>
      <c r="H207" s="91">
        <f t="shared" si="7"/>
        <v>10936.537718546724</v>
      </c>
    </row>
    <row r="208" spans="1:8" x14ac:dyDescent="0.25">
      <c r="A208" s="71">
        <v>988</v>
      </c>
      <c r="B208" s="1" t="s">
        <v>248</v>
      </c>
      <c r="C208" s="1" t="s">
        <v>403</v>
      </c>
      <c r="D208" s="1" t="s">
        <v>36</v>
      </c>
      <c r="E208" s="91">
        <v>301</v>
      </c>
      <c r="F208" s="86">
        <f t="shared" si="6"/>
        <v>25305.07</v>
      </c>
      <c r="G208" s="67">
        <v>4824.0314887047816</v>
      </c>
      <c r="H208" s="91">
        <f t="shared" si="7"/>
        <v>30129.101488704782</v>
      </c>
    </row>
    <row r="209" spans="1:8" x14ac:dyDescent="0.25">
      <c r="A209" s="71">
        <v>312</v>
      </c>
      <c r="B209" s="1" t="s">
        <v>364</v>
      </c>
      <c r="C209" s="1" t="s">
        <v>403</v>
      </c>
      <c r="D209" s="1" t="s">
        <v>3</v>
      </c>
      <c r="E209" s="91">
        <v>594</v>
      </c>
      <c r="F209" s="86">
        <f t="shared" si="6"/>
        <v>49937.579999999994</v>
      </c>
      <c r="G209" s="67">
        <v>10793.375260491841</v>
      </c>
      <c r="H209" s="91">
        <f t="shared" si="7"/>
        <v>60730.955260491835</v>
      </c>
    </row>
    <row r="210" spans="1:8" x14ac:dyDescent="0.25">
      <c r="A210" s="71">
        <v>709</v>
      </c>
      <c r="B210" s="1" t="s">
        <v>249</v>
      </c>
      <c r="C210" s="1" t="s">
        <v>403</v>
      </c>
      <c r="D210" s="1" t="s">
        <v>34</v>
      </c>
      <c r="E210" s="91">
        <v>9</v>
      </c>
      <c r="F210" s="86">
        <f t="shared" si="6"/>
        <v>756.62999999999988</v>
      </c>
      <c r="G210" s="67">
        <v>231.41371639953493</v>
      </c>
      <c r="H210" s="91">
        <f t="shared" si="7"/>
        <v>988.04371639953479</v>
      </c>
    </row>
    <row r="211" spans="1:8" x14ac:dyDescent="0.25">
      <c r="A211" s="71">
        <v>883</v>
      </c>
      <c r="B211" s="1" t="s">
        <v>250</v>
      </c>
      <c r="C211" s="1" t="s">
        <v>403</v>
      </c>
      <c r="D211" s="1" t="s">
        <v>14</v>
      </c>
      <c r="E211" s="91">
        <v>431</v>
      </c>
      <c r="F211" s="86">
        <f t="shared" si="6"/>
        <v>36234.17</v>
      </c>
      <c r="G211" s="67">
        <v>12819.605883477652</v>
      </c>
      <c r="H211" s="91">
        <f t="shared" si="7"/>
        <v>49053.775883477647</v>
      </c>
    </row>
    <row r="212" spans="1:8" x14ac:dyDescent="0.25">
      <c r="A212" s="71">
        <v>499</v>
      </c>
      <c r="B212" s="1" t="s">
        <v>253</v>
      </c>
      <c r="C212" s="1" t="s">
        <v>403</v>
      </c>
      <c r="D212" s="1" t="s">
        <v>53</v>
      </c>
      <c r="E212" s="91">
        <v>118</v>
      </c>
      <c r="F212" s="86">
        <f t="shared" si="6"/>
        <v>9920.2599999999984</v>
      </c>
      <c r="G212" s="67">
        <v>2543.6717891998237</v>
      </c>
      <c r="H212" s="91">
        <f t="shared" si="7"/>
        <v>12463.931789199822</v>
      </c>
    </row>
    <row r="213" spans="1:8" x14ac:dyDescent="0.25">
      <c r="A213" s="71">
        <v>444</v>
      </c>
      <c r="B213" s="1" t="s">
        <v>254</v>
      </c>
      <c r="C213" s="1" t="s">
        <v>403</v>
      </c>
      <c r="D213" s="1" t="s">
        <v>63</v>
      </c>
      <c r="E213" s="91">
        <v>427</v>
      </c>
      <c r="F213" s="86">
        <f t="shared" si="6"/>
        <v>35897.89</v>
      </c>
      <c r="G213" s="67">
        <v>13956.197835729949</v>
      </c>
      <c r="H213" s="91">
        <f t="shared" si="7"/>
        <v>49854.087835729952</v>
      </c>
    </row>
    <row r="214" spans="1:8" x14ac:dyDescent="0.25">
      <c r="A214" s="71">
        <v>445</v>
      </c>
      <c r="B214" s="1" t="s">
        <v>255</v>
      </c>
      <c r="C214" s="1" t="s">
        <v>403</v>
      </c>
      <c r="D214" s="1" t="s">
        <v>65</v>
      </c>
      <c r="E214" s="91">
        <v>295</v>
      </c>
      <c r="F214" s="86">
        <f t="shared" si="6"/>
        <v>24800.649999999998</v>
      </c>
      <c r="G214" s="67">
        <v>6898.5036727871166</v>
      </c>
      <c r="H214" s="91">
        <f t="shared" si="7"/>
        <v>31699.153672787113</v>
      </c>
    </row>
    <row r="215" spans="1:8" x14ac:dyDescent="0.25">
      <c r="A215" s="71">
        <v>711</v>
      </c>
      <c r="B215" s="1" t="s">
        <v>256</v>
      </c>
      <c r="C215" s="1" t="s">
        <v>403</v>
      </c>
      <c r="D215" s="1" t="s">
        <v>60</v>
      </c>
      <c r="E215" s="91">
        <v>58</v>
      </c>
      <c r="F215" s="86">
        <f t="shared" si="6"/>
        <v>4876.0599999999995</v>
      </c>
      <c r="G215" s="67">
        <v>1350.6573325289394</v>
      </c>
      <c r="H215" s="91">
        <f t="shared" si="7"/>
        <v>6226.7173325289386</v>
      </c>
    </row>
    <row r="216" spans="1:8" x14ac:dyDescent="0.25">
      <c r="A216" s="71">
        <v>768</v>
      </c>
      <c r="B216" s="1" t="s">
        <v>257</v>
      </c>
      <c r="C216" s="1" t="s">
        <v>403</v>
      </c>
      <c r="D216" s="1" t="s">
        <v>257</v>
      </c>
      <c r="E216" s="91">
        <v>2178</v>
      </c>
      <c r="F216" s="86">
        <f t="shared" si="6"/>
        <v>183104.46</v>
      </c>
      <c r="G216" s="67">
        <v>66803.518656143977</v>
      </c>
      <c r="H216" s="91">
        <f t="shared" si="7"/>
        <v>249907.97865614397</v>
      </c>
    </row>
    <row r="217" spans="1:8" x14ac:dyDescent="0.25">
      <c r="A217" s="71">
        <v>793</v>
      </c>
      <c r="B217" s="1" t="s">
        <v>258</v>
      </c>
      <c r="C217" s="1" t="s">
        <v>403</v>
      </c>
      <c r="D217" s="1" t="s">
        <v>106</v>
      </c>
      <c r="E217" s="91">
        <v>267</v>
      </c>
      <c r="F217" s="86">
        <f t="shared" si="6"/>
        <v>22446.69</v>
      </c>
      <c r="G217" s="67">
        <v>4137.0989932062448</v>
      </c>
      <c r="H217" s="91">
        <f t="shared" si="7"/>
        <v>26583.788993206243</v>
      </c>
    </row>
    <row r="218" spans="1:8" x14ac:dyDescent="0.25">
      <c r="A218" s="71">
        <v>939</v>
      </c>
      <c r="B218" s="1" t="s">
        <v>86</v>
      </c>
      <c r="C218" s="1" t="s">
        <v>403</v>
      </c>
      <c r="D218" s="1" t="s">
        <v>86</v>
      </c>
      <c r="E218" s="91">
        <v>2904</v>
      </c>
      <c r="F218" s="86">
        <f t="shared" si="6"/>
        <v>244139.27999999997</v>
      </c>
      <c r="G218" s="68">
        <v>83639.265962565347</v>
      </c>
      <c r="H218" s="91">
        <f t="shared" si="7"/>
        <v>327778.54596256535</v>
      </c>
    </row>
    <row r="219" spans="1:8" x14ac:dyDescent="0.25">
      <c r="A219" s="71">
        <v>358</v>
      </c>
      <c r="B219" s="1" t="s">
        <v>259</v>
      </c>
      <c r="C219" s="1" t="s">
        <v>403</v>
      </c>
      <c r="D219" s="1" t="s">
        <v>212</v>
      </c>
      <c r="E219" s="91">
        <v>690</v>
      </c>
      <c r="F219" s="86">
        <f t="shared" si="6"/>
        <v>58008.299999999996</v>
      </c>
      <c r="G219" s="67">
        <v>23846.320242602131</v>
      </c>
      <c r="H219" s="91">
        <f t="shared" si="7"/>
        <v>81854.620242602134</v>
      </c>
    </row>
    <row r="220" spans="1:8" x14ac:dyDescent="0.25">
      <c r="A220" s="71">
        <v>770</v>
      </c>
      <c r="B220" s="1" t="s">
        <v>260</v>
      </c>
      <c r="C220" s="1" t="s">
        <v>403</v>
      </c>
      <c r="D220" s="1" t="s">
        <v>20</v>
      </c>
      <c r="E220" s="91">
        <v>214</v>
      </c>
      <c r="F220" s="86">
        <f t="shared" si="6"/>
        <v>17990.98</v>
      </c>
      <c r="G220" s="67">
        <v>3072.1526268739408</v>
      </c>
      <c r="H220" s="91">
        <f t="shared" si="7"/>
        <v>21063.132626873939</v>
      </c>
    </row>
    <row r="221" spans="1:8" x14ac:dyDescent="0.25">
      <c r="A221" s="71">
        <v>749</v>
      </c>
      <c r="B221" s="1" t="s">
        <v>365</v>
      </c>
      <c r="C221" s="1" t="s">
        <v>403</v>
      </c>
      <c r="D221" s="1" t="s">
        <v>13</v>
      </c>
      <c r="E221" s="91">
        <v>781</v>
      </c>
      <c r="F221" s="86">
        <f t="shared" si="6"/>
        <v>65658.67</v>
      </c>
      <c r="G221" s="67">
        <v>38061.652173809081</v>
      </c>
      <c r="H221" s="91">
        <f t="shared" si="7"/>
        <v>103720.32217380908</v>
      </c>
    </row>
    <row r="222" spans="1:8" x14ac:dyDescent="0.25">
      <c r="A222" s="71">
        <v>957</v>
      </c>
      <c r="B222" s="1" t="s">
        <v>261</v>
      </c>
      <c r="C222" s="1" t="s">
        <v>403</v>
      </c>
      <c r="D222" s="1" t="s">
        <v>14</v>
      </c>
      <c r="E222" s="91">
        <v>969</v>
      </c>
      <c r="F222" s="86">
        <f t="shared" si="6"/>
        <v>81463.829999999987</v>
      </c>
      <c r="G222" s="67">
        <v>26454.540095622106</v>
      </c>
      <c r="H222" s="91">
        <f t="shared" si="7"/>
        <v>107918.37009562209</v>
      </c>
    </row>
    <row r="223" spans="1:8" x14ac:dyDescent="0.25">
      <c r="A223" s="71">
        <v>750</v>
      </c>
      <c r="B223" s="1" t="s">
        <v>262</v>
      </c>
      <c r="C223" s="1" t="s">
        <v>403</v>
      </c>
      <c r="D223" s="1" t="s">
        <v>3</v>
      </c>
      <c r="E223" s="91">
        <v>300</v>
      </c>
      <c r="F223" s="86">
        <f t="shared" si="6"/>
        <v>25220.999999999996</v>
      </c>
      <c r="G223" s="67">
        <v>7987.4066489573397</v>
      </c>
      <c r="H223" s="91">
        <f t="shared" si="7"/>
        <v>33208.406648957338</v>
      </c>
    </row>
    <row r="224" spans="1:8" x14ac:dyDescent="0.25">
      <c r="A224" s="71">
        <v>751</v>
      </c>
      <c r="B224" s="1" t="s">
        <v>53</v>
      </c>
      <c r="C224" s="1" t="s">
        <v>403</v>
      </c>
      <c r="D224" s="1" t="s">
        <v>53</v>
      </c>
      <c r="E224" s="91">
        <v>565</v>
      </c>
      <c r="F224" s="86">
        <f t="shared" si="6"/>
        <v>47499.549999999996</v>
      </c>
      <c r="G224" s="67">
        <v>12081.925526327281</v>
      </c>
      <c r="H224" s="91">
        <f t="shared" si="7"/>
        <v>59581.475526327275</v>
      </c>
    </row>
    <row r="225" spans="1:8" x14ac:dyDescent="0.25">
      <c r="A225" s="71">
        <v>713</v>
      </c>
      <c r="B225" s="1" t="s">
        <v>263</v>
      </c>
      <c r="C225" s="1" t="s">
        <v>403</v>
      </c>
      <c r="D225" s="1" t="s">
        <v>60</v>
      </c>
      <c r="E225" s="91">
        <v>763</v>
      </c>
      <c r="F225" s="86">
        <f t="shared" si="6"/>
        <v>64145.409999999996</v>
      </c>
      <c r="G225" s="67">
        <v>37673.530723229436</v>
      </c>
      <c r="H225" s="91">
        <f t="shared" si="7"/>
        <v>101818.94072322943</v>
      </c>
    </row>
    <row r="226" spans="1:8" x14ac:dyDescent="0.25">
      <c r="A226" s="71">
        <v>940</v>
      </c>
      <c r="B226" s="1" t="s">
        <v>366</v>
      </c>
      <c r="C226" s="1" t="s">
        <v>403</v>
      </c>
      <c r="D226" s="1" t="s">
        <v>86</v>
      </c>
      <c r="E226" s="91">
        <v>28</v>
      </c>
      <c r="F226" s="86">
        <f t="shared" si="6"/>
        <v>2353.96</v>
      </c>
      <c r="G226" s="67">
        <v>473.78957247132649</v>
      </c>
      <c r="H226" s="91">
        <f t="shared" si="7"/>
        <v>2827.7495724713267</v>
      </c>
    </row>
    <row r="227" spans="1:8" x14ac:dyDescent="0.25">
      <c r="A227" s="71">
        <v>941</v>
      </c>
      <c r="B227" s="1" t="s">
        <v>264</v>
      </c>
      <c r="C227" s="1" t="s">
        <v>403</v>
      </c>
      <c r="D227" s="1" t="s">
        <v>20</v>
      </c>
      <c r="E227" s="91">
        <v>562</v>
      </c>
      <c r="F227" s="86">
        <f t="shared" si="6"/>
        <v>47247.34</v>
      </c>
      <c r="G227" s="67">
        <v>6231.3460873452332</v>
      </c>
      <c r="H227" s="91">
        <f t="shared" si="7"/>
        <v>53478.686087345231</v>
      </c>
    </row>
    <row r="228" spans="1:8" x14ac:dyDescent="0.25">
      <c r="A228" s="71">
        <v>989</v>
      </c>
      <c r="B228" s="1" t="s">
        <v>265</v>
      </c>
      <c r="C228" s="1" t="s">
        <v>403</v>
      </c>
      <c r="D228" s="1" t="s">
        <v>36</v>
      </c>
      <c r="E228" s="91">
        <v>240</v>
      </c>
      <c r="F228" s="86">
        <f t="shared" si="6"/>
        <v>20176.8</v>
      </c>
      <c r="G228" s="67">
        <v>4953.5507061712133</v>
      </c>
      <c r="H228" s="91">
        <f t="shared" si="7"/>
        <v>25130.350706171212</v>
      </c>
    </row>
    <row r="229" spans="1:8" x14ac:dyDescent="0.25">
      <c r="A229" s="71">
        <v>942</v>
      </c>
      <c r="B229" s="1" t="s">
        <v>19</v>
      </c>
      <c r="C229" s="1" t="s">
        <v>403</v>
      </c>
      <c r="D229" s="1" t="s">
        <v>19</v>
      </c>
      <c r="E229" s="91">
        <v>7235</v>
      </c>
      <c r="F229" s="86">
        <f t="shared" si="6"/>
        <v>608246.44999999995</v>
      </c>
      <c r="G229" s="67">
        <v>297722.18464223162</v>
      </c>
      <c r="H229" s="91">
        <f t="shared" si="7"/>
        <v>905968.63464223151</v>
      </c>
    </row>
    <row r="230" spans="1:8" x14ac:dyDescent="0.25">
      <c r="A230" s="71">
        <v>342</v>
      </c>
      <c r="B230" s="1" t="s">
        <v>266</v>
      </c>
      <c r="C230" s="1" t="s">
        <v>403</v>
      </c>
      <c r="D230" s="1" t="s">
        <v>5</v>
      </c>
      <c r="E230" s="91">
        <v>719</v>
      </c>
      <c r="F230" s="86">
        <f t="shared" si="6"/>
        <v>60446.329999999994</v>
      </c>
      <c r="G230" s="67">
        <v>25585.853677947238</v>
      </c>
      <c r="H230" s="91">
        <f t="shared" si="7"/>
        <v>86032.183677947236</v>
      </c>
    </row>
    <row r="231" spans="1:8" x14ac:dyDescent="0.25">
      <c r="A231" s="71">
        <v>889</v>
      </c>
      <c r="B231" s="1" t="s">
        <v>380</v>
      </c>
      <c r="C231" s="1" t="s">
        <v>403</v>
      </c>
      <c r="D231" s="1" t="s">
        <v>189</v>
      </c>
      <c r="E231" s="91">
        <v>406</v>
      </c>
      <c r="F231" s="86">
        <f t="shared" si="6"/>
        <v>34132.42</v>
      </c>
      <c r="G231" s="67">
        <v>6265.6338364187604</v>
      </c>
      <c r="H231" s="91">
        <f t="shared" si="7"/>
        <v>40398.05383641876</v>
      </c>
    </row>
    <row r="232" spans="1:8" x14ac:dyDescent="0.25">
      <c r="A232" s="71">
        <v>884</v>
      </c>
      <c r="B232" s="1" t="s">
        <v>289</v>
      </c>
      <c r="C232" s="1" t="s">
        <v>403</v>
      </c>
      <c r="D232" s="1" t="s">
        <v>189</v>
      </c>
      <c r="E232" s="91">
        <v>505</v>
      </c>
      <c r="F232" s="86">
        <f t="shared" si="6"/>
        <v>42455.35</v>
      </c>
      <c r="G232" s="67">
        <v>11809.182435752899</v>
      </c>
      <c r="H232" s="91">
        <f t="shared" si="7"/>
        <v>54264.532435752895</v>
      </c>
    </row>
    <row r="233" spans="1:8" x14ac:dyDescent="0.25">
      <c r="A233" s="71">
        <v>958</v>
      </c>
      <c r="B233" s="1" t="s">
        <v>268</v>
      </c>
      <c r="C233" s="1" t="s">
        <v>403</v>
      </c>
      <c r="D233" s="1" t="s">
        <v>14</v>
      </c>
      <c r="E233" s="91">
        <v>198</v>
      </c>
      <c r="F233" s="86">
        <f t="shared" si="6"/>
        <v>16645.859999999997</v>
      </c>
      <c r="G233" s="67">
        <v>4041.3569836912015</v>
      </c>
      <c r="H233" s="91">
        <f t="shared" si="7"/>
        <v>20687.2169836912</v>
      </c>
    </row>
    <row r="234" spans="1:8" x14ac:dyDescent="0.25">
      <c r="A234" s="71">
        <v>446</v>
      </c>
      <c r="B234" s="1" t="s">
        <v>60</v>
      </c>
      <c r="C234" s="1" t="s">
        <v>403</v>
      </c>
      <c r="D234" s="1" t="s">
        <v>60</v>
      </c>
      <c r="E234" s="91">
        <v>1007</v>
      </c>
      <c r="F234" s="86">
        <f t="shared" si="6"/>
        <v>84658.489999999991</v>
      </c>
      <c r="G234" s="67">
        <v>42779.61059927621</v>
      </c>
      <c r="H234" s="91">
        <f t="shared" si="7"/>
        <v>127438.10059927619</v>
      </c>
    </row>
    <row r="235" spans="1:8" x14ac:dyDescent="0.25">
      <c r="A235" s="71">
        <v>500</v>
      </c>
      <c r="B235" s="1" t="s">
        <v>269</v>
      </c>
      <c r="C235" s="1" t="s">
        <v>403</v>
      </c>
      <c r="D235" s="1" t="s">
        <v>53</v>
      </c>
      <c r="E235" s="91">
        <v>68</v>
      </c>
      <c r="F235" s="86">
        <f t="shared" si="6"/>
        <v>5716.7599999999993</v>
      </c>
      <c r="G235" s="67">
        <v>1512.5736066099926</v>
      </c>
      <c r="H235" s="91">
        <f t="shared" si="7"/>
        <v>7229.3336066099919</v>
      </c>
    </row>
    <row r="236" spans="1:8" x14ac:dyDescent="0.25">
      <c r="A236" s="71">
        <v>943</v>
      </c>
      <c r="B236" s="1" t="s">
        <v>274</v>
      </c>
      <c r="C236" s="1" t="s">
        <v>403</v>
      </c>
      <c r="D236" s="1" t="s">
        <v>20</v>
      </c>
      <c r="E236" s="91">
        <v>167</v>
      </c>
      <c r="F236" s="86">
        <f t="shared" si="6"/>
        <v>14039.689999999999</v>
      </c>
      <c r="G236" s="67">
        <v>1466.1157897120756</v>
      </c>
      <c r="H236" s="91">
        <f t="shared" si="7"/>
        <v>15505.805789712074</v>
      </c>
    </row>
    <row r="237" spans="1:8" x14ac:dyDescent="0.25">
      <c r="A237" s="71">
        <v>944</v>
      </c>
      <c r="B237" s="1" t="s">
        <v>20</v>
      </c>
      <c r="C237" s="1" t="s">
        <v>403</v>
      </c>
      <c r="D237" s="1" t="s">
        <v>20</v>
      </c>
      <c r="E237" s="91">
        <v>1107</v>
      </c>
      <c r="F237" s="86">
        <f t="shared" si="6"/>
        <v>93065.489999999991</v>
      </c>
      <c r="G237" s="67">
        <v>24647.870374446284</v>
      </c>
      <c r="H237" s="91">
        <f t="shared" si="7"/>
        <v>117713.36037444627</v>
      </c>
    </row>
    <row r="238" spans="1:8" x14ac:dyDescent="0.25">
      <c r="A238" s="71">
        <v>945</v>
      </c>
      <c r="B238" s="1" t="s">
        <v>275</v>
      </c>
      <c r="C238" s="1" t="s">
        <v>403</v>
      </c>
      <c r="D238" s="1" t="s">
        <v>86</v>
      </c>
      <c r="E238" s="91">
        <v>238</v>
      </c>
      <c r="F238" s="86">
        <f t="shared" si="6"/>
        <v>20008.66</v>
      </c>
      <c r="G238" s="67">
        <v>2527.3173706911293</v>
      </c>
      <c r="H238" s="91">
        <f t="shared" si="7"/>
        <v>22535.977370691129</v>
      </c>
    </row>
    <row r="239" spans="1:8" x14ac:dyDescent="0.25">
      <c r="A239" s="71">
        <v>593</v>
      </c>
      <c r="B239" s="1" t="s">
        <v>46</v>
      </c>
      <c r="C239" s="1" t="s">
        <v>403</v>
      </c>
      <c r="D239" s="1" t="s">
        <v>46</v>
      </c>
      <c r="E239" s="91">
        <v>927</v>
      </c>
      <c r="F239" s="86">
        <f t="shared" si="6"/>
        <v>77932.89</v>
      </c>
      <c r="G239" s="67">
        <v>33890.805560149893</v>
      </c>
      <c r="H239" s="91">
        <f t="shared" si="7"/>
        <v>111823.69556014989</v>
      </c>
    </row>
    <row r="240" spans="1:8" x14ac:dyDescent="0.25">
      <c r="A240" s="71">
        <v>344</v>
      </c>
      <c r="B240" s="1" t="s">
        <v>276</v>
      </c>
      <c r="C240" s="1" t="s">
        <v>403</v>
      </c>
      <c r="D240" s="1" t="s">
        <v>5</v>
      </c>
      <c r="E240" s="91">
        <v>180</v>
      </c>
      <c r="F240" s="86">
        <f t="shared" si="6"/>
        <v>15132.599999999999</v>
      </c>
      <c r="G240" s="67">
        <v>2534.2379948955995</v>
      </c>
      <c r="H240" s="91">
        <f t="shared" si="7"/>
        <v>17666.837994895599</v>
      </c>
    </row>
    <row r="241" spans="1:8" x14ac:dyDescent="0.25">
      <c r="A241" s="71">
        <v>551</v>
      </c>
      <c r="B241" s="1" t="s">
        <v>367</v>
      </c>
      <c r="C241" s="1" t="s">
        <v>403</v>
      </c>
      <c r="D241" s="1" t="s">
        <v>132</v>
      </c>
      <c r="E241" s="91">
        <v>1366</v>
      </c>
      <c r="F241" s="86">
        <f t="shared" si="6"/>
        <v>114839.62</v>
      </c>
      <c r="G241" s="67">
        <v>46638.890450150473</v>
      </c>
      <c r="H241" s="91">
        <f t="shared" si="7"/>
        <v>161478.51045015047</v>
      </c>
    </row>
    <row r="242" spans="1:8" x14ac:dyDescent="0.25">
      <c r="A242" s="71">
        <v>885</v>
      </c>
      <c r="B242" s="1" t="s">
        <v>277</v>
      </c>
      <c r="C242" s="1" t="s">
        <v>403</v>
      </c>
      <c r="D242" s="1" t="s">
        <v>20</v>
      </c>
      <c r="E242" s="91">
        <v>452</v>
      </c>
      <c r="F242" s="86">
        <f t="shared" si="6"/>
        <v>37999.64</v>
      </c>
      <c r="G242" s="67">
        <v>8465.9379743598238</v>
      </c>
      <c r="H242" s="91">
        <f t="shared" si="7"/>
        <v>46465.577974359825</v>
      </c>
    </row>
    <row r="243" spans="1:8" x14ac:dyDescent="0.25">
      <c r="A243" s="71">
        <v>552</v>
      </c>
      <c r="B243" s="1" t="s">
        <v>278</v>
      </c>
      <c r="C243" s="1" t="s">
        <v>403</v>
      </c>
      <c r="D243" s="1" t="s">
        <v>14</v>
      </c>
      <c r="E243" s="91">
        <v>868</v>
      </c>
      <c r="F243" s="86">
        <f t="shared" si="6"/>
        <v>72972.759999999995</v>
      </c>
      <c r="G243" s="67">
        <v>24150.369129877115</v>
      </c>
      <c r="H243" s="91">
        <f t="shared" si="7"/>
        <v>97123.12912987711</v>
      </c>
    </row>
    <row r="244" spans="1:8" x14ac:dyDescent="0.25">
      <c r="A244" s="71">
        <v>717</v>
      </c>
      <c r="B244" s="1" t="s">
        <v>279</v>
      </c>
      <c r="C244" s="1" t="s">
        <v>403</v>
      </c>
      <c r="D244" s="1" t="s">
        <v>60</v>
      </c>
      <c r="E244" s="91">
        <v>780</v>
      </c>
      <c r="F244" s="86">
        <f t="shared" si="6"/>
        <v>65574.599999999991</v>
      </c>
      <c r="G244" s="67">
        <v>34601.053489002552</v>
      </c>
      <c r="H244" s="91">
        <f t="shared" si="7"/>
        <v>100175.65348900255</v>
      </c>
    </row>
    <row r="245" spans="1:8" x14ac:dyDescent="0.25">
      <c r="A245" s="71">
        <v>448</v>
      </c>
      <c r="B245" s="1" t="s">
        <v>281</v>
      </c>
      <c r="C245" s="1" t="s">
        <v>403</v>
      </c>
      <c r="D245" s="1" t="s">
        <v>65</v>
      </c>
      <c r="E245" s="91">
        <v>197</v>
      </c>
      <c r="F245" s="86">
        <f t="shared" si="6"/>
        <v>16561.789999999997</v>
      </c>
      <c r="G245" s="67">
        <v>5994.3698927323248</v>
      </c>
      <c r="H245" s="91">
        <f t="shared" si="7"/>
        <v>22556.159892732321</v>
      </c>
    </row>
    <row r="246" spans="1:8" x14ac:dyDescent="0.25">
      <c r="A246" s="71">
        <v>626</v>
      </c>
      <c r="B246" s="1" t="s">
        <v>284</v>
      </c>
      <c r="C246" s="1" t="s">
        <v>403</v>
      </c>
      <c r="D246" s="1" t="s">
        <v>22</v>
      </c>
      <c r="E246" s="91">
        <v>334</v>
      </c>
      <c r="F246" s="86">
        <f t="shared" si="6"/>
        <v>28079.379999999997</v>
      </c>
      <c r="G246" s="67">
        <v>8984.420061834413</v>
      </c>
      <c r="H246" s="91">
        <f t="shared" si="7"/>
        <v>37063.800061834409</v>
      </c>
    </row>
    <row r="247" spans="1:8" x14ac:dyDescent="0.25">
      <c r="A247" s="71">
        <v>990</v>
      </c>
      <c r="B247" s="1" t="s">
        <v>369</v>
      </c>
      <c r="C247" s="1" t="s">
        <v>403</v>
      </c>
      <c r="D247" s="1" t="s">
        <v>14</v>
      </c>
      <c r="E247" s="91">
        <v>36</v>
      </c>
      <c r="F247" s="86">
        <f t="shared" si="6"/>
        <v>3026.5199999999995</v>
      </c>
      <c r="G247" s="67">
        <v>599.04234677219927</v>
      </c>
      <c r="H247" s="91">
        <f t="shared" si="7"/>
        <v>3625.5623467721989</v>
      </c>
    </row>
    <row r="248" spans="1:8" x14ac:dyDescent="0.25">
      <c r="A248" s="71">
        <v>991</v>
      </c>
      <c r="B248" s="1" t="s">
        <v>370</v>
      </c>
      <c r="C248" s="1" t="s">
        <v>403</v>
      </c>
      <c r="D248" s="1" t="s">
        <v>14</v>
      </c>
      <c r="E248" s="91">
        <v>111</v>
      </c>
      <c r="F248" s="86">
        <f t="shared" si="6"/>
        <v>9331.7699999999986</v>
      </c>
      <c r="G248" s="67">
        <v>1497.7326257027694</v>
      </c>
      <c r="H248" s="91">
        <f t="shared" si="7"/>
        <v>10829.502625702768</v>
      </c>
    </row>
    <row r="249" spans="1:8" x14ac:dyDescent="0.25">
      <c r="A249" s="71">
        <v>754</v>
      </c>
      <c r="B249" s="1" t="s">
        <v>285</v>
      </c>
      <c r="C249" s="1" t="s">
        <v>403</v>
      </c>
      <c r="D249" s="1" t="s">
        <v>3</v>
      </c>
      <c r="E249" s="91">
        <v>213</v>
      </c>
      <c r="F249" s="86">
        <f t="shared" si="6"/>
        <v>17906.91</v>
      </c>
      <c r="G249" s="67">
        <v>3412.4496202730902</v>
      </c>
      <c r="H249" s="91">
        <f t="shared" si="7"/>
        <v>21319.359620273091</v>
      </c>
    </row>
    <row r="250" spans="1:8" x14ac:dyDescent="0.25">
      <c r="A250" s="71">
        <v>992</v>
      </c>
      <c r="B250" s="1" t="s">
        <v>372</v>
      </c>
      <c r="C250" s="1" t="s">
        <v>403</v>
      </c>
      <c r="D250" s="1" t="s">
        <v>14</v>
      </c>
      <c r="E250" s="91">
        <v>447</v>
      </c>
      <c r="F250" s="86">
        <f t="shared" si="6"/>
        <v>37579.289999999994</v>
      </c>
      <c r="G250" s="67">
        <v>14373.727492502503</v>
      </c>
      <c r="H250" s="91">
        <f t="shared" si="7"/>
        <v>51953.017492502498</v>
      </c>
    </row>
    <row r="251" spans="1:8" x14ac:dyDescent="0.25">
      <c r="A251" s="71">
        <v>993</v>
      </c>
      <c r="B251" s="1" t="s">
        <v>286</v>
      </c>
      <c r="C251" s="1" t="s">
        <v>403</v>
      </c>
      <c r="D251" s="1" t="s">
        <v>14</v>
      </c>
      <c r="E251" s="91">
        <v>76</v>
      </c>
      <c r="F251" s="86">
        <f t="shared" si="6"/>
        <v>6389.32</v>
      </c>
      <c r="G251" s="67">
        <v>1059.763081271062</v>
      </c>
      <c r="H251" s="91">
        <f t="shared" si="7"/>
        <v>7449.0830812710619</v>
      </c>
    </row>
    <row r="252" spans="1:8" x14ac:dyDescent="0.25">
      <c r="A252" s="71">
        <v>886</v>
      </c>
      <c r="B252" s="1" t="s">
        <v>287</v>
      </c>
      <c r="C252" s="1" t="s">
        <v>403</v>
      </c>
      <c r="D252" s="1" t="s">
        <v>14</v>
      </c>
      <c r="E252" s="91">
        <v>674</v>
      </c>
      <c r="F252" s="86">
        <f t="shared" si="6"/>
        <v>56663.179999999993</v>
      </c>
      <c r="G252" s="67">
        <v>10029.455922994322</v>
      </c>
      <c r="H252" s="91">
        <f t="shared" si="7"/>
        <v>66692.635922994319</v>
      </c>
    </row>
    <row r="253" spans="1:8" x14ac:dyDescent="0.25">
      <c r="A253" s="71">
        <v>394</v>
      </c>
      <c r="B253" s="1" t="s">
        <v>288</v>
      </c>
      <c r="C253" s="1" t="s">
        <v>403</v>
      </c>
      <c r="D253" s="1" t="s">
        <v>3</v>
      </c>
      <c r="E253" s="91">
        <v>129</v>
      </c>
      <c r="F253" s="86">
        <f t="shared" si="6"/>
        <v>10845.029999999999</v>
      </c>
      <c r="G253" s="67">
        <v>1836.7512852453756</v>
      </c>
      <c r="H253" s="91">
        <f t="shared" si="7"/>
        <v>12681.781285245375</v>
      </c>
    </row>
    <row r="254" spans="1:8" x14ac:dyDescent="0.25">
      <c r="A254" s="71">
        <v>632</v>
      </c>
      <c r="B254" s="1" t="s">
        <v>151</v>
      </c>
      <c r="C254" s="1" t="s">
        <v>403</v>
      </c>
      <c r="D254" s="1" t="s">
        <v>58</v>
      </c>
      <c r="E254" s="91">
        <v>896</v>
      </c>
      <c r="F254" s="86">
        <f t="shared" si="6"/>
        <v>75326.720000000001</v>
      </c>
      <c r="G254" s="67">
        <v>16231.085957341924</v>
      </c>
      <c r="H254" s="91">
        <f t="shared" si="7"/>
        <v>91557.80595734193</v>
      </c>
    </row>
    <row r="255" spans="1:8" x14ac:dyDescent="0.25">
      <c r="A255" s="71">
        <v>995</v>
      </c>
      <c r="B255" s="1" t="s">
        <v>290</v>
      </c>
      <c r="C255" s="1" t="s">
        <v>403</v>
      </c>
      <c r="D255" s="1" t="s">
        <v>14</v>
      </c>
      <c r="E255" s="91">
        <v>479</v>
      </c>
      <c r="F255" s="86">
        <f t="shared" si="6"/>
        <v>40269.53</v>
      </c>
      <c r="G255" s="67">
        <v>17005.26121113823</v>
      </c>
      <c r="H255" s="91">
        <f t="shared" si="7"/>
        <v>57274.791211138232</v>
      </c>
    </row>
    <row r="256" spans="1:8" x14ac:dyDescent="0.25">
      <c r="A256" s="71">
        <v>553</v>
      </c>
      <c r="B256" s="1" t="s">
        <v>291</v>
      </c>
      <c r="C256" s="1" t="s">
        <v>404</v>
      </c>
      <c r="D256" s="1" t="s">
        <v>405</v>
      </c>
      <c r="E256" s="91">
        <v>22</v>
      </c>
      <c r="F256" s="86">
        <f t="shared" si="6"/>
        <v>1849.54</v>
      </c>
      <c r="G256" s="67">
        <v>231.022608435889</v>
      </c>
      <c r="H256" s="91">
        <f t="shared" si="7"/>
        <v>2080.5626084358892</v>
      </c>
    </row>
    <row r="257" spans="1:8" x14ac:dyDescent="0.25">
      <c r="A257" s="71">
        <v>594</v>
      </c>
      <c r="B257" s="1" t="s">
        <v>292</v>
      </c>
      <c r="C257" s="1" t="s">
        <v>403</v>
      </c>
      <c r="D257" s="1" t="s">
        <v>46</v>
      </c>
      <c r="E257" s="91">
        <v>510</v>
      </c>
      <c r="F257" s="86">
        <f t="shared" si="6"/>
        <v>42875.7</v>
      </c>
      <c r="G257" s="67">
        <v>14451.678978164897</v>
      </c>
      <c r="H257" s="91">
        <f t="shared" si="7"/>
        <v>57327.378978164896</v>
      </c>
    </row>
    <row r="258" spans="1:8" x14ac:dyDescent="0.25">
      <c r="A258" s="71">
        <v>554</v>
      </c>
      <c r="B258" s="1" t="s">
        <v>373</v>
      </c>
      <c r="C258" s="1" t="s">
        <v>403</v>
      </c>
      <c r="D258" s="1" t="s">
        <v>14</v>
      </c>
      <c r="E258" s="91">
        <v>219</v>
      </c>
      <c r="F258" s="86">
        <f t="shared" si="6"/>
        <v>18411.329999999998</v>
      </c>
      <c r="G258" s="67">
        <v>5003.7235784022596</v>
      </c>
      <c r="H258" s="91">
        <f t="shared" si="7"/>
        <v>23415.053578402258</v>
      </c>
    </row>
    <row r="259" spans="1:8" x14ac:dyDescent="0.25">
      <c r="A259" s="71">
        <v>671</v>
      </c>
      <c r="B259" s="1" t="s">
        <v>293</v>
      </c>
      <c r="C259" s="1" t="s">
        <v>403</v>
      </c>
      <c r="D259" s="1" t="s">
        <v>89</v>
      </c>
      <c r="E259" s="91">
        <v>62</v>
      </c>
      <c r="F259" s="86">
        <f t="shared" si="6"/>
        <v>5212.3399999999992</v>
      </c>
      <c r="G259" s="67">
        <v>1111.2094986305781</v>
      </c>
      <c r="H259" s="91">
        <f t="shared" si="7"/>
        <v>6323.5494986305775</v>
      </c>
    </row>
    <row r="260" spans="1:8" x14ac:dyDescent="0.25">
      <c r="A260" s="71">
        <v>423</v>
      </c>
      <c r="B260" s="1" t="s">
        <v>294</v>
      </c>
      <c r="C260" s="1" t="s">
        <v>403</v>
      </c>
      <c r="D260" s="1" t="s">
        <v>14</v>
      </c>
      <c r="E260" s="91">
        <v>26</v>
      </c>
      <c r="F260" s="86">
        <f t="shared" si="6"/>
        <v>2185.8199999999997</v>
      </c>
      <c r="G260" s="67">
        <v>589.68688237717231</v>
      </c>
      <c r="H260" s="91">
        <f t="shared" si="7"/>
        <v>2775.5068823771721</v>
      </c>
    </row>
    <row r="261" spans="1:8" x14ac:dyDescent="0.25">
      <c r="A261" s="71">
        <v>360</v>
      </c>
      <c r="B261" s="1" t="s">
        <v>48</v>
      </c>
      <c r="C261" s="1" t="s">
        <v>403</v>
      </c>
      <c r="D261" s="1" t="s">
        <v>48</v>
      </c>
      <c r="E261" s="91">
        <v>1707</v>
      </c>
      <c r="F261" s="86">
        <f t="shared" ref="F261:F324" si="8">E261*84.07</f>
        <v>143507.49</v>
      </c>
      <c r="G261" s="67">
        <v>50108.660518364537</v>
      </c>
      <c r="H261" s="91">
        <f t="shared" ref="H261:H324" si="9">F261+G261</f>
        <v>193616.15051836453</v>
      </c>
    </row>
    <row r="262" spans="1:8" x14ac:dyDescent="0.25">
      <c r="A262" s="71">
        <v>627</v>
      </c>
      <c r="B262" s="1" t="s">
        <v>297</v>
      </c>
      <c r="C262" s="1" t="s">
        <v>403</v>
      </c>
      <c r="D262" s="1" t="s">
        <v>297</v>
      </c>
      <c r="E262" s="91">
        <v>2181</v>
      </c>
      <c r="F262" s="86">
        <f t="shared" si="8"/>
        <v>183356.66999999998</v>
      </c>
      <c r="G262" s="67">
        <v>91850.236262906517</v>
      </c>
      <c r="H262" s="91">
        <f t="shared" si="9"/>
        <v>275206.9062629065</v>
      </c>
    </row>
    <row r="263" spans="1:8" x14ac:dyDescent="0.25">
      <c r="A263" s="71">
        <v>755</v>
      </c>
      <c r="B263" s="1" t="s">
        <v>298</v>
      </c>
      <c r="C263" s="1" t="s">
        <v>403</v>
      </c>
      <c r="D263" s="1" t="s">
        <v>3</v>
      </c>
      <c r="E263" s="91">
        <v>483</v>
      </c>
      <c r="F263" s="86">
        <f t="shared" si="8"/>
        <v>40605.81</v>
      </c>
      <c r="G263" s="67">
        <v>13199.181962827974</v>
      </c>
      <c r="H263" s="91">
        <f t="shared" si="9"/>
        <v>53804.991962827975</v>
      </c>
    </row>
    <row r="264" spans="1:8" x14ac:dyDescent="0.25">
      <c r="A264" s="71">
        <v>345</v>
      </c>
      <c r="B264" s="1" t="s">
        <v>299</v>
      </c>
      <c r="C264" s="1" t="s">
        <v>403</v>
      </c>
      <c r="D264" s="1" t="s">
        <v>5</v>
      </c>
      <c r="E264" s="91">
        <v>329</v>
      </c>
      <c r="F264" s="86">
        <f t="shared" si="8"/>
        <v>27659.03</v>
      </c>
      <c r="G264" s="67">
        <v>13066.501187181539</v>
      </c>
      <c r="H264" s="91">
        <f t="shared" si="9"/>
        <v>40725.531187181536</v>
      </c>
    </row>
    <row r="265" spans="1:8" x14ac:dyDescent="0.25">
      <c r="A265" s="71">
        <v>424</v>
      </c>
      <c r="B265" s="1" t="s">
        <v>300</v>
      </c>
      <c r="C265" s="1" t="s">
        <v>403</v>
      </c>
      <c r="D265" s="1" t="s">
        <v>36</v>
      </c>
      <c r="E265" s="91">
        <v>436</v>
      </c>
      <c r="F265" s="86">
        <f t="shared" si="8"/>
        <v>36654.519999999997</v>
      </c>
      <c r="G265" s="67">
        <v>6504.0143825478053</v>
      </c>
      <c r="H265" s="91">
        <f t="shared" si="9"/>
        <v>43158.534382547805</v>
      </c>
    </row>
    <row r="266" spans="1:8" x14ac:dyDescent="0.25">
      <c r="A266" s="71">
        <v>628</v>
      </c>
      <c r="B266" s="1" t="s">
        <v>302</v>
      </c>
      <c r="C266" s="1" t="s">
        <v>403</v>
      </c>
      <c r="D266" s="1" t="s">
        <v>22</v>
      </c>
      <c r="E266" s="91">
        <v>322</v>
      </c>
      <c r="F266" s="86">
        <f t="shared" si="8"/>
        <v>27070.539999999997</v>
      </c>
      <c r="G266" s="67">
        <v>6171.8933442123162</v>
      </c>
      <c r="H266" s="91">
        <f t="shared" si="9"/>
        <v>33242.433344212317</v>
      </c>
    </row>
    <row r="267" spans="1:8" x14ac:dyDescent="0.25">
      <c r="A267" s="71">
        <v>361</v>
      </c>
      <c r="B267" s="1" t="s">
        <v>304</v>
      </c>
      <c r="C267" s="1" t="s">
        <v>403</v>
      </c>
      <c r="D267" s="1" t="s">
        <v>304</v>
      </c>
      <c r="E267" s="91">
        <v>2140</v>
      </c>
      <c r="F267" s="86">
        <f t="shared" si="8"/>
        <v>179909.8</v>
      </c>
      <c r="G267" s="67">
        <v>119005.45210453661</v>
      </c>
      <c r="H267" s="91">
        <f t="shared" si="9"/>
        <v>298915.25210453663</v>
      </c>
    </row>
    <row r="268" spans="1:8" x14ac:dyDescent="0.25">
      <c r="A268" s="71">
        <v>557</v>
      </c>
      <c r="B268" s="1" t="s">
        <v>374</v>
      </c>
      <c r="C268" s="1" t="s">
        <v>403</v>
      </c>
      <c r="D268" s="1" t="s">
        <v>132</v>
      </c>
      <c r="E268" s="91">
        <v>119</v>
      </c>
      <c r="F268" s="86">
        <f t="shared" si="8"/>
        <v>10004.33</v>
      </c>
      <c r="G268" s="67">
        <v>1175.2716775772983</v>
      </c>
      <c r="H268" s="91">
        <f t="shared" si="9"/>
        <v>11179.601677577299</v>
      </c>
    </row>
    <row r="269" spans="1:8" x14ac:dyDescent="0.25">
      <c r="A269" s="71">
        <v>794</v>
      </c>
      <c r="B269" s="1" t="s">
        <v>305</v>
      </c>
      <c r="C269" s="1" t="s">
        <v>403</v>
      </c>
      <c r="D269" s="1" t="s">
        <v>106</v>
      </c>
      <c r="E269" s="91">
        <v>528</v>
      </c>
      <c r="F269" s="86">
        <f t="shared" si="8"/>
        <v>44388.959999999999</v>
      </c>
      <c r="G269" s="67">
        <v>12200.214748897029</v>
      </c>
      <c r="H269" s="91">
        <f t="shared" si="9"/>
        <v>56589.174748897029</v>
      </c>
    </row>
    <row r="270" spans="1:8" x14ac:dyDescent="0.25">
      <c r="A270" s="71">
        <v>561</v>
      </c>
      <c r="B270" s="1" t="s">
        <v>6</v>
      </c>
      <c r="C270" s="1" t="s">
        <v>404</v>
      </c>
      <c r="D270" s="1" t="s">
        <v>405</v>
      </c>
      <c r="E270" s="91">
        <v>658</v>
      </c>
      <c r="F270" s="86">
        <f t="shared" si="8"/>
        <v>55318.06</v>
      </c>
      <c r="G270" s="67">
        <v>9272.0182999699009</v>
      </c>
      <c r="H270" s="91">
        <f t="shared" si="9"/>
        <v>64590.0782999699</v>
      </c>
    </row>
    <row r="271" spans="1:8" x14ac:dyDescent="0.25">
      <c r="A271" s="71">
        <v>562</v>
      </c>
      <c r="B271" s="1" t="s">
        <v>330</v>
      </c>
      <c r="C271" s="1" t="s">
        <v>404</v>
      </c>
      <c r="D271" s="1" t="s">
        <v>405</v>
      </c>
      <c r="E271" s="91">
        <v>458</v>
      </c>
      <c r="F271" s="86">
        <f t="shared" si="8"/>
        <v>38504.06</v>
      </c>
      <c r="G271" s="67">
        <v>5984.4447692269241</v>
      </c>
      <c r="H271" s="91">
        <f t="shared" si="9"/>
        <v>44488.504769226922</v>
      </c>
    </row>
    <row r="272" spans="1:8" x14ac:dyDescent="0.25">
      <c r="A272" s="71">
        <v>630</v>
      </c>
      <c r="B272" s="1" t="s">
        <v>17</v>
      </c>
      <c r="C272" s="1" t="s">
        <v>404</v>
      </c>
      <c r="D272" s="1" t="s">
        <v>405</v>
      </c>
      <c r="E272" s="91">
        <v>98</v>
      </c>
      <c r="F272" s="86">
        <f t="shared" si="8"/>
        <v>8238.8599999999988</v>
      </c>
      <c r="G272" s="67">
        <v>1411.2258493029149</v>
      </c>
      <c r="H272" s="91">
        <f t="shared" si="9"/>
        <v>9650.0858493029136</v>
      </c>
    </row>
    <row r="273" spans="1:8" x14ac:dyDescent="0.25">
      <c r="A273" s="71">
        <v>322</v>
      </c>
      <c r="B273" s="1" t="s">
        <v>25</v>
      </c>
      <c r="C273" s="1" t="s">
        <v>404</v>
      </c>
      <c r="D273" s="1" t="s">
        <v>405</v>
      </c>
      <c r="E273" s="91">
        <v>91</v>
      </c>
      <c r="F273" s="86">
        <f t="shared" si="8"/>
        <v>7650.369999999999</v>
      </c>
      <c r="G273" s="67">
        <v>929.46646510974517</v>
      </c>
      <c r="H273" s="91">
        <f t="shared" si="9"/>
        <v>8579.8364651097436</v>
      </c>
    </row>
    <row r="274" spans="1:8" x14ac:dyDescent="0.25">
      <c r="A274" s="71">
        <v>571</v>
      </c>
      <c r="B274" s="1" t="s">
        <v>30</v>
      </c>
      <c r="C274" s="1" t="s">
        <v>404</v>
      </c>
      <c r="D274" s="1" t="s">
        <v>405</v>
      </c>
      <c r="E274" s="91">
        <v>174</v>
      </c>
      <c r="F274" s="86">
        <f t="shared" si="8"/>
        <v>14628.179999999998</v>
      </c>
      <c r="G274" s="67">
        <v>8531.4544159111101</v>
      </c>
      <c r="H274" s="91">
        <f t="shared" si="9"/>
        <v>23159.63441591111</v>
      </c>
    </row>
    <row r="275" spans="1:8" x14ac:dyDescent="0.25">
      <c r="A275" s="71">
        <v>732</v>
      </c>
      <c r="B275" s="1" t="s">
        <v>31</v>
      </c>
      <c r="C275" s="1" t="s">
        <v>404</v>
      </c>
      <c r="D275" s="1" t="s">
        <v>405</v>
      </c>
      <c r="E275" s="91">
        <v>396</v>
      </c>
      <c r="F275" s="86">
        <f t="shared" si="8"/>
        <v>33291.719999999994</v>
      </c>
      <c r="G275" s="67">
        <v>5585.2681408296185</v>
      </c>
      <c r="H275" s="91">
        <f t="shared" si="9"/>
        <v>38876.988140829613</v>
      </c>
    </row>
    <row r="276" spans="1:8" x14ac:dyDescent="0.25">
      <c r="A276" s="71">
        <v>324</v>
      </c>
      <c r="B276" s="1" t="s">
        <v>40</v>
      </c>
      <c r="C276" s="1" t="s">
        <v>404</v>
      </c>
      <c r="D276" s="1" t="s">
        <v>405</v>
      </c>
      <c r="E276" s="91">
        <v>139</v>
      </c>
      <c r="F276" s="86">
        <f t="shared" si="8"/>
        <v>11685.73</v>
      </c>
      <c r="G276" s="67">
        <v>2466.3169277475508</v>
      </c>
      <c r="H276" s="91">
        <f t="shared" si="9"/>
        <v>14152.046927747549</v>
      </c>
    </row>
    <row r="277" spans="1:8" x14ac:dyDescent="0.25">
      <c r="A277" s="71">
        <v>922</v>
      </c>
      <c r="B277" s="1" t="s">
        <v>41</v>
      </c>
      <c r="C277" s="1" t="s">
        <v>404</v>
      </c>
      <c r="D277" s="1" t="s">
        <v>405</v>
      </c>
      <c r="E277" s="91">
        <v>246</v>
      </c>
      <c r="F277" s="86">
        <f t="shared" si="8"/>
        <v>20681.219999999998</v>
      </c>
      <c r="G277" s="67">
        <v>4264.4395959383701</v>
      </c>
      <c r="H277" s="91">
        <f t="shared" si="9"/>
        <v>24945.659595938367</v>
      </c>
    </row>
    <row r="278" spans="1:8" x14ac:dyDescent="0.25">
      <c r="A278" s="71">
        <v>791</v>
      </c>
      <c r="B278" s="1" t="s">
        <v>44</v>
      </c>
      <c r="C278" s="1" t="s">
        <v>404</v>
      </c>
      <c r="D278" s="1" t="s">
        <v>405</v>
      </c>
      <c r="E278" s="91">
        <v>230</v>
      </c>
      <c r="F278" s="86">
        <f t="shared" si="8"/>
        <v>19336.099999999999</v>
      </c>
      <c r="G278" s="67">
        <v>4571.1700284126846</v>
      </c>
      <c r="H278" s="91">
        <f t="shared" si="9"/>
        <v>23907.270028412684</v>
      </c>
    </row>
    <row r="279" spans="1:8" x14ac:dyDescent="0.25">
      <c r="A279" s="71">
        <v>605</v>
      </c>
      <c r="B279" s="1" t="s">
        <v>47</v>
      </c>
      <c r="C279" s="1" t="s">
        <v>404</v>
      </c>
      <c r="D279" s="1" t="s">
        <v>405</v>
      </c>
      <c r="E279" s="91">
        <v>291</v>
      </c>
      <c r="F279" s="86">
        <f t="shared" si="8"/>
        <v>24464.37</v>
      </c>
      <c r="G279" s="67">
        <v>4432.9348412793361</v>
      </c>
      <c r="H279" s="91">
        <f t="shared" si="9"/>
        <v>28897.304841279336</v>
      </c>
    </row>
    <row r="280" spans="1:8" x14ac:dyDescent="0.25">
      <c r="A280" s="71">
        <v>923</v>
      </c>
      <c r="B280" s="1" t="s">
        <v>54</v>
      </c>
      <c r="C280" s="1" t="s">
        <v>404</v>
      </c>
      <c r="D280" s="1" t="s">
        <v>405</v>
      </c>
      <c r="E280" s="91">
        <v>321</v>
      </c>
      <c r="F280" s="86">
        <f t="shared" si="8"/>
        <v>26986.469999999998</v>
      </c>
      <c r="G280" s="67">
        <v>3665.6005990832791</v>
      </c>
      <c r="H280" s="91">
        <f t="shared" si="9"/>
        <v>30652.070599083276</v>
      </c>
    </row>
    <row r="281" spans="1:8" x14ac:dyDescent="0.25">
      <c r="A281" s="71">
        <v>325</v>
      </c>
      <c r="B281" s="1" t="s">
        <v>337</v>
      </c>
      <c r="C281" s="1" t="s">
        <v>404</v>
      </c>
      <c r="D281" s="1" t="s">
        <v>405</v>
      </c>
      <c r="E281" s="91">
        <v>20</v>
      </c>
      <c r="F281" s="86">
        <f t="shared" si="8"/>
        <v>1681.3999999999999</v>
      </c>
      <c r="G281" s="67">
        <v>198.97678222197032</v>
      </c>
      <c r="H281" s="91">
        <f t="shared" si="9"/>
        <v>1880.3767822219702</v>
      </c>
    </row>
    <row r="282" spans="1:8" x14ac:dyDescent="0.25">
      <c r="A282" s="71">
        <v>575</v>
      </c>
      <c r="B282" s="1" t="s">
        <v>70</v>
      </c>
      <c r="C282" s="1" t="s">
        <v>404</v>
      </c>
      <c r="D282" s="1" t="s">
        <v>405</v>
      </c>
      <c r="E282" s="91">
        <v>85</v>
      </c>
      <c r="F282" s="86">
        <f t="shared" si="8"/>
        <v>7145.95</v>
      </c>
      <c r="G282" s="67">
        <v>2291.793329362089</v>
      </c>
      <c r="H282" s="91">
        <f t="shared" si="9"/>
        <v>9437.7433293620888</v>
      </c>
    </row>
    <row r="283" spans="1:8" x14ac:dyDescent="0.25">
      <c r="A283" s="71">
        <v>761</v>
      </c>
      <c r="B283" s="1" t="s">
        <v>71</v>
      </c>
      <c r="C283" s="1" t="s">
        <v>404</v>
      </c>
      <c r="D283" s="1" t="s">
        <v>405</v>
      </c>
      <c r="E283" s="91">
        <v>163</v>
      </c>
      <c r="F283" s="86">
        <f t="shared" si="8"/>
        <v>13703.409999999998</v>
      </c>
      <c r="G283" s="67">
        <v>2987.8365795502446</v>
      </c>
      <c r="H283" s="91">
        <f t="shared" si="9"/>
        <v>16691.246579550243</v>
      </c>
    </row>
    <row r="284" spans="1:8" x14ac:dyDescent="0.25">
      <c r="A284" s="71">
        <v>952</v>
      </c>
      <c r="B284" s="1" t="s">
        <v>76</v>
      </c>
      <c r="C284" s="1" t="s">
        <v>404</v>
      </c>
      <c r="D284" s="1" t="s">
        <v>405</v>
      </c>
      <c r="E284" s="91">
        <v>253</v>
      </c>
      <c r="F284" s="86">
        <f t="shared" si="8"/>
        <v>21269.71</v>
      </c>
      <c r="G284" s="67">
        <v>2784.2750462675158</v>
      </c>
      <c r="H284" s="91">
        <f t="shared" si="9"/>
        <v>24053.985046267517</v>
      </c>
    </row>
    <row r="285" spans="1:8" x14ac:dyDescent="0.25">
      <c r="A285" s="71">
        <v>901</v>
      </c>
      <c r="B285" s="1" t="s">
        <v>77</v>
      </c>
      <c r="C285" s="1" t="s">
        <v>404</v>
      </c>
      <c r="D285" s="1" t="s">
        <v>405</v>
      </c>
      <c r="E285" s="91">
        <v>580</v>
      </c>
      <c r="F285" s="86">
        <f t="shared" si="8"/>
        <v>48760.6</v>
      </c>
      <c r="G285" s="67">
        <v>7495.828547936725</v>
      </c>
      <c r="H285" s="91">
        <f t="shared" si="9"/>
        <v>56256.428547936724</v>
      </c>
    </row>
    <row r="286" spans="1:8" x14ac:dyDescent="0.25">
      <c r="A286" s="71">
        <v>953</v>
      </c>
      <c r="B286" s="1" t="s">
        <v>79</v>
      </c>
      <c r="C286" s="1" t="s">
        <v>404</v>
      </c>
      <c r="D286" s="1" t="s">
        <v>405</v>
      </c>
      <c r="E286" s="91">
        <v>283</v>
      </c>
      <c r="F286" s="86">
        <f t="shared" si="8"/>
        <v>23791.809999999998</v>
      </c>
      <c r="G286" s="67">
        <v>6366.2572130917642</v>
      </c>
      <c r="H286" s="91">
        <f t="shared" si="9"/>
        <v>30158.067213091763</v>
      </c>
    </row>
    <row r="287" spans="1:8" x14ac:dyDescent="0.25">
      <c r="A287" s="71">
        <v>924</v>
      </c>
      <c r="B287" s="1" t="s">
        <v>80</v>
      </c>
      <c r="C287" s="1" t="s">
        <v>404</v>
      </c>
      <c r="D287" s="1" t="s">
        <v>405</v>
      </c>
      <c r="E287" s="91">
        <v>85</v>
      </c>
      <c r="F287" s="86">
        <f t="shared" si="8"/>
        <v>7145.95</v>
      </c>
      <c r="G287" s="67">
        <v>1921.7317115805624</v>
      </c>
      <c r="H287" s="91">
        <f t="shared" si="9"/>
        <v>9067.6817115805625</v>
      </c>
    </row>
    <row r="288" spans="1:8" x14ac:dyDescent="0.25">
      <c r="A288" s="71">
        <v>763</v>
      </c>
      <c r="B288" s="1" t="s">
        <v>341</v>
      </c>
      <c r="C288" s="1" t="s">
        <v>404</v>
      </c>
      <c r="D288" s="1" t="s">
        <v>405</v>
      </c>
      <c r="E288" s="91">
        <v>293</v>
      </c>
      <c r="F288" s="86">
        <f t="shared" si="8"/>
        <v>24632.51</v>
      </c>
      <c r="G288" s="67">
        <v>5217.7422400758578</v>
      </c>
      <c r="H288" s="91">
        <f t="shared" si="9"/>
        <v>29850.252240075857</v>
      </c>
    </row>
    <row r="289" spans="1:8" x14ac:dyDescent="0.25">
      <c r="A289" s="71">
        <v>975</v>
      </c>
      <c r="B289" s="1" t="s">
        <v>87</v>
      </c>
      <c r="C289" s="1" t="s">
        <v>404</v>
      </c>
      <c r="D289" s="1" t="s">
        <v>405</v>
      </c>
      <c r="E289" s="91">
        <v>44</v>
      </c>
      <c r="F289" s="86">
        <f t="shared" si="8"/>
        <v>3699.08</v>
      </c>
      <c r="G289" s="67">
        <v>605.31652119111925</v>
      </c>
      <c r="H289" s="91">
        <f t="shared" si="9"/>
        <v>4304.3965211911191</v>
      </c>
    </row>
    <row r="290" spans="1:8" x14ac:dyDescent="0.25">
      <c r="A290" s="71">
        <v>326</v>
      </c>
      <c r="B290" s="1" t="s">
        <v>99</v>
      </c>
      <c r="C290" s="1" t="s">
        <v>404</v>
      </c>
      <c r="D290" s="1" t="s">
        <v>405</v>
      </c>
      <c r="E290" s="91">
        <v>163</v>
      </c>
      <c r="F290" s="86">
        <f t="shared" si="8"/>
        <v>13703.409999999998</v>
      </c>
      <c r="G290" s="67">
        <v>1841.6483582912429</v>
      </c>
      <c r="H290" s="91">
        <f t="shared" si="9"/>
        <v>15545.05835829124</v>
      </c>
    </row>
    <row r="291" spans="1:8" x14ac:dyDescent="0.25">
      <c r="A291" s="71">
        <v>577</v>
      </c>
      <c r="B291" s="1" t="s">
        <v>107</v>
      </c>
      <c r="C291" s="1" t="s">
        <v>404</v>
      </c>
      <c r="D291" s="1" t="s">
        <v>405</v>
      </c>
      <c r="E291" s="91">
        <v>81</v>
      </c>
      <c r="F291" s="86">
        <f t="shared" si="8"/>
        <v>6809.6699999999992</v>
      </c>
      <c r="G291" s="67">
        <v>1774.3074683527307</v>
      </c>
      <c r="H291" s="91">
        <f t="shared" si="9"/>
        <v>8583.9774683527303</v>
      </c>
    </row>
    <row r="292" spans="1:8" x14ac:dyDescent="0.25">
      <c r="A292" s="71">
        <v>578</v>
      </c>
      <c r="B292" s="1" t="s">
        <v>110</v>
      </c>
      <c r="C292" s="1" t="s">
        <v>404</v>
      </c>
      <c r="D292" s="1" t="s">
        <v>405</v>
      </c>
      <c r="E292" s="91">
        <v>78</v>
      </c>
      <c r="F292" s="86">
        <f t="shared" si="8"/>
        <v>6557.4599999999991</v>
      </c>
      <c r="G292" s="67">
        <v>1496.2247464463835</v>
      </c>
      <c r="H292" s="91">
        <f t="shared" si="9"/>
        <v>8053.6847464463826</v>
      </c>
    </row>
    <row r="293" spans="1:8" x14ac:dyDescent="0.25">
      <c r="A293" s="71">
        <v>579</v>
      </c>
      <c r="B293" s="1" t="s">
        <v>114</v>
      </c>
      <c r="C293" s="1" t="s">
        <v>404</v>
      </c>
      <c r="D293" s="1" t="s">
        <v>405</v>
      </c>
      <c r="E293" s="91">
        <v>127</v>
      </c>
      <c r="F293" s="86">
        <f t="shared" si="8"/>
        <v>10676.89</v>
      </c>
      <c r="G293" s="67">
        <v>2877.8659477303399</v>
      </c>
      <c r="H293" s="91">
        <f t="shared" si="9"/>
        <v>13554.75594773034</v>
      </c>
    </row>
    <row r="294" spans="1:8" x14ac:dyDescent="0.25">
      <c r="A294" s="71">
        <v>736</v>
      </c>
      <c r="B294" s="1" t="s">
        <v>115</v>
      </c>
      <c r="C294" s="1" t="s">
        <v>404</v>
      </c>
      <c r="D294" s="1" t="s">
        <v>405</v>
      </c>
      <c r="E294" s="91">
        <v>85</v>
      </c>
      <c r="F294" s="86">
        <f t="shared" si="8"/>
        <v>7145.95</v>
      </c>
      <c r="G294" s="67">
        <v>1760.7282032754633</v>
      </c>
      <c r="H294" s="91">
        <f t="shared" si="9"/>
        <v>8906.6782032754636</v>
      </c>
    </row>
    <row r="295" spans="1:8" x14ac:dyDescent="0.25">
      <c r="A295" s="71">
        <v>927</v>
      </c>
      <c r="B295" s="1" t="s">
        <v>118</v>
      </c>
      <c r="C295" s="1" t="s">
        <v>404</v>
      </c>
      <c r="D295" s="1" t="s">
        <v>405</v>
      </c>
      <c r="E295" s="91">
        <v>137</v>
      </c>
      <c r="F295" s="86">
        <f t="shared" si="8"/>
        <v>11517.589999999998</v>
      </c>
      <c r="G295" s="67">
        <v>4893.0697547105756</v>
      </c>
      <c r="H295" s="91">
        <f t="shared" si="9"/>
        <v>16410.659754710574</v>
      </c>
    </row>
    <row r="296" spans="1:8" x14ac:dyDescent="0.25">
      <c r="A296" s="71">
        <v>407</v>
      </c>
      <c r="B296" s="1" t="s">
        <v>121</v>
      </c>
      <c r="C296" s="1" t="s">
        <v>404</v>
      </c>
      <c r="D296" s="1" t="s">
        <v>405</v>
      </c>
      <c r="E296" s="91">
        <v>369</v>
      </c>
      <c r="F296" s="86">
        <f t="shared" si="8"/>
        <v>31021.829999999998</v>
      </c>
      <c r="G296" s="67">
        <v>5510.4562365058882</v>
      </c>
      <c r="H296" s="91">
        <f t="shared" si="9"/>
        <v>36532.286236505883</v>
      </c>
    </row>
    <row r="297" spans="1:8" x14ac:dyDescent="0.25">
      <c r="A297" s="71">
        <v>737</v>
      </c>
      <c r="B297" s="1" t="s">
        <v>124</v>
      </c>
      <c r="C297" s="1" t="s">
        <v>404</v>
      </c>
      <c r="D297" s="1" t="s">
        <v>405</v>
      </c>
      <c r="E297" s="91">
        <v>61</v>
      </c>
      <c r="F297" s="86">
        <f t="shared" si="8"/>
        <v>5128.2699999999995</v>
      </c>
      <c r="G297" s="67">
        <v>942.57697641817981</v>
      </c>
      <c r="H297" s="91">
        <f t="shared" si="9"/>
        <v>6070.8469764181791</v>
      </c>
    </row>
    <row r="298" spans="1:8" x14ac:dyDescent="0.25">
      <c r="A298" s="71">
        <v>954</v>
      </c>
      <c r="B298" s="1" t="s">
        <v>130</v>
      </c>
      <c r="C298" s="1" t="s">
        <v>404</v>
      </c>
      <c r="D298" s="1" t="s">
        <v>405</v>
      </c>
      <c r="E298" s="91">
        <v>1009</v>
      </c>
      <c r="F298" s="86">
        <f t="shared" si="8"/>
        <v>84826.62999999999</v>
      </c>
      <c r="G298" s="67">
        <v>36013.834420738567</v>
      </c>
      <c r="H298" s="91">
        <f t="shared" si="9"/>
        <v>120840.46442073856</v>
      </c>
    </row>
    <row r="299" spans="1:8" x14ac:dyDescent="0.25">
      <c r="A299" s="71">
        <v>582</v>
      </c>
      <c r="B299" s="1" t="s">
        <v>139</v>
      </c>
      <c r="C299" s="1" t="s">
        <v>404</v>
      </c>
      <c r="D299" s="1" t="s">
        <v>405</v>
      </c>
      <c r="E299" s="91">
        <v>72</v>
      </c>
      <c r="F299" s="86">
        <f t="shared" si="8"/>
        <v>6053.0399999999991</v>
      </c>
      <c r="G299" s="67">
        <v>1286.0225585254652</v>
      </c>
      <c r="H299" s="91">
        <f t="shared" si="9"/>
        <v>7339.0625585254638</v>
      </c>
    </row>
    <row r="300" spans="1:8" x14ac:dyDescent="0.25">
      <c r="A300" s="71">
        <v>566</v>
      </c>
      <c r="B300" s="1" t="s">
        <v>154</v>
      </c>
      <c r="C300" s="1" t="s">
        <v>404</v>
      </c>
      <c r="D300" s="1" t="s">
        <v>405</v>
      </c>
      <c r="E300" s="91">
        <v>194</v>
      </c>
      <c r="F300" s="86">
        <f t="shared" si="8"/>
        <v>16309.579999999998</v>
      </c>
      <c r="G300" s="67">
        <v>4817.0049423960254</v>
      </c>
      <c r="H300" s="91">
        <f t="shared" si="9"/>
        <v>21126.584942396024</v>
      </c>
    </row>
    <row r="301" spans="1:8" x14ac:dyDescent="0.25">
      <c r="A301" s="71">
        <v>435</v>
      </c>
      <c r="B301" s="1" t="s">
        <v>157</v>
      </c>
      <c r="C301" s="1" t="s">
        <v>404</v>
      </c>
      <c r="D301" s="1" t="s">
        <v>405</v>
      </c>
      <c r="E301" s="91">
        <v>108</v>
      </c>
      <c r="F301" s="86">
        <f t="shared" si="8"/>
        <v>9079.56</v>
      </c>
      <c r="G301" s="67">
        <v>2892.0821991543453</v>
      </c>
      <c r="H301" s="91">
        <f t="shared" si="9"/>
        <v>11971.642199154345</v>
      </c>
    </row>
    <row r="302" spans="1:8" x14ac:dyDescent="0.25">
      <c r="A302" s="71">
        <v>903</v>
      </c>
      <c r="B302" s="1" t="s">
        <v>162</v>
      </c>
      <c r="C302" s="1" t="s">
        <v>404</v>
      </c>
      <c r="D302" s="1" t="s">
        <v>405</v>
      </c>
      <c r="E302" s="91">
        <v>519</v>
      </c>
      <c r="F302" s="86">
        <f t="shared" si="8"/>
        <v>43632.329999999994</v>
      </c>
      <c r="G302" s="67">
        <v>8539.2729836379749</v>
      </c>
      <c r="H302" s="91">
        <f t="shared" si="9"/>
        <v>52171.602983637968</v>
      </c>
    </row>
    <row r="303" spans="1:8" x14ac:dyDescent="0.25">
      <c r="A303" s="71">
        <v>387</v>
      </c>
      <c r="B303" s="1" t="s">
        <v>345</v>
      </c>
      <c r="C303" s="1" t="s">
        <v>404</v>
      </c>
      <c r="D303" s="1" t="s">
        <v>405</v>
      </c>
      <c r="E303" s="91">
        <v>1093</v>
      </c>
      <c r="F303" s="86">
        <f t="shared" si="8"/>
        <v>91888.51</v>
      </c>
      <c r="G303" s="67">
        <v>58461.089218893016</v>
      </c>
      <c r="H303" s="91">
        <f t="shared" si="9"/>
        <v>150349.59921889301</v>
      </c>
    </row>
    <row r="304" spans="1:8" x14ac:dyDescent="0.25">
      <c r="A304" s="71">
        <v>740</v>
      </c>
      <c r="B304" s="1" t="s">
        <v>167</v>
      </c>
      <c r="C304" s="1" t="s">
        <v>404</v>
      </c>
      <c r="D304" s="1" t="s">
        <v>405</v>
      </c>
      <c r="E304" s="91">
        <v>93</v>
      </c>
      <c r="F304" s="86">
        <f t="shared" si="8"/>
        <v>7818.5099999999993</v>
      </c>
      <c r="G304" s="67">
        <v>1649.7392256273233</v>
      </c>
      <c r="H304" s="91">
        <f t="shared" si="9"/>
        <v>9468.2492256273217</v>
      </c>
    </row>
    <row r="305" spans="1:8" x14ac:dyDescent="0.25">
      <c r="A305" s="71">
        <v>614</v>
      </c>
      <c r="B305" s="1" t="s">
        <v>168</v>
      </c>
      <c r="C305" s="1" t="s">
        <v>404</v>
      </c>
      <c r="D305" s="1" t="s">
        <v>405</v>
      </c>
      <c r="E305" s="91">
        <v>280</v>
      </c>
      <c r="F305" s="86">
        <f t="shared" si="8"/>
        <v>23539.599999999999</v>
      </c>
      <c r="G305" s="67">
        <v>3324.2879962719362</v>
      </c>
      <c r="H305" s="91">
        <f t="shared" si="9"/>
        <v>26863.887996271937</v>
      </c>
    </row>
    <row r="306" spans="1:8" x14ac:dyDescent="0.25">
      <c r="A306" s="71">
        <v>586</v>
      </c>
      <c r="B306" s="1" t="s">
        <v>173</v>
      </c>
      <c r="C306" s="1" t="s">
        <v>404</v>
      </c>
      <c r="D306" s="1" t="s">
        <v>405</v>
      </c>
      <c r="E306" s="91">
        <v>36</v>
      </c>
      <c r="F306" s="86">
        <f t="shared" si="8"/>
        <v>3026.5199999999995</v>
      </c>
      <c r="G306" s="67">
        <v>1000.3290939897644</v>
      </c>
      <c r="H306" s="91">
        <f t="shared" si="9"/>
        <v>4026.8490939897638</v>
      </c>
    </row>
    <row r="307" spans="1:8" x14ac:dyDescent="0.25">
      <c r="A307" s="71">
        <v>389</v>
      </c>
      <c r="B307" s="1" t="s">
        <v>178</v>
      </c>
      <c r="C307" s="1" t="s">
        <v>404</v>
      </c>
      <c r="D307" s="1" t="s">
        <v>405</v>
      </c>
      <c r="E307" s="91">
        <v>8</v>
      </c>
      <c r="F307" s="86">
        <f t="shared" si="8"/>
        <v>672.56</v>
      </c>
      <c r="G307" s="67">
        <v>24.03619393780027</v>
      </c>
      <c r="H307" s="91">
        <f t="shared" si="9"/>
        <v>696.59619393780019</v>
      </c>
    </row>
    <row r="308" spans="1:8" x14ac:dyDescent="0.25">
      <c r="A308" s="71">
        <v>741</v>
      </c>
      <c r="B308" s="1" t="s">
        <v>182</v>
      </c>
      <c r="C308" s="1" t="s">
        <v>404</v>
      </c>
      <c r="D308" s="1" t="s">
        <v>405</v>
      </c>
      <c r="E308" s="91">
        <v>63</v>
      </c>
      <c r="F308" s="86">
        <f t="shared" si="8"/>
        <v>5296.41</v>
      </c>
      <c r="G308" s="67">
        <v>867.51685635598881</v>
      </c>
      <c r="H308" s="91">
        <f t="shared" si="9"/>
        <v>6163.926856355989</v>
      </c>
    </row>
    <row r="309" spans="1:8" x14ac:dyDescent="0.25">
      <c r="A309" s="71">
        <v>669</v>
      </c>
      <c r="B309" s="1" t="s">
        <v>190</v>
      </c>
      <c r="C309" s="1" t="s">
        <v>404</v>
      </c>
      <c r="D309" s="1" t="s">
        <v>405</v>
      </c>
      <c r="E309" s="91">
        <v>135</v>
      </c>
      <c r="F309" s="86">
        <f t="shared" si="8"/>
        <v>11349.449999999999</v>
      </c>
      <c r="G309" s="67">
        <v>1888.2231854792817</v>
      </c>
      <c r="H309" s="91">
        <f t="shared" si="9"/>
        <v>13237.673185479282</v>
      </c>
    </row>
    <row r="310" spans="1:8" x14ac:dyDescent="0.25">
      <c r="A310" s="71">
        <v>877</v>
      </c>
      <c r="B310" s="1" t="s">
        <v>196</v>
      </c>
      <c r="C310" s="1" t="s">
        <v>404</v>
      </c>
      <c r="D310" s="1" t="s">
        <v>405</v>
      </c>
      <c r="E310" s="91">
        <v>97</v>
      </c>
      <c r="F310" s="86">
        <f t="shared" si="8"/>
        <v>8154.7899999999991</v>
      </c>
      <c r="G310" s="67">
        <v>1814.2871623236094</v>
      </c>
      <c r="H310" s="91">
        <f t="shared" si="9"/>
        <v>9969.0771623236087</v>
      </c>
    </row>
    <row r="311" spans="1:8" x14ac:dyDescent="0.25">
      <c r="A311" s="71">
        <v>588</v>
      </c>
      <c r="B311" s="1" t="s">
        <v>347</v>
      </c>
      <c r="C311" s="1" t="s">
        <v>404</v>
      </c>
      <c r="D311" s="1" t="s">
        <v>405</v>
      </c>
      <c r="E311" s="91">
        <v>53</v>
      </c>
      <c r="F311" s="86">
        <f t="shared" si="8"/>
        <v>4455.71</v>
      </c>
      <c r="G311" s="67">
        <v>1654.0360829170136</v>
      </c>
      <c r="H311" s="91">
        <f t="shared" si="9"/>
        <v>6109.7460829170141</v>
      </c>
    </row>
    <row r="312" spans="1:8" x14ac:dyDescent="0.25">
      <c r="A312" s="71">
        <v>357</v>
      </c>
      <c r="B312" s="1" t="s">
        <v>199</v>
      </c>
      <c r="C312" s="1" t="s">
        <v>404</v>
      </c>
      <c r="D312" s="1" t="s">
        <v>405</v>
      </c>
      <c r="E312" s="91">
        <v>162</v>
      </c>
      <c r="F312" s="86">
        <f t="shared" si="8"/>
        <v>13619.339999999998</v>
      </c>
      <c r="G312" s="67">
        <v>2145.2145816825168</v>
      </c>
      <c r="H312" s="91">
        <f t="shared" si="9"/>
        <v>15764.554581682514</v>
      </c>
    </row>
    <row r="313" spans="1:8" x14ac:dyDescent="0.25">
      <c r="A313" s="71">
        <v>935</v>
      </c>
      <c r="B313" s="1" t="s">
        <v>204</v>
      </c>
      <c r="C313" s="1" t="s">
        <v>404</v>
      </c>
      <c r="D313" s="1" t="s">
        <v>405</v>
      </c>
      <c r="E313" s="91">
        <v>119</v>
      </c>
      <c r="F313" s="86">
        <f t="shared" si="8"/>
        <v>10004.33</v>
      </c>
      <c r="G313" s="67">
        <v>1432.1666151150584</v>
      </c>
      <c r="H313" s="91">
        <f t="shared" si="9"/>
        <v>11436.496615115058</v>
      </c>
    </row>
    <row r="314" spans="1:8" x14ac:dyDescent="0.25">
      <c r="A314" s="71">
        <v>766</v>
      </c>
      <c r="B314" s="1" t="s">
        <v>351</v>
      </c>
      <c r="C314" s="1" t="s">
        <v>404</v>
      </c>
      <c r="D314" s="1" t="s">
        <v>405</v>
      </c>
      <c r="E314" s="91">
        <v>154</v>
      </c>
      <c r="F314" s="86">
        <f t="shared" si="8"/>
        <v>12946.779999999999</v>
      </c>
      <c r="G314" s="67">
        <v>2532.1021651662795</v>
      </c>
      <c r="H314" s="91">
        <f t="shared" si="9"/>
        <v>15478.882165166278</v>
      </c>
    </row>
    <row r="315" spans="1:8" x14ac:dyDescent="0.25">
      <c r="A315" s="71">
        <v>335</v>
      </c>
      <c r="B315" s="1" t="s">
        <v>208</v>
      </c>
      <c r="C315" s="1" t="s">
        <v>404</v>
      </c>
      <c r="D315" s="1" t="s">
        <v>405</v>
      </c>
      <c r="E315" s="91">
        <v>37</v>
      </c>
      <c r="F315" s="86">
        <f t="shared" si="8"/>
        <v>3110.5899999999997</v>
      </c>
      <c r="G315" s="67">
        <v>608.25802591442255</v>
      </c>
      <c r="H315" s="91">
        <f t="shared" si="9"/>
        <v>3718.8480259144221</v>
      </c>
    </row>
    <row r="316" spans="1:8" x14ac:dyDescent="0.25">
      <c r="A316" s="71">
        <v>936</v>
      </c>
      <c r="B316" s="1" t="s">
        <v>217</v>
      </c>
      <c r="C316" s="1" t="s">
        <v>404</v>
      </c>
      <c r="D316" s="1" t="s">
        <v>405</v>
      </c>
      <c r="E316" s="91">
        <v>48</v>
      </c>
      <c r="F316" s="86">
        <f t="shared" si="8"/>
        <v>4035.3599999999997</v>
      </c>
      <c r="G316" s="67">
        <v>555.17640043957374</v>
      </c>
      <c r="H316" s="91">
        <f t="shared" si="9"/>
        <v>4590.5364004395733</v>
      </c>
    </row>
    <row r="317" spans="1:8" x14ac:dyDescent="0.25">
      <c r="A317" s="71">
        <v>715</v>
      </c>
      <c r="B317" s="1" t="s">
        <v>220</v>
      </c>
      <c r="C317" s="1" t="s">
        <v>404</v>
      </c>
      <c r="D317" s="1" t="s">
        <v>405</v>
      </c>
      <c r="E317" s="91">
        <v>11</v>
      </c>
      <c r="F317" s="86">
        <f t="shared" si="8"/>
        <v>924.77</v>
      </c>
      <c r="G317" s="67">
        <v>8.0112855274770656</v>
      </c>
      <c r="H317" s="91">
        <f t="shared" si="9"/>
        <v>932.78128552747705</v>
      </c>
    </row>
    <row r="318" spans="1:8" x14ac:dyDescent="0.25">
      <c r="A318" s="71">
        <v>336</v>
      </c>
      <c r="B318" s="1" t="s">
        <v>222</v>
      </c>
      <c r="C318" s="1" t="s">
        <v>404</v>
      </c>
      <c r="D318" s="1" t="s">
        <v>405</v>
      </c>
      <c r="E318" s="91">
        <v>40</v>
      </c>
      <c r="F318" s="86">
        <f t="shared" si="8"/>
        <v>3362.7999999999997</v>
      </c>
      <c r="G318" s="67">
        <v>710.27500796973152</v>
      </c>
      <c r="H318" s="91">
        <f t="shared" si="9"/>
        <v>4073.0750079697314</v>
      </c>
    </row>
    <row r="319" spans="1:8" x14ac:dyDescent="0.25">
      <c r="A319" s="71">
        <v>767</v>
      </c>
      <c r="B319" s="1" t="s">
        <v>223</v>
      </c>
      <c r="C319" s="1" t="s">
        <v>404</v>
      </c>
      <c r="D319" s="1" t="s">
        <v>405</v>
      </c>
      <c r="E319" s="91">
        <v>201</v>
      </c>
      <c r="F319" s="86">
        <f t="shared" si="8"/>
        <v>16898.07</v>
      </c>
      <c r="G319" s="67">
        <v>3239.3430293279584</v>
      </c>
      <c r="H319" s="91">
        <f t="shared" si="9"/>
        <v>20137.41302932796</v>
      </c>
    </row>
    <row r="320" spans="1:8" x14ac:dyDescent="0.25">
      <c r="A320" s="71">
        <v>590</v>
      </c>
      <c r="B320" s="1" t="s">
        <v>355</v>
      </c>
      <c r="C320" s="1" t="s">
        <v>404</v>
      </c>
      <c r="D320" s="1" t="s">
        <v>405</v>
      </c>
      <c r="E320" s="91">
        <v>428</v>
      </c>
      <c r="F320" s="86">
        <f t="shared" si="8"/>
        <v>35981.96</v>
      </c>
      <c r="G320" s="67">
        <v>12527.340402739481</v>
      </c>
      <c r="H320" s="91">
        <f t="shared" si="9"/>
        <v>48509.300402739478</v>
      </c>
    </row>
    <row r="321" spans="1:8" x14ac:dyDescent="0.25">
      <c r="A321" s="71">
        <v>338</v>
      </c>
      <c r="B321" s="1" t="s">
        <v>225</v>
      </c>
      <c r="C321" s="1" t="s">
        <v>404</v>
      </c>
      <c r="D321" s="1" t="s">
        <v>405</v>
      </c>
      <c r="E321" s="91">
        <v>313</v>
      </c>
      <c r="F321" s="86">
        <f t="shared" si="8"/>
        <v>26313.909999999996</v>
      </c>
      <c r="G321" s="67">
        <v>7754.6126101950331</v>
      </c>
      <c r="H321" s="91">
        <f t="shared" si="9"/>
        <v>34068.522610195032</v>
      </c>
    </row>
    <row r="322" spans="1:8" x14ac:dyDescent="0.25">
      <c r="A322" s="71">
        <v>339</v>
      </c>
      <c r="B322" s="1" t="s">
        <v>226</v>
      </c>
      <c r="C322" s="1" t="s">
        <v>404</v>
      </c>
      <c r="D322" s="1" t="s">
        <v>405</v>
      </c>
      <c r="E322" s="91">
        <v>86</v>
      </c>
      <c r="F322" s="86">
        <f t="shared" si="8"/>
        <v>7230.0199999999995</v>
      </c>
      <c r="G322" s="67">
        <v>1375.9094358323287</v>
      </c>
      <c r="H322" s="91">
        <f t="shared" si="9"/>
        <v>8605.9294358323277</v>
      </c>
    </row>
    <row r="323" spans="1:8" x14ac:dyDescent="0.25">
      <c r="A323" s="71">
        <v>904</v>
      </c>
      <c r="B323" s="1" t="s">
        <v>359</v>
      </c>
      <c r="C323" s="1" t="s">
        <v>404</v>
      </c>
      <c r="D323" s="1" t="s">
        <v>405</v>
      </c>
      <c r="E323" s="91">
        <v>248</v>
      </c>
      <c r="F323" s="86">
        <f t="shared" si="8"/>
        <v>20849.359999999997</v>
      </c>
      <c r="G323" s="67">
        <v>4723.9937620733972</v>
      </c>
      <c r="H323" s="91">
        <f t="shared" si="9"/>
        <v>25573.353762073395</v>
      </c>
    </row>
    <row r="324" spans="1:8" x14ac:dyDescent="0.25">
      <c r="A324" s="71">
        <v>905</v>
      </c>
      <c r="B324" s="1" t="s">
        <v>228</v>
      </c>
      <c r="C324" s="1" t="s">
        <v>404</v>
      </c>
      <c r="D324" s="1" t="s">
        <v>405</v>
      </c>
      <c r="E324" s="91">
        <v>495</v>
      </c>
      <c r="F324" s="86">
        <f t="shared" si="8"/>
        <v>41614.649999999994</v>
      </c>
      <c r="G324" s="67">
        <v>10899.006135999733</v>
      </c>
      <c r="H324" s="91">
        <f t="shared" si="9"/>
        <v>52513.656135999729</v>
      </c>
    </row>
    <row r="325" spans="1:8" x14ac:dyDescent="0.25">
      <c r="A325" s="71">
        <v>422</v>
      </c>
      <c r="B325" s="1" t="s">
        <v>361</v>
      </c>
      <c r="C325" s="1" t="s">
        <v>404</v>
      </c>
      <c r="D325" s="1" t="s">
        <v>405</v>
      </c>
      <c r="E325" s="91">
        <v>35</v>
      </c>
      <c r="F325" s="86">
        <f t="shared" ref="F325:F342" si="10">E325*84.07</f>
        <v>2942.45</v>
      </c>
      <c r="G325" s="67">
        <v>281.15129894959307</v>
      </c>
      <c r="H325" s="91">
        <f t="shared" ref="H325:H342" si="11">F325+G325</f>
        <v>3223.601298949593</v>
      </c>
    </row>
    <row r="326" spans="1:8" x14ac:dyDescent="0.25">
      <c r="A326" s="71">
        <v>591</v>
      </c>
      <c r="B326" s="1" t="s">
        <v>239</v>
      </c>
      <c r="C326" s="1" t="s">
        <v>404</v>
      </c>
      <c r="D326" s="1" t="s">
        <v>405</v>
      </c>
      <c r="E326" s="91">
        <v>8</v>
      </c>
      <c r="F326" s="86">
        <f t="shared" si="10"/>
        <v>672.56</v>
      </c>
      <c r="G326" s="67">
        <v>332.17901615037493</v>
      </c>
      <c r="H326" s="91">
        <f t="shared" si="11"/>
        <v>1004.7390161503749</v>
      </c>
    </row>
    <row r="327" spans="1:8" x14ac:dyDescent="0.25">
      <c r="A327" s="71">
        <v>906</v>
      </c>
      <c r="B327" s="1" t="s">
        <v>240</v>
      </c>
      <c r="C327" s="1" t="s">
        <v>404</v>
      </c>
      <c r="D327" s="1" t="s">
        <v>405</v>
      </c>
      <c r="E327" s="91">
        <v>217</v>
      </c>
      <c r="F327" s="86">
        <f t="shared" si="10"/>
        <v>18243.189999999999</v>
      </c>
      <c r="G327" s="67">
        <v>3321.8927771053177</v>
      </c>
      <c r="H327" s="91">
        <f t="shared" si="11"/>
        <v>21565.082777105315</v>
      </c>
    </row>
    <row r="328" spans="1:8" x14ac:dyDescent="0.25">
      <c r="A328" s="71">
        <v>907</v>
      </c>
      <c r="B328" s="1" t="s">
        <v>251</v>
      </c>
      <c r="C328" s="1" t="s">
        <v>404</v>
      </c>
      <c r="D328" s="1" t="s">
        <v>405</v>
      </c>
      <c r="E328" s="91">
        <v>478</v>
      </c>
      <c r="F328" s="86">
        <f t="shared" si="10"/>
        <v>40185.46</v>
      </c>
      <c r="G328" s="67">
        <v>11206.213987560346</v>
      </c>
      <c r="H328" s="91">
        <f t="shared" si="11"/>
        <v>51391.673987560345</v>
      </c>
    </row>
    <row r="329" spans="1:8" x14ac:dyDescent="0.25">
      <c r="A329" s="71">
        <v>938</v>
      </c>
      <c r="B329" s="1" t="s">
        <v>252</v>
      </c>
      <c r="C329" s="1" t="s">
        <v>404</v>
      </c>
      <c r="D329" s="1" t="s">
        <v>405</v>
      </c>
      <c r="E329" s="91">
        <v>619</v>
      </c>
      <c r="F329" s="86">
        <f t="shared" si="10"/>
        <v>52039.329999999994</v>
      </c>
      <c r="G329" s="67">
        <v>18200.136316700224</v>
      </c>
      <c r="H329" s="91">
        <f t="shared" si="11"/>
        <v>70239.466316700215</v>
      </c>
    </row>
    <row r="330" spans="1:8" x14ac:dyDescent="0.25">
      <c r="A330" s="71">
        <v>908</v>
      </c>
      <c r="B330" s="1" t="s">
        <v>270</v>
      </c>
      <c r="C330" s="1" t="s">
        <v>404</v>
      </c>
      <c r="D330" s="1" t="s">
        <v>405</v>
      </c>
      <c r="E330" s="91">
        <v>297</v>
      </c>
      <c r="F330" s="86">
        <f t="shared" si="10"/>
        <v>24968.789999999997</v>
      </c>
      <c r="G330" s="67">
        <v>4332.0053565659864</v>
      </c>
      <c r="H330" s="91">
        <f t="shared" si="11"/>
        <v>29300.795356565985</v>
      </c>
    </row>
    <row r="331" spans="1:8" x14ac:dyDescent="0.25">
      <c r="A331" s="71">
        <v>909</v>
      </c>
      <c r="B331" s="1" t="s">
        <v>271</v>
      </c>
      <c r="C331" s="1" t="s">
        <v>404</v>
      </c>
      <c r="D331" s="1" t="s">
        <v>405</v>
      </c>
      <c r="E331" s="91">
        <v>297</v>
      </c>
      <c r="F331" s="86">
        <f t="shared" si="10"/>
        <v>24968.789999999997</v>
      </c>
      <c r="G331" s="67">
        <v>9004.4741433360014</v>
      </c>
      <c r="H331" s="91">
        <f t="shared" si="11"/>
        <v>33973.264143335997</v>
      </c>
    </row>
    <row r="332" spans="1:8" x14ac:dyDescent="0.25">
      <c r="A332" s="71">
        <v>501</v>
      </c>
      <c r="B332" s="1" t="s">
        <v>272</v>
      </c>
      <c r="C332" s="1" t="s">
        <v>403</v>
      </c>
      <c r="D332" s="1" t="s">
        <v>53</v>
      </c>
      <c r="E332" s="91">
        <v>88</v>
      </c>
      <c r="F332" s="86">
        <f t="shared" si="10"/>
        <v>7398.16</v>
      </c>
      <c r="G332" s="67">
        <v>2632.9634390089204</v>
      </c>
      <c r="H332" s="91">
        <f t="shared" si="11"/>
        <v>10031.123439008919</v>
      </c>
    </row>
    <row r="333" spans="1:8" x14ac:dyDescent="0.25">
      <c r="A333" s="71">
        <v>756</v>
      </c>
      <c r="B333" s="1" t="s">
        <v>273</v>
      </c>
      <c r="C333" s="1" t="s">
        <v>404</v>
      </c>
      <c r="D333" s="1" t="s">
        <v>405</v>
      </c>
      <c r="E333" s="91">
        <v>169</v>
      </c>
      <c r="F333" s="86">
        <f t="shared" si="10"/>
        <v>14207.829999999998</v>
      </c>
      <c r="G333" s="67">
        <v>5316.5478383757363</v>
      </c>
      <c r="H333" s="91">
        <f t="shared" si="11"/>
        <v>19524.377838375734</v>
      </c>
    </row>
    <row r="334" spans="1:8" x14ac:dyDescent="0.25">
      <c r="A334" s="71">
        <v>359</v>
      </c>
      <c r="B334" s="1" t="s">
        <v>280</v>
      </c>
      <c r="C334" s="1" t="s">
        <v>404</v>
      </c>
      <c r="D334" s="1" t="s">
        <v>405</v>
      </c>
      <c r="E334" s="91">
        <v>1073</v>
      </c>
      <c r="F334" s="86">
        <f t="shared" si="10"/>
        <v>90207.109999999986</v>
      </c>
      <c r="G334" s="67">
        <v>18380.976019379588</v>
      </c>
      <c r="H334" s="91">
        <f t="shared" si="11"/>
        <v>108588.08601937958</v>
      </c>
    </row>
    <row r="335" spans="1:8" x14ac:dyDescent="0.25">
      <c r="A335" s="73">
        <v>502</v>
      </c>
      <c r="B335" s="1" t="s">
        <v>282</v>
      </c>
      <c r="C335" s="1" t="s">
        <v>404</v>
      </c>
      <c r="D335" s="1" t="s">
        <v>405</v>
      </c>
      <c r="E335" s="91">
        <v>164</v>
      </c>
      <c r="F335" s="86">
        <f t="shared" si="10"/>
        <v>13787.48</v>
      </c>
      <c r="G335" s="67">
        <v>2742.9291680834172</v>
      </c>
      <c r="H335" s="91">
        <f t="shared" si="11"/>
        <v>16530.409168083417</v>
      </c>
    </row>
    <row r="336" spans="1:8" x14ac:dyDescent="0.25">
      <c r="A336" s="71">
        <v>946</v>
      </c>
      <c r="B336" s="1" t="s">
        <v>283</v>
      </c>
      <c r="C336" s="1" t="s">
        <v>404</v>
      </c>
      <c r="D336" s="1" t="s">
        <v>405</v>
      </c>
      <c r="E336" s="91">
        <v>45</v>
      </c>
      <c r="F336" s="86">
        <f t="shared" si="10"/>
        <v>3783.1499999999996</v>
      </c>
      <c r="G336" s="67">
        <v>947.18473047628993</v>
      </c>
      <c r="H336" s="91">
        <f t="shared" si="11"/>
        <v>4730.3347304762892</v>
      </c>
    </row>
    <row r="337" spans="1:8" x14ac:dyDescent="0.25">
      <c r="A337" s="71">
        <v>888</v>
      </c>
      <c r="B337" s="1" t="s">
        <v>368</v>
      </c>
      <c r="C337" s="1" t="s">
        <v>404</v>
      </c>
      <c r="D337" s="1" t="s">
        <v>405</v>
      </c>
      <c r="E337" s="91">
        <v>218</v>
      </c>
      <c r="F337" s="86">
        <f t="shared" si="10"/>
        <v>18327.259999999998</v>
      </c>
      <c r="G337" s="67">
        <v>2798.5044666937224</v>
      </c>
      <c r="H337" s="91">
        <f t="shared" si="11"/>
        <v>21125.764466693719</v>
      </c>
    </row>
    <row r="338" spans="1:8" x14ac:dyDescent="0.25">
      <c r="A338" s="71">
        <v>959</v>
      </c>
      <c r="B338" s="1" t="s">
        <v>371</v>
      </c>
      <c r="C338" s="1" t="s">
        <v>404</v>
      </c>
      <c r="D338" s="1" t="s">
        <v>405</v>
      </c>
      <c r="E338" s="91">
        <v>105</v>
      </c>
      <c r="F338" s="86">
        <f t="shared" si="10"/>
        <v>8827.3499999999985</v>
      </c>
      <c r="G338" s="67">
        <v>919.79380448853556</v>
      </c>
      <c r="H338" s="91">
        <f t="shared" si="11"/>
        <v>9747.1438044885344</v>
      </c>
    </row>
    <row r="339" spans="1:8" x14ac:dyDescent="0.25">
      <c r="A339" s="71">
        <v>769</v>
      </c>
      <c r="B339" s="1" t="s">
        <v>295</v>
      </c>
      <c r="C339" s="1" t="s">
        <v>404</v>
      </c>
      <c r="D339" s="1" t="s">
        <v>405</v>
      </c>
      <c r="E339" s="91">
        <v>553</v>
      </c>
      <c r="F339" s="86">
        <f t="shared" si="10"/>
        <v>46490.71</v>
      </c>
      <c r="G339" s="67">
        <v>12086.9523796048</v>
      </c>
      <c r="H339" s="91">
        <f t="shared" si="11"/>
        <v>58577.662379604801</v>
      </c>
    </row>
    <row r="340" spans="1:8" x14ac:dyDescent="0.25">
      <c r="A340" s="71">
        <v>960</v>
      </c>
      <c r="B340" s="1" t="s">
        <v>301</v>
      </c>
      <c r="C340" s="1" t="s">
        <v>404</v>
      </c>
      <c r="D340" s="1" t="s">
        <v>405</v>
      </c>
      <c r="E340" s="91">
        <v>235</v>
      </c>
      <c r="F340" s="86">
        <f t="shared" si="10"/>
        <v>19756.449999999997</v>
      </c>
      <c r="G340" s="67">
        <v>3630.5389573479215</v>
      </c>
      <c r="H340" s="91">
        <f t="shared" si="11"/>
        <v>23386.988957347919</v>
      </c>
    </row>
    <row r="341" spans="1:8" x14ac:dyDescent="0.25">
      <c r="A341" s="71">
        <v>556</v>
      </c>
      <c r="B341" s="1" t="s">
        <v>303</v>
      </c>
      <c r="C341" s="1" t="s">
        <v>404</v>
      </c>
      <c r="D341" s="1" t="s">
        <v>405</v>
      </c>
      <c r="E341" s="91">
        <v>57</v>
      </c>
      <c r="F341" s="86">
        <f t="shared" si="10"/>
        <v>4791.99</v>
      </c>
      <c r="G341" s="67">
        <v>1463.1399942752485</v>
      </c>
      <c r="H341" s="91">
        <f t="shared" si="11"/>
        <v>6255.1299942752485</v>
      </c>
    </row>
    <row r="342" spans="1:8" x14ac:dyDescent="0.25">
      <c r="A342" s="71">
        <v>947</v>
      </c>
      <c r="B342" s="1" t="s">
        <v>306</v>
      </c>
      <c r="C342" s="1" t="s">
        <v>404</v>
      </c>
      <c r="D342" s="1" t="s">
        <v>405</v>
      </c>
      <c r="E342" s="91">
        <v>83</v>
      </c>
      <c r="F342" s="86">
        <f t="shared" si="10"/>
        <v>6977.8099999999995</v>
      </c>
      <c r="G342" s="67">
        <v>676.1706842840091</v>
      </c>
      <c r="H342" s="91">
        <f t="shared" si="11"/>
        <v>7653.9806842840089</v>
      </c>
    </row>
    <row r="343" spans="1:8" x14ac:dyDescent="0.25">
      <c r="A343" s="74"/>
      <c r="B343" s="75"/>
      <c r="C343" s="76"/>
      <c r="D343" s="76"/>
      <c r="E343" s="95"/>
      <c r="F343" s="87"/>
      <c r="G343" s="76"/>
      <c r="H343" s="92"/>
    </row>
    <row r="344" spans="1:8" x14ac:dyDescent="0.25">
      <c r="A344" s="22" t="s">
        <v>311</v>
      </c>
      <c r="B344" s="34" t="str">
        <f>SUBTOTAL(3,Übersichtstabelle_20193478[Gmd-Namen])&amp;" communes"</f>
        <v>338 communes</v>
      </c>
      <c r="C344" s="23" t="s">
        <v>315</v>
      </c>
      <c r="D344" s="23" t="s">
        <v>315</v>
      </c>
      <c r="E344" s="24">
        <f>SUBTOTAL(9,E5:E342)</f>
        <v>199736</v>
      </c>
      <c r="F344" s="48">
        <f>SUBTOTAL(9, F5:F342)</f>
        <v>16791805.52</v>
      </c>
      <c r="G344" s="24">
        <f>SUBTOTAL(9,G5:G342)</f>
        <v>7299999.9999999953</v>
      </c>
      <c r="H344" s="24">
        <f>SUBTOTAL(9,H5:H342)</f>
        <v>24091805.520000037</v>
      </c>
    </row>
    <row r="345" spans="1:8" x14ac:dyDescent="0.25">
      <c r="A345" s="83"/>
      <c r="B345" s="83"/>
      <c r="C345" s="83"/>
      <c r="D345" s="83"/>
      <c r="E345" s="93"/>
      <c r="F345" s="88"/>
      <c r="G345" s="83"/>
      <c r="H345" s="93"/>
    </row>
    <row r="346" spans="1:8" x14ac:dyDescent="0.25">
      <c r="A346" s="83"/>
      <c r="B346" s="83"/>
      <c r="C346" s="83"/>
      <c r="D346" s="83"/>
      <c r="E346" s="93"/>
      <c r="F346" s="88"/>
      <c r="G346" s="83"/>
      <c r="H346" s="93"/>
    </row>
    <row r="347" spans="1:8" x14ac:dyDescent="0.25">
      <c r="A347" s="83"/>
      <c r="B347" s="83"/>
      <c r="C347" s="83"/>
      <c r="D347" s="83"/>
      <c r="E347" s="93"/>
      <c r="F347" s="88"/>
      <c r="G347" s="83"/>
      <c r="H347" s="93"/>
    </row>
    <row r="348" spans="1:8" x14ac:dyDescent="0.25">
      <c r="A348" s="83"/>
      <c r="B348" s="83"/>
      <c r="C348" s="83"/>
      <c r="D348" s="83"/>
      <c r="E348" s="93"/>
      <c r="F348" s="88"/>
      <c r="G348" s="83"/>
      <c r="H348" s="93"/>
    </row>
    <row r="349" spans="1:8" x14ac:dyDescent="0.25">
      <c r="A349" s="83"/>
      <c r="B349" s="83"/>
      <c r="C349" s="83"/>
      <c r="D349" s="83"/>
      <c r="E349" s="93"/>
      <c r="F349" s="88"/>
      <c r="G349" s="83"/>
      <c r="H349" s="93"/>
    </row>
    <row r="350" spans="1:8" x14ac:dyDescent="0.25">
      <c r="A350" s="83"/>
      <c r="B350" s="83"/>
      <c r="C350" s="83"/>
      <c r="D350" s="83"/>
      <c r="E350" s="93"/>
      <c r="F350" s="88"/>
      <c r="G350" s="83"/>
      <c r="H350" s="93"/>
    </row>
    <row r="351" spans="1:8" x14ac:dyDescent="0.25">
      <c r="A351" s="83"/>
      <c r="B351" s="83"/>
      <c r="C351" s="83"/>
      <c r="D351" s="83"/>
      <c r="E351" s="93"/>
      <c r="F351" s="88"/>
      <c r="G351" s="83"/>
      <c r="H351" s="93"/>
    </row>
    <row r="352" spans="1:8" x14ac:dyDescent="0.25">
      <c r="A352" s="83"/>
      <c r="B352" s="83"/>
      <c r="C352" s="83"/>
      <c r="D352" s="83"/>
      <c r="E352" s="93"/>
      <c r="F352" s="88"/>
      <c r="G352" s="83"/>
      <c r="H352" s="93"/>
    </row>
    <row r="353" spans="1:8" x14ac:dyDescent="0.25">
      <c r="A353" s="83"/>
      <c r="B353" s="83"/>
      <c r="C353" s="83"/>
      <c r="D353" s="83"/>
      <c r="E353" s="93"/>
      <c r="F353" s="88"/>
      <c r="G353" s="83"/>
      <c r="H353" s="93"/>
    </row>
    <row r="354" spans="1:8" x14ac:dyDescent="0.25">
      <c r="A354" s="83"/>
      <c r="B354" s="83"/>
      <c r="C354" s="83"/>
      <c r="D354" s="83"/>
      <c r="E354" s="93"/>
      <c r="F354" s="88"/>
      <c r="G354" s="83"/>
      <c r="H354" s="93"/>
    </row>
    <row r="355" spans="1:8" x14ac:dyDescent="0.25">
      <c r="A355" s="83"/>
      <c r="B355" s="83"/>
      <c r="C355" s="83"/>
      <c r="D355" s="83"/>
      <c r="E355" s="93"/>
      <c r="F355" s="88"/>
      <c r="G355" s="83"/>
      <c r="H355" s="93"/>
    </row>
    <row r="356" spans="1:8" x14ac:dyDescent="0.25">
      <c r="A356" s="83"/>
      <c r="B356" s="83"/>
      <c r="C356" s="83"/>
      <c r="D356" s="83"/>
      <c r="E356" s="93"/>
      <c r="F356" s="88"/>
      <c r="G356" s="83"/>
      <c r="H356" s="93"/>
    </row>
    <row r="357" spans="1:8" x14ac:dyDescent="0.25">
      <c r="A357" s="83"/>
      <c r="B357" s="83"/>
      <c r="C357" s="83"/>
      <c r="D357" s="83"/>
      <c r="E357" s="93"/>
      <c r="F357" s="88"/>
      <c r="G357" s="83"/>
      <c r="H357" s="93"/>
    </row>
    <row r="358" spans="1:8" x14ac:dyDescent="0.25">
      <c r="A358" s="83"/>
      <c r="B358" s="83"/>
      <c r="C358" s="83"/>
      <c r="D358" s="83"/>
      <c r="E358" s="93"/>
      <c r="F358" s="88"/>
      <c r="G358" s="83"/>
      <c r="H358" s="93"/>
    </row>
  </sheetData>
  <autoFilter ref="A4:H342" xr:uid="{5F68D7B2-8CEF-4BEC-89D0-DE75265286A3}">
    <sortState xmlns:xlrd2="http://schemas.microsoft.com/office/spreadsheetml/2017/richdata2" ref="A5:H342">
      <sortCondition ref="C4:C342"/>
    </sortState>
  </autoFilter>
  <conditionalFormatting sqref="A220">
    <cfRule type="cellIs" dxfId="7" priority="1" operator="equal">
      <formula>0</formula>
    </cfRule>
  </conditionalFormatting>
  <pageMargins left="0.70866141732283472" right="0.70866141732283472" top="0.78740157480314965" bottom="0.78740157480314965" header="0.31496062992125984" footer="0.31496062992125984"/>
  <pageSetup paperSize="9" fitToHeight="100" orientation="landscape"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1"/>
  <sheetViews>
    <sheetView showGridLines="0" showRowColHeaders="0" showRuler="0" view="pageLayout" topLeftCell="A326" zoomScaleNormal="100" workbookViewId="0">
      <selection activeCell="F251" sqref="F251"/>
    </sheetView>
  </sheetViews>
  <sheetFormatPr baseColWidth="10" defaultColWidth="11.5703125" defaultRowHeight="15" x14ac:dyDescent="0.25"/>
  <cols>
    <col min="1" max="1" width="5.85546875" style="30" customWidth="1"/>
    <col min="2" max="2" width="19.5703125" style="21" customWidth="1"/>
    <col min="3" max="3" width="10.140625" style="9" customWidth="1"/>
    <col min="4" max="4" width="21.140625" style="9" customWidth="1"/>
    <col min="5" max="5" width="14.7109375" style="9" customWidth="1"/>
    <col min="6" max="6" width="14.7109375" style="44" customWidth="1"/>
    <col min="7" max="7" width="18.28515625" style="9" customWidth="1"/>
    <col min="8" max="8" width="19.28515625" style="44" customWidth="1"/>
    <col min="9" max="9" width="15.140625" style="9" hidden="1" customWidth="1"/>
    <col min="10" max="10" width="0" style="9" hidden="1" customWidth="1"/>
    <col min="11" max="16384" width="11.5703125" style="9"/>
  </cols>
  <sheetData>
    <row r="1" spans="1:10" ht="19.899999999999999" customHeight="1" x14ac:dyDescent="0.25">
      <c r="A1" s="31" t="s">
        <v>378</v>
      </c>
    </row>
    <row r="2" spans="1:10" ht="19.899999999999999" customHeight="1" x14ac:dyDescent="0.25">
      <c r="A2" s="31" t="s">
        <v>379</v>
      </c>
    </row>
    <row r="4" spans="1:10" s="21" customFormat="1" ht="48.2" customHeight="1" x14ac:dyDescent="0.25">
      <c r="A4" s="18" t="s">
        <v>329</v>
      </c>
      <c r="B4" s="19" t="s">
        <v>310</v>
      </c>
      <c r="C4" s="19" t="s">
        <v>316</v>
      </c>
      <c r="D4" s="19" t="s">
        <v>1</v>
      </c>
      <c r="E4" s="19" t="s">
        <v>317</v>
      </c>
      <c r="F4" s="19" t="s">
        <v>385</v>
      </c>
      <c r="G4" s="20" t="s">
        <v>386</v>
      </c>
      <c r="H4" s="20" t="s">
        <v>319</v>
      </c>
      <c r="I4" s="66" t="s">
        <v>383</v>
      </c>
      <c r="J4" s="64" t="s">
        <v>384</v>
      </c>
    </row>
    <row r="5" spans="1:10" ht="14.45" customHeight="1" x14ac:dyDescent="0.25">
      <c r="A5" s="41">
        <v>301</v>
      </c>
      <c r="B5" s="1" t="s">
        <v>2</v>
      </c>
      <c r="C5" s="1" t="s">
        <v>0</v>
      </c>
      <c r="D5" s="1" t="s">
        <v>3</v>
      </c>
      <c r="E5" s="1">
        <v>904</v>
      </c>
      <c r="F5" s="17">
        <f>Übersichtstabelle_20193478[[#This Row],[Kinder und Jugendliche von 0-20 Jhr.]]*81.86</f>
        <v>74001.440000000002</v>
      </c>
      <c r="G5" s="67">
        <v>22848.407774533647</v>
      </c>
      <c r="H5" s="69">
        <f>SUM(Übersichtstabelle_20193478[[#This Row],[Grundbetrag Total pro Gemeinde]:[Zusatzbetrag gemäss Soziallastenindex]])</f>
        <v>96849.847774533642</v>
      </c>
      <c r="I5" s="65">
        <f>VLOOKUP(Übersichtstabelle_20193478[[#This Row],[Gmd. Nr.]],Übersichtstabelle_2019347[],9,FALSE)</f>
        <v>91612.741629193872</v>
      </c>
      <c r="J5" s="63">
        <f>Übersichtstabelle_20193478[[#This Row],[Anrechenbarer Höchstbetrag]]-Übersichtstabelle_20193478[[#This Row],[Alter anrechenbarer Höchstbetrag]]</f>
        <v>5237.1061453397706</v>
      </c>
    </row>
    <row r="6" spans="1:10" ht="14.45" customHeight="1" x14ac:dyDescent="0.25">
      <c r="A6" s="13">
        <v>321</v>
      </c>
      <c r="B6" s="1" t="s">
        <v>4</v>
      </c>
      <c r="C6" s="1" t="s">
        <v>0</v>
      </c>
      <c r="D6" s="1" t="s">
        <v>5</v>
      </c>
      <c r="E6" s="1">
        <v>951</v>
      </c>
      <c r="F6" s="17">
        <f>Übersichtstabelle_20193478[[#This Row],[Kinder und Jugendliche von 0-20 Jhr.]]*81.86</f>
        <v>77848.86</v>
      </c>
      <c r="G6" s="67">
        <v>28369.237479210791</v>
      </c>
      <c r="H6" s="69">
        <f>SUM(Übersichtstabelle_20193478[[#This Row],[Grundbetrag Total pro Gemeinde]:[Zusatzbetrag gemäss Soziallastenindex]])</f>
        <v>106218.09747921079</v>
      </c>
      <c r="I6" s="65">
        <f>VLOOKUP(Übersichtstabelle_20193478[[#This Row],[Gmd. Nr.]],Übersichtstabelle_2019347[],9,FALSE)</f>
        <v>98150.29965137571</v>
      </c>
      <c r="J6" s="63">
        <f>Übersichtstabelle_20193478[[#This Row],[Anrechenbarer Höchstbetrag]]-Übersichtstabelle_20193478[[#This Row],[Alter anrechenbarer Höchstbetrag]]</f>
        <v>8067.7978278350784</v>
      </c>
    </row>
    <row r="7" spans="1:10" ht="14.45" customHeight="1" x14ac:dyDescent="0.25">
      <c r="A7" s="13">
        <v>561</v>
      </c>
      <c r="B7" s="1" t="s">
        <v>6</v>
      </c>
      <c r="C7" s="1" t="s">
        <v>7</v>
      </c>
      <c r="D7" s="1" t="s">
        <v>8</v>
      </c>
      <c r="E7" s="1">
        <v>658</v>
      </c>
      <c r="F7" s="17">
        <f>Übersichtstabelle_20193478[[#This Row],[Kinder und Jugendliche von 0-20 Jhr.]]*81.86</f>
        <v>53863.88</v>
      </c>
      <c r="G7" s="67">
        <v>9272.0182999699009</v>
      </c>
      <c r="H7" s="69">
        <f>SUM(Übersichtstabelle_20193478[[#This Row],[Grundbetrag Total pro Gemeinde]:[Zusatzbetrag gemäss Soziallastenindex]])</f>
        <v>63135.8982999699</v>
      </c>
      <c r="I7" s="65">
        <f>VLOOKUP(Übersichtstabelle_20193478[[#This Row],[Gmd. Nr.]],Übersichtstabelle_2019347[],9,FALSE)</f>
        <v>69333.776333856222</v>
      </c>
      <c r="J7" s="63">
        <f>Übersichtstabelle_20193478[[#This Row],[Anrechenbarer Höchstbetrag]]-Übersichtstabelle_20193478[[#This Row],[Alter anrechenbarer Höchstbetrag]]</f>
        <v>-6197.8780338863216</v>
      </c>
    </row>
    <row r="8" spans="1:10" ht="14.45" customHeight="1" x14ac:dyDescent="0.25">
      <c r="A8" s="13">
        <v>401</v>
      </c>
      <c r="B8" s="1" t="s">
        <v>9</v>
      </c>
      <c r="C8" s="1" t="s">
        <v>0</v>
      </c>
      <c r="D8" s="1" t="s">
        <v>10</v>
      </c>
      <c r="E8" s="1">
        <v>226</v>
      </c>
      <c r="F8" s="17">
        <f>Übersichtstabelle_20193478[[#This Row],[Kinder und Jugendliche von 0-20 Jhr.]]*81.86</f>
        <v>18500.36</v>
      </c>
      <c r="G8" s="67">
        <v>5021.058346462275</v>
      </c>
      <c r="H8" s="69">
        <f>SUM(Übersichtstabelle_20193478[[#This Row],[Grundbetrag Total pro Gemeinde]:[Zusatzbetrag gemäss Soziallastenindex]])</f>
        <v>23521.418346462277</v>
      </c>
      <c r="I8" s="65">
        <f>VLOOKUP(Übersichtstabelle_20193478[[#This Row],[Gmd. Nr.]],Übersichtstabelle_2019347[],9,FALSE)</f>
        <v>20596.399225566158</v>
      </c>
      <c r="J8" s="63">
        <f>Übersichtstabelle_20193478[[#This Row],[Anrechenbarer Höchstbetrag]]-Übersichtstabelle_20193478[[#This Row],[Alter anrechenbarer Höchstbetrag]]</f>
        <v>2925.0191208961187</v>
      </c>
    </row>
    <row r="9" spans="1:10" ht="14.45" customHeight="1" x14ac:dyDescent="0.25">
      <c r="A9" s="13">
        <v>731</v>
      </c>
      <c r="B9" s="1" t="s">
        <v>11</v>
      </c>
      <c r="C9" s="1" t="s">
        <v>0</v>
      </c>
      <c r="D9" s="1" t="s">
        <v>13</v>
      </c>
      <c r="E9" s="1">
        <v>439</v>
      </c>
      <c r="F9" s="17">
        <f>Übersichtstabelle_20193478[[#This Row],[Kinder und Jugendliche von 0-20 Jhr.]]*81.86</f>
        <v>35936.54</v>
      </c>
      <c r="G9" s="67">
        <v>12781.150857815754</v>
      </c>
      <c r="H9" s="69">
        <f>SUM(Übersichtstabelle_20193478[[#This Row],[Grundbetrag Total pro Gemeinde]:[Zusatzbetrag gemäss Soziallastenindex]])</f>
        <v>48717.690857815753</v>
      </c>
      <c r="I9" s="65">
        <f>VLOOKUP(Übersichtstabelle_20193478[[#This Row],[Gmd. Nr.]],Übersichtstabelle_2019347[],9,FALSE)</f>
        <v>42478.654952389166</v>
      </c>
      <c r="J9" s="63">
        <f>Übersichtstabelle_20193478[[#This Row],[Anrechenbarer Höchstbetrag]]-Übersichtstabelle_20193478[[#This Row],[Alter anrechenbarer Höchstbetrag]]</f>
        <v>6239.0359054265864</v>
      </c>
    </row>
    <row r="10" spans="1:10" ht="14.45" customHeight="1" x14ac:dyDescent="0.25">
      <c r="A10" s="13">
        <v>562</v>
      </c>
      <c r="B10" s="1" t="s">
        <v>330</v>
      </c>
      <c r="C10" s="1" t="s">
        <v>7</v>
      </c>
      <c r="D10" s="1" t="s">
        <v>8</v>
      </c>
      <c r="E10" s="1">
        <v>458</v>
      </c>
      <c r="F10" s="17">
        <f>Übersichtstabelle_20193478[[#This Row],[Kinder und Jugendliche von 0-20 Jhr.]]*81.86</f>
        <v>37491.879999999997</v>
      </c>
      <c r="G10" s="67">
        <v>5984.4447692269241</v>
      </c>
      <c r="H10" s="69">
        <f>SUM(Übersichtstabelle_20193478[[#This Row],[Grundbetrag Total pro Gemeinde]:[Zusatzbetrag gemäss Soziallastenindex]])</f>
        <v>43476.324769226921</v>
      </c>
      <c r="I10" s="65">
        <f>VLOOKUP(Übersichtstabelle_20193478[[#This Row],[Gmd. Nr.]],Übersichtstabelle_2019347[],9,FALSE)</f>
        <v>43331.564128365339</v>
      </c>
      <c r="J10" s="63">
        <f>Übersichtstabelle_20193478[[#This Row],[Anrechenbarer Höchstbetrag]]-Übersichtstabelle_20193478[[#This Row],[Alter anrechenbarer Höchstbetrag]]</f>
        <v>144.76064086158294</v>
      </c>
    </row>
    <row r="11" spans="1:10" ht="26.25" customHeight="1" x14ac:dyDescent="0.25">
      <c r="A11" s="13">
        <v>951</v>
      </c>
      <c r="B11" s="1" t="s">
        <v>331</v>
      </c>
      <c r="C11" s="1" t="s">
        <v>0</v>
      </c>
      <c r="D11" s="1" t="s">
        <v>14</v>
      </c>
      <c r="E11" s="1">
        <v>207</v>
      </c>
      <c r="F11" s="17">
        <f>Übersichtstabelle_20193478[[#This Row],[Kinder und Jugendliche von 0-20 Jhr.]]*81.86</f>
        <v>16945.02</v>
      </c>
      <c r="G11" s="67">
        <v>4988.321147632787</v>
      </c>
      <c r="H11" s="69">
        <f>SUM(Übersichtstabelle_20193478[[#This Row],[Grundbetrag Total pro Gemeinde]:[Zusatzbetrag gemäss Soziallastenindex]])</f>
        <v>21933.341147632789</v>
      </c>
      <c r="I11" s="65">
        <f>VLOOKUP(Übersichtstabelle_20193478[[#This Row],[Gmd. Nr.]],Übersichtstabelle_2019347[],9,FALSE)</f>
        <v>18767.370323652798</v>
      </c>
      <c r="J11" s="63">
        <f>Übersichtstabelle_20193478[[#This Row],[Anrechenbarer Höchstbetrag]]-Übersichtstabelle_20193478[[#This Row],[Alter anrechenbarer Höchstbetrag]]</f>
        <v>3165.9708239799911</v>
      </c>
    </row>
    <row r="12" spans="1:10" ht="14.45" customHeight="1" x14ac:dyDescent="0.25">
      <c r="A12" s="13">
        <v>402</v>
      </c>
      <c r="B12" s="1" t="s">
        <v>15</v>
      </c>
      <c r="C12" s="1" t="s">
        <v>0</v>
      </c>
      <c r="D12" s="1" t="s">
        <v>14</v>
      </c>
      <c r="E12" s="1">
        <v>105</v>
      </c>
      <c r="F12" s="17">
        <f>Übersichtstabelle_20193478[[#This Row],[Kinder und Jugendliche von 0-20 Jhr.]]*81.86</f>
        <v>8595.2999999999993</v>
      </c>
      <c r="G12" s="67">
        <v>1231.6191870937428</v>
      </c>
      <c r="H12" s="69">
        <f>SUM(Übersichtstabelle_20193478[[#This Row],[Grundbetrag Total pro Gemeinde]:[Zusatzbetrag gemäss Soziallastenindex]])</f>
        <v>9826.9191870937429</v>
      </c>
      <c r="I12" s="65">
        <f>VLOOKUP(Übersichtstabelle_20193478[[#This Row],[Gmd. Nr.]],Übersichtstabelle_2019347[],9,FALSE)</f>
        <v>9445.7476649424389</v>
      </c>
      <c r="J12" s="63">
        <f>Übersichtstabelle_20193478[[#This Row],[Anrechenbarer Höchstbetrag]]-Übersichtstabelle_20193478[[#This Row],[Alter anrechenbarer Höchstbetrag]]</f>
        <v>381.17152215130409</v>
      </c>
    </row>
    <row r="13" spans="1:10" ht="14.45" customHeight="1" x14ac:dyDescent="0.25">
      <c r="A13" s="13">
        <v>630</v>
      </c>
      <c r="B13" s="1" t="s">
        <v>17</v>
      </c>
      <c r="C13" s="1" t="s">
        <v>7</v>
      </c>
      <c r="D13" s="1" t="s">
        <v>8</v>
      </c>
      <c r="E13" s="1">
        <v>98</v>
      </c>
      <c r="F13" s="17">
        <f>Übersichtstabelle_20193478[[#This Row],[Kinder und Jugendliche von 0-20 Jhr.]]*81.86</f>
        <v>8022.28</v>
      </c>
      <c r="G13" s="67">
        <v>1411.2258493029149</v>
      </c>
      <c r="H13" s="69">
        <f>SUM(Übersichtstabelle_20193478[[#This Row],[Grundbetrag Total pro Gemeinde]:[Zusatzbetrag gemäss Soziallastenindex]])</f>
        <v>9433.5058493029137</v>
      </c>
      <c r="I13" s="65">
        <f>VLOOKUP(Übersichtstabelle_20193478[[#This Row],[Gmd. Nr.]],Übersichtstabelle_2019347[],9,FALSE)</f>
        <v>10376.951571268519</v>
      </c>
      <c r="J13" s="63">
        <f>Übersichtstabelle_20193478[[#This Row],[Anrechenbarer Höchstbetrag]]-Übersichtstabelle_20193478[[#This Row],[Alter anrechenbarer Höchstbetrag]]</f>
        <v>-943.44572196560512</v>
      </c>
    </row>
    <row r="14" spans="1:10" ht="14.45" customHeight="1" x14ac:dyDescent="0.25">
      <c r="A14" s="13">
        <v>921</v>
      </c>
      <c r="B14" s="1" t="s">
        <v>18</v>
      </c>
      <c r="C14" s="1" t="s">
        <v>0</v>
      </c>
      <c r="D14" s="1" t="s">
        <v>20</v>
      </c>
      <c r="E14" s="1">
        <v>140</v>
      </c>
      <c r="F14" s="17">
        <f>Übersichtstabelle_20193478[[#This Row],[Kinder und Jugendliche von 0-20 Jhr.]]*81.86</f>
        <v>11460.4</v>
      </c>
      <c r="G14" s="67">
        <v>2143.9446851087691</v>
      </c>
      <c r="H14" s="69">
        <f>SUM(Übersichtstabelle_20193478[[#This Row],[Grundbetrag Total pro Gemeinde]:[Zusatzbetrag gemäss Soziallastenindex]])</f>
        <v>13604.344685108768</v>
      </c>
      <c r="I14" s="65">
        <f>VLOOKUP(Übersichtstabelle_20193478[[#This Row],[Gmd. Nr.]],Übersichtstabelle_2019347[],9,FALSE)</f>
        <v>14638.148385157629</v>
      </c>
      <c r="J14" s="63">
        <f>Übersichtstabelle_20193478[[#This Row],[Anrechenbarer Höchstbetrag]]-Übersichtstabelle_20193478[[#This Row],[Alter anrechenbarer Höchstbetrag]]</f>
        <v>-1033.8037000488603</v>
      </c>
    </row>
    <row r="15" spans="1:10" ht="14.45" customHeight="1" x14ac:dyDescent="0.25">
      <c r="A15" s="13">
        <v>381</v>
      </c>
      <c r="B15" s="1" t="s">
        <v>21</v>
      </c>
      <c r="C15" s="1" t="s">
        <v>0</v>
      </c>
      <c r="D15" s="1" t="s">
        <v>14</v>
      </c>
      <c r="E15" s="1">
        <v>329</v>
      </c>
      <c r="F15" s="17">
        <f>Übersichtstabelle_20193478[[#This Row],[Kinder und Jugendliche von 0-20 Jhr.]]*81.86</f>
        <v>26931.94</v>
      </c>
      <c r="G15" s="67">
        <v>7499.3014019458178</v>
      </c>
      <c r="H15" s="69">
        <f>SUM(Übersichtstabelle_20193478[[#This Row],[Grundbetrag Total pro Gemeinde]:[Zusatzbetrag gemäss Soziallastenindex]])</f>
        <v>34431.241401945816</v>
      </c>
      <c r="I15" s="65">
        <f>VLOOKUP(Übersichtstabelle_20193478[[#This Row],[Gmd. Nr.]],Übersichtstabelle_2019347[],9,FALSE)</f>
        <v>31809.259340651239</v>
      </c>
      <c r="J15" s="63">
        <f>Übersichtstabelle_20193478[[#This Row],[Anrechenbarer Höchstbetrag]]-Übersichtstabelle_20193478[[#This Row],[Alter anrechenbarer Höchstbetrag]]</f>
        <v>2621.9820612945769</v>
      </c>
    </row>
    <row r="16" spans="1:10" ht="14.45" customHeight="1" x14ac:dyDescent="0.25">
      <c r="A16" s="13">
        <v>602</v>
      </c>
      <c r="B16" s="1" t="s">
        <v>332</v>
      </c>
      <c r="C16" s="1" t="s">
        <v>0</v>
      </c>
      <c r="D16" s="1" t="s">
        <v>22</v>
      </c>
      <c r="E16" s="1">
        <v>204</v>
      </c>
      <c r="F16" s="17">
        <f>Übersichtstabelle_20193478[[#This Row],[Kinder und Jugendliche von 0-20 Jhr.]]*81.86</f>
        <v>16699.439999999999</v>
      </c>
      <c r="G16" s="67">
        <v>2332.7716156579013</v>
      </c>
      <c r="H16" s="69">
        <f>SUM(Übersichtstabelle_20193478[[#This Row],[Grundbetrag Total pro Gemeinde]:[Zusatzbetrag gemäss Soziallastenindex]])</f>
        <v>19032.2116156579</v>
      </c>
      <c r="I16" s="65">
        <f>VLOOKUP(Übersichtstabelle_20193478[[#This Row],[Gmd. Nr.]],Übersichtstabelle_2019347[],9,FALSE)</f>
        <v>18953.286342334439</v>
      </c>
      <c r="J16" s="63">
        <f>Übersichtstabelle_20193478[[#This Row],[Anrechenbarer Höchstbetrag]]-Übersichtstabelle_20193478[[#This Row],[Alter anrechenbarer Höchstbetrag]]</f>
        <v>78.925273323460715</v>
      </c>
    </row>
    <row r="17" spans="1:10" ht="14.45" customHeight="1" x14ac:dyDescent="0.25">
      <c r="A17" s="13">
        <v>971</v>
      </c>
      <c r="B17" s="1" t="s">
        <v>23</v>
      </c>
      <c r="C17" s="1" t="s">
        <v>0</v>
      </c>
      <c r="D17" s="1" t="s">
        <v>14</v>
      </c>
      <c r="E17" s="1">
        <v>262</v>
      </c>
      <c r="F17" s="17">
        <f>Übersichtstabelle_20193478[[#This Row],[Kinder und Jugendliche von 0-20 Jhr.]]*81.86</f>
        <v>21447.32</v>
      </c>
      <c r="G17" s="67">
        <v>7242.0810304294173</v>
      </c>
      <c r="H17" s="69">
        <f>SUM(Übersichtstabelle_20193478[[#This Row],[Grundbetrag Total pro Gemeinde]:[Zusatzbetrag gemäss Soziallastenindex]])</f>
        <v>28689.401030429417</v>
      </c>
      <c r="I17" s="65">
        <f>VLOOKUP(Übersichtstabelle_20193478[[#This Row],[Gmd. Nr.]],Übersichtstabelle_2019347[],9,FALSE)</f>
        <v>25011.027835154793</v>
      </c>
      <c r="J17" s="63">
        <f>Übersichtstabelle_20193478[[#This Row],[Anrechenbarer Höchstbetrag]]-Übersichtstabelle_20193478[[#This Row],[Alter anrechenbarer Höchstbetrag]]</f>
        <v>3678.3731952746239</v>
      </c>
    </row>
    <row r="18" spans="1:10" ht="14.45" customHeight="1" x14ac:dyDescent="0.25">
      <c r="A18" s="13">
        <v>322</v>
      </c>
      <c r="B18" s="1" t="s">
        <v>25</v>
      </c>
      <c r="C18" s="1" t="s">
        <v>7</v>
      </c>
      <c r="D18" s="1" t="s">
        <v>8</v>
      </c>
      <c r="E18" s="1">
        <v>91</v>
      </c>
      <c r="F18" s="17">
        <f>Übersichtstabelle_20193478[[#This Row],[Kinder und Jugendliche von 0-20 Jhr.]]*81.86</f>
        <v>7449.26</v>
      </c>
      <c r="G18" s="67">
        <v>929.46646510974517</v>
      </c>
      <c r="H18" s="69">
        <f>SUM(Übersichtstabelle_20193478[[#This Row],[Grundbetrag Total pro Gemeinde]:[Zusatzbetrag gemäss Soziallastenindex]])</f>
        <v>8378.7264651097448</v>
      </c>
      <c r="I18" s="65">
        <f>VLOOKUP(Übersichtstabelle_20193478[[#This Row],[Gmd. Nr.]],Übersichtstabelle_2019347[],9,FALSE)</f>
        <v>7695.1154801234125</v>
      </c>
      <c r="J18" s="63">
        <f>Übersichtstabelle_20193478[[#This Row],[Anrechenbarer Höchstbetrag]]-Übersichtstabelle_20193478[[#This Row],[Alter anrechenbarer Höchstbetrag]]</f>
        <v>683.61098498633237</v>
      </c>
    </row>
    <row r="19" spans="1:10" ht="14.45" customHeight="1" x14ac:dyDescent="0.25">
      <c r="A19" s="13">
        <v>323</v>
      </c>
      <c r="B19" s="1" t="s">
        <v>26</v>
      </c>
      <c r="C19" s="1" t="s">
        <v>0</v>
      </c>
      <c r="D19" s="1" t="s">
        <v>5</v>
      </c>
      <c r="E19" s="1">
        <v>135</v>
      </c>
      <c r="F19" s="17">
        <f>Übersichtstabelle_20193478[[#This Row],[Kinder und Jugendliche von 0-20 Jhr.]]*81.86</f>
        <v>11051.1</v>
      </c>
      <c r="G19" s="67">
        <v>3415.3407008299564</v>
      </c>
      <c r="H19" s="69">
        <f>SUM(Übersichtstabelle_20193478[[#This Row],[Grundbetrag Total pro Gemeinde]:[Zusatzbetrag gemäss Soziallastenindex]])</f>
        <v>14466.440700829957</v>
      </c>
      <c r="I19" s="65">
        <f>VLOOKUP(Übersichtstabelle_20193478[[#This Row],[Gmd. Nr.]],Übersichtstabelle_2019347[],9,FALSE)</f>
        <v>13166.634610613271</v>
      </c>
      <c r="J19" s="63">
        <f>Übersichtstabelle_20193478[[#This Row],[Anrechenbarer Höchstbetrag]]-Übersichtstabelle_20193478[[#This Row],[Alter anrechenbarer Höchstbetrag]]</f>
        <v>1299.8060902166853</v>
      </c>
    </row>
    <row r="20" spans="1:10" ht="14.45" customHeight="1" x14ac:dyDescent="0.25">
      <c r="A20" s="13">
        <v>302</v>
      </c>
      <c r="B20" s="1" t="s">
        <v>333</v>
      </c>
      <c r="C20" s="1" t="s">
        <v>0</v>
      </c>
      <c r="D20" s="1" t="s">
        <v>3</v>
      </c>
      <c r="E20" s="1">
        <v>238</v>
      </c>
      <c r="F20" s="17">
        <f>Übersichtstabelle_20193478[[#This Row],[Kinder und Jugendliche von 0-20 Jhr.]]*81.86</f>
        <v>19482.68</v>
      </c>
      <c r="G20" s="67">
        <v>3681.0179946279818</v>
      </c>
      <c r="H20" s="69">
        <f>SUM(Übersichtstabelle_20193478[[#This Row],[Grundbetrag Total pro Gemeinde]:[Zusatzbetrag gemäss Soziallastenindex]])</f>
        <v>23163.697994627983</v>
      </c>
      <c r="I20" s="65">
        <f>VLOOKUP(Übersichtstabelle_20193478[[#This Row],[Gmd. Nr.]],Übersichtstabelle_2019347[],9,FALSE)</f>
        <v>20614.550550499203</v>
      </c>
      <c r="J20" s="63">
        <f>Übersichtstabelle_20193478[[#This Row],[Anrechenbarer Höchstbetrag]]-Übersichtstabelle_20193478[[#This Row],[Alter anrechenbarer Höchstbetrag]]</f>
        <v>2549.1474441287792</v>
      </c>
    </row>
    <row r="21" spans="1:10" ht="14.45" customHeight="1" x14ac:dyDescent="0.25">
      <c r="A21" s="13">
        <v>403</v>
      </c>
      <c r="B21" s="1" t="s">
        <v>27</v>
      </c>
      <c r="C21" s="1" t="s">
        <v>0</v>
      </c>
      <c r="D21" s="1" t="s">
        <v>132</v>
      </c>
      <c r="E21" s="1">
        <v>220</v>
      </c>
      <c r="F21" s="17">
        <f>Übersichtstabelle_20193478[[#This Row],[Kinder und Jugendliche von 0-20 Jhr.]]*81.86</f>
        <v>18009.2</v>
      </c>
      <c r="G21" s="67">
        <v>2465.0323229375781</v>
      </c>
      <c r="H21" s="69">
        <f>SUM(Übersichtstabelle_20193478[[#This Row],[Grundbetrag Total pro Gemeinde]:[Zusatzbetrag gemäss Soziallastenindex]])</f>
        <v>20474.23232293758</v>
      </c>
      <c r="I21" s="65">
        <f>VLOOKUP(Übersichtstabelle_20193478[[#This Row],[Gmd. Nr.]],Übersichtstabelle_2019347[],9,FALSE)</f>
        <v>19110.663274882871</v>
      </c>
      <c r="J21" s="63">
        <f>Übersichtstabelle_20193478[[#This Row],[Anrechenbarer Höchstbetrag]]-Übersichtstabelle_20193478[[#This Row],[Alter anrechenbarer Höchstbetrag]]</f>
        <v>1363.5690480547091</v>
      </c>
    </row>
    <row r="22" spans="1:10" ht="14.45" customHeight="1" x14ac:dyDescent="0.25">
      <c r="A22" s="13">
        <v>533</v>
      </c>
      <c r="B22" s="1" t="s">
        <v>29</v>
      </c>
      <c r="C22" s="1" t="s">
        <v>0</v>
      </c>
      <c r="D22" s="1" t="s">
        <v>14</v>
      </c>
      <c r="E22" s="1">
        <v>646</v>
      </c>
      <c r="F22" s="17">
        <f>Übersichtstabelle_20193478[[#This Row],[Kinder und Jugendliche von 0-20 Jhr.]]*81.86</f>
        <v>52881.56</v>
      </c>
      <c r="G22" s="67">
        <v>13249.405800807799</v>
      </c>
      <c r="H22" s="69">
        <f>SUM(Übersichtstabelle_20193478[[#This Row],[Grundbetrag Total pro Gemeinde]:[Zusatzbetrag gemäss Soziallastenindex]])</f>
        <v>66130.965800807797</v>
      </c>
      <c r="I22" s="65">
        <f>VLOOKUP(Übersichtstabelle_20193478[[#This Row],[Gmd. Nr.]],Übersichtstabelle_2019347[],9,FALSE)</f>
        <v>63862.069269330997</v>
      </c>
      <c r="J22" s="63">
        <f>Übersichtstabelle_20193478[[#This Row],[Anrechenbarer Höchstbetrag]]-Übersichtstabelle_20193478[[#This Row],[Alter anrechenbarer Höchstbetrag]]</f>
        <v>2268.8965314767993</v>
      </c>
    </row>
    <row r="23" spans="1:10" ht="14.45" customHeight="1" x14ac:dyDescent="0.25">
      <c r="A23" s="13">
        <v>571</v>
      </c>
      <c r="B23" s="1" t="s">
        <v>30</v>
      </c>
      <c r="C23" s="1" t="s">
        <v>7</v>
      </c>
      <c r="D23" s="1" t="s">
        <v>8</v>
      </c>
      <c r="E23" s="1">
        <v>174</v>
      </c>
      <c r="F23" s="17">
        <f>Übersichtstabelle_20193478[[#This Row],[Kinder und Jugendliche von 0-20 Jhr.]]*81.86</f>
        <v>14243.64</v>
      </c>
      <c r="G23" s="67">
        <v>8531.4544159111101</v>
      </c>
      <c r="H23" s="69">
        <f>SUM(Übersichtstabelle_20193478[[#This Row],[Grundbetrag Total pro Gemeinde]:[Zusatzbetrag gemäss Soziallastenindex]])</f>
        <v>22775.09441591111</v>
      </c>
      <c r="I23" s="65">
        <f>VLOOKUP(Übersichtstabelle_20193478[[#This Row],[Gmd. Nr.]],Übersichtstabelle_2019347[],9,FALSE)</f>
        <v>22573.182292810161</v>
      </c>
      <c r="J23" s="63">
        <f>Übersichtstabelle_20193478[[#This Row],[Anrechenbarer Höchstbetrag]]-Übersichtstabelle_20193478[[#This Row],[Alter anrechenbarer Höchstbetrag]]</f>
        <v>201.91212310094852</v>
      </c>
    </row>
    <row r="24" spans="1:10" ht="14.45" customHeight="1" x14ac:dyDescent="0.25">
      <c r="A24" s="13">
        <v>732</v>
      </c>
      <c r="B24" s="1" t="s">
        <v>31</v>
      </c>
      <c r="C24" s="1" t="s">
        <v>7</v>
      </c>
      <c r="D24" s="1" t="s">
        <v>8</v>
      </c>
      <c r="E24" s="1">
        <v>396</v>
      </c>
      <c r="F24" s="17">
        <f>Übersichtstabelle_20193478[[#This Row],[Kinder und Jugendliche von 0-20 Jhr.]]*81.86</f>
        <v>32416.560000000001</v>
      </c>
      <c r="G24" s="67">
        <v>5585.2681408296185</v>
      </c>
      <c r="H24" s="69">
        <f>SUM(Übersichtstabelle_20193478[[#This Row],[Grundbetrag Total pro Gemeinde]:[Zusatzbetrag gemäss Soziallastenindex]])</f>
        <v>38001.828140829617</v>
      </c>
      <c r="I24" s="65">
        <f>VLOOKUP(Übersichtstabelle_20193478[[#This Row],[Gmd. Nr.]],Übersichtstabelle_2019347[],9,FALSE)</f>
        <v>34238.293805806701</v>
      </c>
      <c r="J24" s="63">
        <f>Übersichtstabelle_20193478[[#This Row],[Anrechenbarer Höchstbetrag]]-Übersichtstabelle_20193478[[#This Row],[Alter anrechenbarer Höchstbetrag]]</f>
        <v>3763.5343350229159</v>
      </c>
    </row>
    <row r="25" spans="1:10" ht="14.45" customHeight="1" x14ac:dyDescent="0.25">
      <c r="A25" s="13">
        <v>861</v>
      </c>
      <c r="B25" s="1" t="s">
        <v>32</v>
      </c>
      <c r="C25" s="1" t="s">
        <v>0</v>
      </c>
      <c r="D25" s="1" t="s">
        <v>32</v>
      </c>
      <c r="E25" s="1">
        <v>2235</v>
      </c>
      <c r="F25" s="17">
        <f>Übersichtstabelle_20193478[[#This Row],[Kinder und Jugendliche von 0-20 Jhr.]]*81.86</f>
        <v>182957.1</v>
      </c>
      <c r="G25" s="67">
        <v>78464.944573650311</v>
      </c>
      <c r="H25" s="69">
        <f>SUM(Übersichtstabelle_20193478[[#This Row],[Grundbetrag Total pro Gemeinde]:[Zusatzbetrag gemäss Soziallastenindex]])</f>
        <v>261422.04457365032</v>
      </c>
      <c r="I25" s="65">
        <f>VLOOKUP(Übersichtstabelle_20193478[[#This Row],[Gmd. Nr.]],Übersichtstabelle_2019347[],9,FALSE)</f>
        <v>230918.16615515717</v>
      </c>
      <c r="J25" s="63">
        <f>Übersichtstabelle_20193478[[#This Row],[Anrechenbarer Höchstbetrag]]-Übersichtstabelle_20193478[[#This Row],[Alter anrechenbarer Höchstbetrag]]</f>
        <v>30503.878418493143</v>
      </c>
    </row>
    <row r="26" spans="1:10" ht="14.45" customHeight="1" x14ac:dyDescent="0.25">
      <c r="A26" s="13">
        <v>681</v>
      </c>
      <c r="B26" s="1" t="s">
        <v>33</v>
      </c>
      <c r="C26" s="1" t="s">
        <v>0</v>
      </c>
      <c r="D26" s="1" t="s">
        <v>34</v>
      </c>
      <c r="E26" s="1">
        <v>36</v>
      </c>
      <c r="F26" s="17">
        <f>Übersichtstabelle_20193478[[#This Row],[Kinder und Jugendliche von 0-20 Jhr.]]*81.86</f>
        <v>2946.96</v>
      </c>
      <c r="G26" s="67">
        <v>1266.2342799362741</v>
      </c>
      <c r="H26" s="69">
        <f>SUM(Übersichtstabelle_20193478[[#This Row],[Grundbetrag Total pro Gemeinde]:[Zusatzbetrag gemäss Soziallastenindex]])</f>
        <v>4213.1942799362741</v>
      </c>
      <c r="I26" s="65">
        <f>VLOOKUP(Übersichtstabelle_20193478[[#This Row],[Gmd. Nr.]],Übersichtstabelle_2019347[],9,FALSE)</f>
        <v>3800.2478154547134</v>
      </c>
      <c r="J26" s="63">
        <f>Übersichtstabelle_20193478[[#This Row],[Anrechenbarer Höchstbetrag]]-Übersichtstabelle_20193478[[#This Row],[Alter anrechenbarer Höchstbetrag]]</f>
        <v>412.94646448156072</v>
      </c>
    </row>
    <row r="27" spans="1:10" ht="14.45" customHeight="1" x14ac:dyDescent="0.25">
      <c r="A27" s="13">
        <v>972</v>
      </c>
      <c r="B27" s="1" t="s">
        <v>35</v>
      </c>
      <c r="C27" s="1" t="s">
        <v>0</v>
      </c>
      <c r="D27" s="1" t="s">
        <v>36</v>
      </c>
      <c r="E27" s="1">
        <v>4</v>
      </c>
      <c r="F27" s="17">
        <f>Übersichtstabelle_20193478[[#This Row],[Kinder und Jugendliche von 0-20 Jhr.]]*81.86</f>
        <v>327.44</v>
      </c>
      <c r="G27" s="67">
        <v>347.32057525719335</v>
      </c>
      <c r="H27" s="69">
        <f>SUM(Übersichtstabelle_20193478[[#This Row],[Grundbetrag Total pro Gemeinde]:[Zusatzbetrag gemäss Soziallastenindex]])</f>
        <v>674.7605752571933</v>
      </c>
      <c r="I27" s="65">
        <f>VLOOKUP(Übersichtstabelle_20193478[[#This Row],[Gmd. Nr.]],Übersichtstabelle_2019347[],9,FALSE)</f>
        <v>115.92317594501289</v>
      </c>
      <c r="J27" s="63">
        <f>Übersichtstabelle_20193478[[#This Row],[Anrechenbarer Höchstbetrag]]-Übersichtstabelle_20193478[[#This Row],[Alter anrechenbarer Höchstbetrag]]</f>
        <v>558.83739931218042</v>
      </c>
    </row>
    <row r="28" spans="1:10" ht="14.45" customHeight="1" x14ac:dyDescent="0.25">
      <c r="A28" s="13">
        <v>351</v>
      </c>
      <c r="B28" s="1" t="s">
        <v>37</v>
      </c>
      <c r="C28" s="1" t="s">
        <v>0</v>
      </c>
      <c r="D28" s="1" t="s">
        <v>37</v>
      </c>
      <c r="E28" s="1">
        <v>22679</v>
      </c>
      <c r="F28" s="17">
        <f>Übersichtstabelle_20193478[[#This Row],[Kinder und Jugendliche von 0-20 Jhr.]]*81.86</f>
        <v>1856502.94</v>
      </c>
      <c r="G28" s="67">
        <v>1169666.5167465049</v>
      </c>
      <c r="H28" s="69">
        <f>SUM(Übersichtstabelle_20193478[[#This Row],[Grundbetrag Total pro Gemeinde]:[Zusatzbetrag gemäss Soziallastenindex]])</f>
        <v>3026169.4567465046</v>
      </c>
      <c r="I28" s="65">
        <f>VLOOKUP(Übersichtstabelle_20193478[[#This Row],[Gmd. Nr.]],Übersichtstabelle_2019347[],9,FALSE)</f>
        <v>3830120.9418683462</v>
      </c>
      <c r="J28" s="63">
        <f>Übersichtstabelle_20193478[[#This Row],[Anrechenbarer Höchstbetrag]]-Übersichtstabelle_20193478[[#This Row],[Alter anrechenbarer Höchstbetrag]]</f>
        <v>-803951.48512184154</v>
      </c>
    </row>
    <row r="29" spans="1:10" ht="14.45" customHeight="1" x14ac:dyDescent="0.25">
      <c r="A29" s="13">
        <v>973</v>
      </c>
      <c r="B29" s="1" t="s">
        <v>38</v>
      </c>
      <c r="C29" s="1" t="s">
        <v>0</v>
      </c>
      <c r="D29" s="1" t="s">
        <v>36</v>
      </c>
      <c r="E29" s="1">
        <v>105</v>
      </c>
      <c r="F29" s="17">
        <f>Übersichtstabelle_20193478[[#This Row],[Kinder und Jugendliche von 0-20 Jhr.]]*81.86</f>
        <v>8595.2999999999993</v>
      </c>
      <c r="G29" s="67">
        <v>1941.1537949938215</v>
      </c>
      <c r="H29" s="69">
        <f>SUM(Übersichtstabelle_20193478[[#This Row],[Grundbetrag Total pro Gemeinde]:[Zusatzbetrag gemäss Soziallastenindex]])</f>
        <v>10536.45379499382</v>
      </c>
      <c r="I29" s="65">
        <f>VLOOKUP(Übersichtstabelle_20193478[[#This Row],[Gmd. Nr.]],Übersichtstabelle_2019347[],9,FALSE)</f>
        <v>10775.838359302656</v>
      </c>
      <c r="J29" s="63">
        <f>Übersichtstabelle_20193478[[#This Row],[Anrechenbarer Höchstbetrag]]-Übersichtstabelle_20193478[[#This Row],[Alter anrechenbarer Höchstbetrag]]</f>
        <v>-239.38456430883525</v>
      </c>
    </row>
    <row r="30" spans="1:10" ht="14.45" customHeight="1" x14ac:dyDescent="0.25">
      <c r="A30" s="13">
        <v>371</v>
      </c>
      <c r="B30" s="1" t="s">
        <v>12</v>
      </c>
      <c r="C30" s="1" t="s">
        <v>0</v>
      </c>
      <c r="D30" s="1" t="s">
        <v>12</v>
      </c>
      <c r="E30" s="1">
        <v>10633</v>
      </c>
      <c r="F30" s="17">
        <f>Übersichtstabelle_20193478[[#This Row],[Kinder und Jugendliche von 0-20 Jhr.]]*81.86</f>
        <v>870417.38</v>
      </c>
      <c r="G30" s="67">
        <v>797494.80813597445</v>
      </c>
      <c r="H30" s="69">
        <f>SUM(Übersichtstabelle_20193478[[#This Row],[Grundbetrag Total pro Gemeinde]:[Zusatzbetrag gemäss Soziallastenindex]])</f>
        <v>1667912.1881359746</v>
      </c>
      <c r="I30" s="65">
        <f>VLOOKUP(Übersichtstabelle_20193478[[#This Row],[Gmd. Nr.]],Übersichtstabelle_2019347[],9,FALSE)</f>
        <v>1861837.5493985778</v>
      </c>
      <c r="J30" s="63">
        <f>Übersichtstabelle_20193478[[#This Row],[Anrechenbarer Höchstbetrag]]-Übersichtstabelle_20193478[[#This Row],[Alter anrechenbarer Höchstbetrag]]</f>
        <v>-193925.3612626032</v>
      </c>
    </row>
    <row r="31" spans="1:10" ht="14.45" customHeight="1" x14ac:dyDescent="0.25">
      <c r="A31" s="13">
        <v>603</v>
      </c>
      <c r="B31" s="1" t="s">
        <v>39</v>
      </c>
      <c r="C31" s="1" t="s">
        <v>0</v>
      </c>
      <c r="D31" s="1" t="s">
        <v>22</v>
      </c>
      <c r="E31" s="1">
        <v>356</v>
      </c>
      <c r="F31" s="17">
        <f>Übersichtstabelle_20193478[[#This Row],[Kinder und Jugendliche von 0-20 Jhr.]]*81.86</f>
        <v>29142.16</v>
      </c>
      <c r="G31" s="67">
        <v>8040.5717351214635</v>
      </c>
      <c r="H31" s="69">
        <f>SUM(Übersichtstabelle_20193478[[#This Row],[Grundbetrag Total pro Gemeinde]:[Zusatzbetrag gemäss Soziallastenindex]])</f>
        <v>37182.731735121466</v>
      </c>
      <c r="I31" s="65">
        <f>VLOOKUP(Übersichtstabelle_20193478[[#This Row],[Gmd. Nr.]],Übersichtstabelle_2019347[],9,FALSE)</f>
        <v>34343.978209092107</v>
      </c>
      <c r="J31" s="63">
        <f>Übersichtstabelle_20193478[[#This Row],[Anrechenbarer Höchstbetrag]]-Übersichtstabelle_20193478[[#This Row],[Alter anrechenbarer Höchstbetrag]]</f>
        <v>2838.7535260293589</v>
      </c>
    </row>
    <row r="32" spans="1:10" ht="14.45" customHeight="1" x14ac:dyDescent="0.25">
      <c r="A32" s="13">
        <v>324</v>
      </c>
      <c r="B32" s="1" t="s">
        <v>40</v>
      </c>
      <c r="C32" s="1" t="s">
        <v>7</v>
      </c>
      <c r="D32" s="1" t="s">
        <v>8</v>
      </c>
      <c r="E32" s="1">
        <v>139</v>
      </c>
      <c r="F32" s="17">
        <f>Übersichtstabelle_20193478[[#This Row],[Kinder und Jugendliche von 0-20 Jhr.]]*81.86</f>
        <v>11378.539999999999</v>
      </c>
      <c r="G32" s="67">
        <v>2466.3169277475508</v>
      </c>
      <c r="H32" s="69">
        <f>SUM(Übersichtstabelle_20193478[[#This Row],[Grundbetrag Total pro Gemeinde]:[Zusatzbetrag gemäss Soziallastenindex]])</f>
        <v>13844.856927747551</v>
      </c>
      <c r="I32" s="65">
        <f>VLOOKUP(Übersichtstabelle_20193478[[#This Row],[Gmd. Nr.]],Übersichtstabelle_2019347[],9,FALSE)</f>
        <v>11435.007916629254</v>
      </c>
      <c r="J32" s="63">
        <f>Übersichtstabelle_20193478[[#This Row],[Anrechenbarer Höchstbetrag]]-Übersichtstabelle_20193478[[#This Row],[Alter anrechenbarer Höchstbetrag]]</f>
        <v>2409.8490111182964</v>
      </c>
    </row>
    <row r="33" spans="1:10" ht="14.45" customHeight="1" x14ac:dyDescent="0.25">
      <c r="A33" s="13">
        <v>922</v>
      </c>
      <c r="B33" s="1" t="s">
        <v>41</v>
      </c>
      <c r="C33" s="1" t="s">
        <v>7</v>
      </c>
      <c r="D33" s="1" t="s">
        <v>8</v>
      </c>
      <c r="E33" s="1">
        <v>246</v>
      </c>
      <c r="F33" s="17">
        <f>Übersichtstabelle_20193478[[#This Row],[Kinder und Jugendliche von 0-20 Jhr.]]*81.86</f>
        <v>20137.560000000001</v>
      </c>
      <c r="G33" s="67">
        <v>4264.4395959383701</v>
      </c>
      <c r="H33" s="69">
        <f>SUM(Übersichtstabelle_20193478[[#This Row],[Grundbetrag Total pro Gemeinde]:[Zusatzbetrag gemäss Soziallastenindex]])</f>
        <v>24401.99959593837</v>
      </c>
      <c r="I33" s="65">
        <f>VLOOKUP(Übersichtstabelle_20193478[[#This Row],[Gmd. Nr.]],Übersichtstabelle_2019347[],9,FALSE)</f>
        <v>24418.151714848485</v>
      </c>
      <c r="J33" s="63">
        <f>Übersichtstabelle_20193478[[#This Row],[Anrechenbarer Höchstbetrag]]-Übersichtstabelle_20193478[[#This Row],[Alter anrechenbarer Höchstbetrag]]</f>
        <v>-16.15211891011495</v>
      </c>
    </row>
    <row r="34" spans="1:10" ht="14.45" customHeight="1" x14ac:dyDescent="0.25">
      <c r="A34" s="13">
        <v>352</v>
      </c>
      <c r="B34" s="1" t="s">
        <v>42</v>
      </c>
      <c r="C34" s="1" t="s">
        <v>0</v>
      </c>
      <c r="D34" s="1" t="s">
        <v>42</v>
      </c>
      <c r="E34" s="1">
        <v>1273</v>
      </c>
      <c r="F34" s="17">
        <f>Übersichtstabelle_20193478[[#This Row],[Kinder und Jugendliche von 0-20 Jhr.]]*81.86</f>
        <v>104207.78</v>
      </c>
      <c r="G34" s="67">
        <v>26261.359099585407</v>
      </c>
      <c r="H34" s="69">
        <f>SUM(Übersichtstabelle_20193478[[#This Row],[Grundbetrag Total pro Gemeinde]:[Zusatzbetrag gemäss Soziallastenindex]])</f>
        <v>130469.1390995854</v>
      </c>
      <c r="I34" s="65">
        <f>VLOOKUP(Übersichtstabelle_20193478[[#This Row],[Gmd. Nr.]],Übersichtstabelle_2019347[],9,FALSE)</f>
        <v>117625.65020547378</v>
      </c>
      <c r="J34" s="63">
        <f>Übersichtstabelle_20193478[[#This Row],[Anrechenbarer Höchstbetrag]]-Übersichtstabelle_20193478[[#This Row],[Alter anrechenbarer Höchstbetrag]]</f>
        <v>12843.488894111622</v>
      </c>
    </row>
    <row r="35" spans="1:10" ht="14.45" customHeight="1" x14ac:dyDescent="0.25">
      <c r="A35" s="13">
        <v>791</v>
      </c>
      <c r="B35" s="1" t="s">
        <v>44</v>
      </c>
      <c r="C35" s="1" t="s">
        <v>7</v>
      </c>
      <c r="D35" s="1" t="s">
        <v>8</v>
      </c>
      <c r="E35" s="1">
        <v>230</v>
      </c>
      <c r="F35" s="17">
        <f>Übersichtstabelle_20193478[[#This Row],[Kinder und Jugendliche von 0-20 Jhr.]]*81.86</f>
        <v>18827.8</v>
      </c>
      <c r="G35" s="67">
        <v>4571.1700284126846</v>
      </c>
      <c r="H35" s="69">
        <f>SUM(Übersichtstabelle_20193478[[#This Row],[Grundbetrag Total pro Gemeinde]:[Zusatzbetrag gemäss Soziallastenindex]])</f>
        <v>23398.970028412685</v>
      </c>
      <c r="I35" s="65">
        <f>VLOOKUP(Übersichtstabelle_20193478[[#This Row],[Gmd. Nr.]],Übersichtstabelle_2019347[],9,FALSE)</f>
        <v>22241.284490708953</v>
      </c>
      <c r="J35" s="63">
        <f>Übersichtstabelle_20193478[[#This Row],[Anrechenbarer Höchstbetrag]]-Übersichtstabelle_20193478[[#This Row],[Alter anrechenbarer Höchstbetrag]]</f>
        <v>1157.6855377037318</v>
      </c>
    </row>
    <row r="36" spans="1:10" ht="14.45" customHeight="1" x14ac:dyDescent="0.25">
      <c r="A36" s="13">
        <v>572</v>
      </c>
      <c r="B36" s="1" t="s">
        <v>45</v>
      </c>
      <c r="C36" s="1" t="s">
        <v>0</v>
      </c>
      <c r="D36" s="1" t="s">
        <v>46</v>
      </c>
      <c r="E36" s="1">
        <v>476</v>
      </c>
      <c r="F36" s="17">
        <f>Übersichtstabelle_20193478[[#This Row],[Kinder und Jugendliche von 0-20 Jhr.]]*81.86</f>
        <v>38965.360000000001</v>
      </c>
      <c r="G36" s="67">
        <v>11351.904967764676</v>
      </c>
      <c r="H36" s="69">
        <f>SUM(Übersichtstabelle_20193478[[#This Row],[Grundbetrag Total pro Gemeinde]:[Zusatzbetrag gemäss Soziallastenindex]])</f>
        <v>50317.264967764677</v>
      </c>
      <c r="I36" s="65">
        <f>VLOOKUP(Übersichtstabelle_20193478[[#This Row],[Gmd. Nr.]],Übersichtstabelle_2019347[],9,FALSE)</f>
        <v>49524.752560593348</v>
      </c>
      <c r="J36" s="63">
        <f>Übersichtstabelle_20193478[[#This Row],[Anrechenbarer Höchstbetrag]]-Übersichtstabelle_20193478[[#This Row],[Alter anrechenbarer Höchstbetrag]]</f>
        <v>792.51240717132896</v>
      </c>
    </row>
    <row r="37" spans="1:10" ht="14.45" customHeight="1" x14ac:dyDescent="0.25">
      <c r="A37" s="13">
        <v>605</v>
      </c>
      <c r="B37" s="1" t="s">
        <v>47</v>
      </c>
      <c r="C37" s="1" t="s">
        <v>7</v>
      </c>
      <c r="D37" s="1" t="s">
        <v>8</v>
      </c>
      <c r="E37" s="1">
        <v>291</v>
      </c>
      <c r="F37" s="17">
        <f>Übersichtstabelle_20193478[[#This Row],[Kinder und Jugendliche von 0-20 Jhr.]]*81.86</f>
        <v>23821.26</v>
      </c>
      <c r="G37" s="67">
        <v>4432.9348412793361</v>
      </c>
      <c r="H37" s="69">
        <f>SUM(Übersichtstabelle_20193478[[#This Row],[Grundbetrag Total pro Gemeinde]:[Zusatzbetrag gemäss Soziallastenindex]])</f>
        <v>28254.194841279335</v>
      </c>
      <c r="I37" s="65">
        <f>VLOOKUP(Übersichtstabelle_20193478[[#This Row],[Gmd. Nr.]],Übersichtstabelle_2019347[],9,FALSE)</f>
        <v>26517.748174317385</v>
      </c>
      <c r="J37" s="63">
        <f>Übersichtstabelle_20193478[[#This Row],[Anrechenbarer Höchstbetrag]]-Übersichtstabelle_20193478[[#This Row],[Alter anrechenbarer Höchstbetrag]]</f>
        <v>1736.4466669619505</v>
      </c>
    </row>
    <row r="38" spans="1:10" ht="14.45" customHeight="1" x14ac:dyDescent="0.25">
      <c r="A38" s="13">
        <v>353</v>
      </c>
      <c r="B38" s="1" t="s">
        <v>334</v>
      </c>
      <c r="C38" s="1" t="s">
        <v>0</v>
      </c>
      <c r="D38" s="1" t="s">
        <v>48</v>
      </c>
      <c r="E38" s="1">
        <v>919</v>
      </c>
      <c r="F38" s="17">
        <f>Übersichtstabelle_20193478[[#This Row],[Kinder und Jugendliche von 0-20 Jhr.]]*81.86</f>
        <v>75229.34</v>
      </c>
      <c r="G38" s="67">
        <v>13350.00192733772</v>
      </c>
      <c r="H38" s="69">
        <f>SUM(Übersichtstabelle_20193478[[#This Row],[Grundbetrag Total pro Gemeinde]:[Zusatzbetrag gemäss Soziallastenindex]])</f>
        <v>88579.341927337722</v>
      </c>
      <c r="I38" s="65">
        <f>VLOOKUP(Übersichtstabelle_20193478[[#This Row],[Gmd. Nr.]],Übersichtstabelle_2019347[],9,FALSE)</f>
        <v>91255.472913117657</v>
      </c>
      <c r="J38" s="63">
        <f>Übersichtstabelle_20193478[[#This Row],[Anrechenbarer Höchstbetrag]]-Übersichtstabelle_20193478[[#This Row],[Alter anrechenbarer Höchstbetrag]]</f>
        <v>-2676.1309857799351</v>
      </c>
    </row>
    <row r="39" spans="1:10" ht="14.45" customHeight="1" x14ac:dyDescent="0.25">
      <c r="A39" s="13">
        <v>606</v>
      </c>
      <c r="B39" s="1" t="s">
        <v>49</v>
      </c>
      <c r="C39" s="1" t="s">
        <v>0</v>
      </c>
      <c r="D39" s="1" t="s">
        <v>22</v>
      </c>
      <c r="E39" s="1">
        <v>82</v>
      </c>
      <c r="F39" s="17">
        <f>Übersichtstabelle_20193478[[#This Row],[Kinder und Jugendliche von 0-20 Jhr.]]*81.86</f>
        <v>6712.5199999999995</v>
      </c>
      <c r="G39" s="67">
        <v>1135.5901389376445</v>
      </c>
      <c r="H39" s="69">
        <f>SUM(Übersichtstabelle_20193478[[#This Row],[Grundbetrag Total pro Gemeinde]:[Zusatzbetrag gemäss Soziallastenindex]])</f>
        <v>7848.1101389376436</v>
      </c>
      <c r="I39" s="65">
        <f>VLOOKUP(Übersichtstabelle_20193478[[#This Row],[Gmd. Nr.]],Übersichtstabelle_2019347[],9,FALSE)</f>
        <v>8217.2482861862263</v>
      </c>
      <c r="J39" s="63">
        <f>Übersichtstabelle_20193478[[#This Row],[Anrechenbarer Höchstbetrag]]-Übersichtstabelle_20193478[[#This Row],[Alter anrechenbarer Höchstbetrag]]</f>
        <v>-369.13814724858275</v>
      </c>
    </row>
    <row r="40" spans="1:10" ht="14.45" customHeight="1" x14ac:dyDescent="0.25">
      <c r="A40" s="13">
        <v>573</v>
      </c>
      <c r="B40" s="1" t="s">
        <v>335</v>
      </c>
      <c r="C40" s="1" t="s">
        <v>0</v>
      </c>
      <c r="D40" s="1" t="s">
        <v>50</v>
      </c>
      <c r="E40" s="1">
        <v>588</v>
      </c>
      <c r="F40" s="17">
        <f>Übersichtstabelle_20193478[[#This Row],[Kinder und Jugendliche von 0-20 Jhr.]]*81.86</f>
        <v>48133.68</v>
      </c>
      <c r="G40" s="67">
        <v>18493.898160943947</v>
      </c>
      <c r="H40" s="69">
        <f>SUM(Übersichtstabelle_20193478[[#This Row],[Grundbetrag Total pro Gemeinde]:[Zusatzbetrag gemäss Soziallastenindex]])</f>
        <v>66627.578160943944</v>
      </c>
      <c r="I40" s="65">
        <f>VLOOKUP(Übersichtstabelle_20193478[[#This Row],[Gmd. Nr.]],Übersichtstabelle_2019347[],9,FALSE)</f>
        <v>64188.060555040036</v>
      </c>
      <c r="J40" s="63">
        <f>Übersichtstabelle_20193478[[#This Row],[Anrechenbarer Höchstbetrag]]-Übersichtstabelle_20193478[[#This Row],[Alter anrechenbarer Höchstbetrag]]</f>
        <v>2439.5176059039077</v>
      </c>
    </row>
    <row r="41" spans="1:10" ht="14.45" customHeight="1" x14ac:dyDescent="0.25">
      <c r="A41" s="13">
        <v>574</v>
      </c>
      <c r="B41" s="1" t="s">
        <v>51</v>
      </c>
      <c r="C41" s="1" t="s">
        <v>0</v>
      </c>
      <c r="D41" s="1" t="s">
        <v>50</v>
      </c>
      <c r="E41" s="1">
        <v>73</v>
      </c>
      <c r="F41" s="17">
        <f>Übersichtstabelle_20193478[[#This Row],[Kinder und Jugendliche von 0-20 Jhr.]]*81.86</f>
        <v>5975.78</v>
      </c>
      <c r="G41" s="67">
        <v>1900.3634662748834</v>
      </c>
      <c r="H41" s="69">
        <f>SUM(Übersichtstabelle_20193478[[#This Row],[Grundbetrag Total pro Gemeinde]:[Zusatzbetrag gemäss Soziallastenindex]])</f>
        <v>7876.1434662748834</v>
      </c>
      <c r="I41" s="65">
        <f>VLOOKUP(Übersichtstabelle_20193478[[#This Row],[Gmd. Nr.]],Übersichtstabelle_2019347[],9,FALSE)</f>
        <v>7792.4299406521104</v>
      </c>
      <c r="J41" s="63">
        <f>Übersichtstabelle_20193478[[#This Row],[Anrechenbarer Höchstbetrag]]-Übersichtstabelle_20193478[[#This Row],[Alter anrechenbarer Höchstbetrag]]</f>
        <v>83.713525622772977</v>
      </c>
    </row>
    <row r="42" spans="1:10" ht="14.45" customHeight="1" x14ac:dyDescent="0.25">
      <c r="A42" s="13">
        <v>733</v>
      </c>
      <c r="B42" s="1" t="s">
        <v>13</v>
      </c>
      <c r="C42" s="1" t="s">
        <v>0</v>
      </c>
      <c r="D42" s="1" t="s">
        <v>13</v>
      </c>
      <c r="E42" s="1">
        <v>876</v>
      </c>
      <c r="F42" s="17">
        <f>Übersichtstabelle_20193478[[#This Row],[Kinder und Jugendliche von 0-20 Jhr.]]*81.86</f>
        <v>71709.36</v>
      </c>
      <c r="G42" s="67">
        <v>57646.760423194188</v>
      </c>
      <c r="H42" s="69">
        <f>SUM(Übersichtstabelle_20193478[[#This Row],[Grundbetrag Total pro Gemeinde]:[Zusatzbetrag gemäss Soziallastenindex]])</f>
        <v>129356.1204231942</v>
      </c>
      <c r="I42" s="65">
        <f>VLOOKUP(Übersichtstabelle_20193478[[#This Row],[Gmd. Nr.]],Übersichtstabelle_2019347[],9,FALSE)</f>
        <v>102851.0254630085</v>
      </c>
      <c r="J42" s="63">
        <f>Übersichtstabelle_20193478[[#This Row],[Anrechenbarer Höchstbetrag]]-Übersichtstabelle_20193478[[#This Row],[Alter anrechenbarer Höchstbetrag]]</f>
        <v>26505.094960185699</v>
      </c>
    </row>
    <row r="43" spans="1:10" ht="14.45" customHeight="1" x14ac:dyDescent="0.25">
      <c r="A43" s="13">
        <v>491</v>
      </c>
      <c r="B43" s="1" t="s">
        <v>52</v>
      </c>
      <c r="C43" s="1" t="s">
        <v>0</v>
      </c>
      <c r="D43" s="1" t="s">
        <v>53</v>
      </c>
      <c r="E43" s="1">
        <v>103</v>
      </c>
      <c r="F43" s="17">
        <f>Übersichtstabelle_20193478[[#This Row],[Kinder und Jugendliche von 0-20 Jhr.]]*81.86</f>
        <v>8431.58</v>
      </c>
      <c r="G43" s="67">
        <v>2621.8031657126344</v>
      </c>
      <c r="H43" s="69">
        <f>SUM(Übersichtstabelle_20193478[[#This Row],[Grundbetrag Total pro Gemeinde]:[Zusatzbetrag gemäss Soziallastenindex]])</f>
        <v>11053.383165712634</v>
      </c>
      <c r="I43" s="65">
        <f>VLOOKUP(Übersichtstabelle_20193478[[#This Row],[Gmd. Nr.]],Übersichtstabelle_2019347[],9,FALSE)</f>
        <v>10595.078189893731</v>
      </c>
      <c r="J43" s="63">
        <f>Übersichtstabelle_20193478[[#This Row],[Anrechenbarer Höchstbetrag]]-Übersichtstabelle_20193478[[#This Row],[Alter anrechenbarer Höchstbetrag]]</f>
        <v>458.30497581890268</v>
      </c>
    </row>
    <row r="44" spans="1:10" ht="14.45" customHeight="1" x14ac:dyDescent="0.25">
      <c r="A44" s="13">
        <v>923</v>
      </c>
      <c r="B44" s="1" t="s">
        <v>54</v>
      </c>
      <c r="C44" s="1" t="s">
        <v>7</v>
      </c>
      <c r="D44" s="1" t="s">
        <v>8</v>
      </c>
      <c r="E44" s="1">
        <v>321</v>
      </c>
      <c r="F44" s="17">
        <f>Übersichtstabelle_20193478[[#This Row],[Kinder und Jugendliche von 0-20 Jhr.]]*81.86</f>
        <v>26277.06</v>
      </c>
      <c r="G44" s="67">
        <v>3665.6005990832791</v>
      </c>
      <c r="H44" s="69">
        <f>SUM(Übersichtstabelle_20193478[[#This Row],[Grundbetrag Total pro Gemeinde]:[Zusatzbetrag gemäss Soziallastenindex]])</f>
        <v>29942.66059908328</v>
      </c>
      <c r="I44" s="65">
        <f>VLOOKUP(Übersichtstabelle_20193478[[#This Row],[Gmd. Nr.]],Übersichtstabelle_2019347[],9,FALSE)</f>
        <v>30015.671012379375</v>
      </c>
      <c r="J44" s="63">
        <f>Übersichtstabelle_20193478[[#This Row],[Anrechenbarer Höchstbetrag]]-Übersichtstabelle_20193478[[#This Row],[Alter anrechenbarer Höchstbetrag]]</f>
        <v>-73.010413296095066</v>
      </c>
    </row>
    <row r="45" spans="1:10" ht="14.45" customHeight="1" x14ac:dyDescent="0.25">
      <c r="A45" s="13">
        <v>382</v>
      </c>
      <c r="B45" s="1" t="s">
        <v>55</v>
      </c>
      <c r="C45" s="1" t="s">
        <v>0</v>
      </c>
      <c r="D45" s="1" t="s">
        <v>3</v>
      </c>
      <c r="E45" s="1">
        <v>187</v>
      </c>
      <c r="F45" s="17">
        <f>Übersichtstabelle_20193478[[#This Row],[Kinder und Jugendliche von 0-20 Jhr.]]*81.86</f>
        <v>15307.82</v>
      </c>
      <c r="G45" s="67">
        <v>3435.7789067334165</v>
      </c>
      <c r="H45" s="69">
        <f>SUM(Übersichtstabelle_20193478[[#This Row],[Grundbetrag Total pro Gemeinde]:[Zusatzbetrag gemäss Soziallastenindex]])</f>
        <v>18743.598906733416</v>
      </c>
      <c r="I45" s="65">
        <f>VLOOKUP(Übersichtstabelle_20193478[[#This Row],[Gmd. Nr.]],Übersichtstabelle_2019347[],9,FALSE)</f>
        <v>17053.905244469894</v>
      </c>
      <c r="J45" s="63">
        <f>Übersichtstabelle_20193478[[#This Row],[Anrechenbarer Höchstbetrag]]-Übersichtstabelle_20193478[[#This Row],[Alter anrechenbarer Höchstbetrag]]</f>
        <v>1689.6936622635221</v>
      </c>
    </row>
    <row r="46" spans="1:10" ht="14.45" customHeight="1" x14ac:dyDescent="0.25">
      <c r="A46" s="13">
        <v>734</v>
      </c>
      <c r="B46" s="1" t="s">
        <v>56</v>
      </c>
      <c r="C46" s="1" t="s">
        <v>0</v>
      </c>
      <c r="D46" s="1" t="s">
        <v>3</v>
      </c>
      <c r="E46" s="1">
        <v>86</v>
      </c>
      <c r="F46" s="17">
        <f>Übersichtstabelle_20193478[[#This Row],[Kinder und Jugendliche von 0-20 Jhr.]]*81.86</f>
        <v>7039.96</v>
      </c>
      <c r="G46" s="67">
        <v>1354.3654043002953</v>
      </c>
      <c r="H46" s="69">
        <f>SUM(Übersichtstabelle_20193478[[#This Row],[Grundbetrag Total pro Gemeinde]:[Zusatzbetrag gemäss Soziallastenindex]])</f>
        <v>8394.3254043002962</v>
      </c>
      <c r="I46" s="65">
        <f>VLOOKUP(Übersichtstabelle_20193478[[#This Row],[Gmd. Nr.]],Übersichtstabelle_2019347[],9,FALSE)</f>
        <v>6710.0096333414458</v>
      </c>
      <c r="J46" s="63">
        <f>Übersichtstabelle_20193478[[#This Row],[Anrechenbarer Höchstbetrag]]-Übersichtstabelle_20193478[[#This Row],[Alter anrechenbarer Höchstbetrag]]</f>
        <v>1684.3157709588504</v>
      </c>
    </row>
    <row r="47" spans="1:10" ht="14.45" customHeight="1" x14ac:dyDescent="0.25">
      <c r="A47" s="13">
        <v>383</v>
      </c>
      <c r="B47" s="1" t="s">
        <v>336</v>
      </c>
      <c r="C47" s="1" t="s">
        <v>0</v>
      </c>
      <c r="D47" s="1" t="s">
        <v>3</v>
      </c>
      <c r="E47" s="1">
        <v>773</v>
      </c>
      <c r="F47" s="17">
        <f>Übersichtstabelle_20193478[[#This Row],[Kinder und Jugendliche von 0-20 Jhr.]]*81.86</f>
        <v>63277.78</v>
      </c>
      <c r="G47" s="67">
        <v>29211.403607268549</v>
      </c>
      <c r="H47" s="69">
        <f>SUM(Übersichtstabelle_20193478[[#This Row],[Grundbetrag Total pro Gemeinde]:[Zusatzbetrag gemäss Soziallastenindex]])</f>
        <v>92489.183607268555</v>
      </c>
      <c r="I47" s="65">
        <f>VLOOKUP(Übersichtstabelle_20193478[[#This Row],[Gmd. Nr.]],Übersichtstabelle_2019347[],9,FALSE)</f>
        <v>76596.839970670451</v>
      </c>
      <c r="J47" s="63">
        <f>Übersichtstabelle_20193478[[#This Row],[Anrechenbarer Höchstbetrag]]-Übersichtstabelle_20193478[[#This Row],[Alter anrechenbarer Höchstbetrag]]</f>
        <v>15892.343636598103</v>
      </c>
    </row>
    <row r="48" spans="1:10" ht="14.45" customHeight="1" x14ac:dyDescent="0.25">
      <c r="A48" s="13">
        <v>404</v>
      </c>
      <c r="B48" s="1" t="s">
        <v>28</v>
      </c>
      <c r="C48" s="1" t="s">
        <v>0</v>
      </c>
      <c r="D48" s="1" t="s">
        <v>28</v>
      </c>
      <c r="E48" s="1">
        <v>3120</v>
      </c>
      <c r="F48" s="17">
        <f>Übersichtstabelle_20193478[[#This Row],[Kinder und Jugendliche von 0-20 Jhr.]]*81.86</f>
        <v>255403.2</v>
      </c>
      <c r="G48" s="67">
        <v>162517.81779713125</v>
      </c>
      <c r="H48" s="69">
        <f>SUM(Übersichtstabelle_20193478[[#This Row],[Grundbetrag Total pro Gemeinde]:[Zusatzbetrag gemäss Soziallastenindex]])</f>
        <v>417921.01779713127</v>
      </c>
      <c r="I48" s="65">
        <f>VLOOKUP(Übersichtstabelle_20193478[[#This Row],[Gmd. Nr.]],Übersichtstabelle_2019347[],9,FALSE)</f>
        <v>357193.18018033321</v>
      </c>
      <c r="J48" s="63">
        <f>Übersichtstabelle_20193478[[#This Row],[Anrechenbarer Höchstbetrag]]-Übersichtstabelle_20193478[[#This Row],[Alter anrechenbarer Höchstbetrag]]</f>
        <v>60727.83761679806</v>
      </c>
    </row>
    <row r="49" spans="1:10" ht="14.45" customHeight="1" x14ac:dyDescent="0.25">
      <c r="A49" s="13">
        <v>863</v>
      </c>
      <c r="B49" s="1" t="s">
        <v>188</v>
      </c>
      <c r="C49" s="1" t="s">
        <v>0</v>
      </c>
      <c r="D49" s="1" t="s">
        <v>189</v>
      </c>
      <c r="E49" s="1">
        <v>201</v>
      </c>
      <c r="F49" s="17">
        <f>Übersichtstabelle_20193478[[#This Row],[Kinder und Jugendliche von 0-20 Jhr.]]*81.86</f>
        <v>16453.86</v>
      </c>
      <c r="G49" s="67">
        <v>2701.5690662367679</v>
      </c>
      <c r="H49" s="69">
        <f>SUM(Übersichtstabelle_20193478[[#This Row],[Grundbetrag Total pro Gemeinde]:[Zusatzbetrag gemäss Soziallastenindex]])</f>
        <v>19155.429066236768</v>
      </c>
      <c r="I49" s="65">
        <f>VLOOKUP(Übersichtstabelle_20193478[[#This Row],[Gmd. Nr.]],Übersichtstabelle_2019347[],9,FALSE)</f>
        <v>19850.369980235657</v>
      </c>
      <c r="J49" s="63">
        <f>Übersichtstabelle_20193478[[#This Row],[Anrechenbarer Höchstbetrag]]-Übersichtstabelle_20193478[[#This Row],[Alter anrechenbarer Höchstbetrag]]</f>
        <v>-694.9409139988893</v>
      </c>
    </row>
    <row r="50" spans="1:10" ht="26.25" customHeight="1" x14ac:dyDescent="0.25">
      <c r="A50" s="13">
        <v>325</v>
      </c>
      <c r="B50" s="1" t="s">
        <v>337</v>
      </c>
      <c r="C50" s="1" t="s">
        <v>7</v>
      </c>
      <c r="D50" s="1" t="s">
        <v>8</v>
      </c>
      <c r="E50" s="1">
        <v>20</v>
      </c>
      <c r="F50" s="17">
        <f>Übersichtstabelle_20193478[[#This Row],[Kinder und Jugendliche von 0-20 Jhr.]]*81.86</f>
        <v>1637.2</v>
      </c>
      <c r="G50" s="67">
        <v>198.97678222197032</v>
      </c>
      <c r="H50" s="69">
        <f>SUM(Übersichtstabelle_20193478[[#This Row],[Grundbetrag Total pro Gemeinde]:[Zusatzbetrag gemäss Soziallastenindex]])</f>
        <v>1836.1767822219704</v>
      </c>
      <c r="I50" s="65">
        <f>VLOOKUP(Übersichtstabelle_20193478[[#This Row],[Gmd. Nr.]],Übersichtstabelle_2019347[],9,FALSE)</f>
        <v>2576.4174689507281</v>
      </c>
      <c r="J50" s="63">
        <f>Übersichtstabelle_20193478[[#This Row],[Anrechenbarer Höchstbetrag]]-Übersichtstabelle_20193478[[#This Row],[Alter anrechenbarer Höchstbetrag]]</f>
        <v>-740.24068672875774</v>
      </c>
    </row>
    <row r="51" spans="1:10" ht="14.45" customHeight="1" x14ac:dyDescent="0.25">
      <c r="A51" s="13">
        <v>683</v>
      </c>
      <c r="B51" s="1" t="s">
        <v>59</v>
      </c>
      <c r="C51" s="1" t="s">
        <v>0</v>
      </c>
      <c r="D51" s="1" t="s">
        <v>60</v>
      </c>
      <c r="E51" s="1">
        <v>39</v>
      </c>
      <c r="F51" s="17">
        <f>Übersichtstabelle_20193478[[#This Row],[Kinder und Jugendliche von 0-20 Jhr.]]*81.86</f>
        <v>3192.54</v>
      </c>
      <c r="G51" s="67">
        <v>512.5781273426619</v>
      </c>
      <c r="H51" s="69">
        <f>SUM(Übersichtstabelle_20193478[[#This Row],[Grundbetrag Total pro Gemeinde]:[Zusatzbetrag gemäss Soziallastenindex]])</f>
        <v>3705.1181273426619</v>
      </c>
      <c r="I51" s="65">
        <f>VLOOKUP(Übersichtstabelle_20193478[[#This Row],[Gmd. Nr.]],Übersichtstabelle_2019347[],9,FALSE)</f>
        <v>3439.9538531958628</v>
      </c>
      <c r="J51" s="63">
        <f>Übersichtstabelle_20193478[[#This Row],[Anrechenbarer Höchstbetrag]]-Übersichtstabelle_20193478[[#This Row],[Alter anrechenbarer Höchstbetrag]]</f>
        <v>265.16427414679902</v>
      </c>
    </row>
    <row r="52" spans="1:10" ht="14.45" customHeight="1" x14ac:dyDescent="0.25">
      <c r="A52" s="13">
        <v>687</v>
      </c>
      <c r="B52" s="1" t="s">
        <v>338</v>
      </c>
      <c r="C52" s="1" t="s">
        <v>0</v>
      </c>
      <c r="D52" s="1" t="s">
        <v>34</v>
      </c>
      <c r="E52" s="1">
        <v>33</v>
      </c>
      <c r="F52" s="17">
        <f>Übersichtstabelle_20193478[[#This Row],[Kinder und Jugendliche von 0-20 Jhr.]]*81.86</f>
        <v>2701.38</v>
      </c>
      <c r="G52" s="67">
        <v>788.65528432501446</v>
      </c>
      <c r="H52" s="69">
        <f>SUM(Übersichtstabelle_20193478[[#This Row],[Grundbetrag Total pro Gemeinde]:[Zusatzbetrag gemäss Soziallastenindex]])</f>
        <v>3490.0352843250148</v>
      </c>
      <c r="I52" s="65">
        <f>VLOOKUP(Übersichtstabelle_20193478[[#This Row],[Gmd. Nr.]],Übersichtstabelle_2019347[],9,FALSE)</f>
        <v>3159.1795471106843</v>
      </c>
      <c r="J52" s="63">
        <f>Übersichtstabelle_20193478[[#This Row],[Anrechenbarer Höchstbetrag]]-Übersichtstabelle_20193478[[#This Row],[Alter anrechenbarer Höchstbetrag]]</f>
        <v>330.85573721433047</v>
      </c>
    </row>
    <row r="53" spans="1:10" ht="14.45" customHeight="1" x14ac:dyDescent="0.25">
      <c r="A53" s="13">
        <v>431</v>
      </c>
      <c r="B53" s="1" t="s">
        <v>62</v>
      </c>
      <c r="C53" s="1" t="s">
        <v>0</v>
      </c>
      <c r="D53" s="1" t="s">
        <v>63</v>
      </c>
      <c r="E53" s="1">
        <v>427</v>
      </c>
      <c r="F53" s="17">
        <f>Übersichtstabelle_20193478[[#This Row],[Kinder und Jugendliche von 0-20 Jhr.]]*81.86</f>
        <v>34954.22</v>
      </c>
      <c r="G53" s="67">
        <v>11985.368862953117</v>
      </c>
      <c r="H53" s="69">
        <f>SUM(Übersichtstabelle_20193478[[#This Row],[Grundbetrag Total pro Gemeinde]:[Zusatzbetrag gemäss Soziallastenindex]])</f>
        <v>46939.588862953118</v>
      </c>
      <c r="I53" s="65">
        <f>VLOOKUP(Übersichtstabelle_20193478[[#This Row],[Gmd. Nr.]],Übersichtstabelle_2019347[],9,FALSE)</f>
        <v>41352.650655062331</v>
      </c>
      <c r="J53" s="63">
        <f>Übersichtstabelle_20193478[[#This Row],[Anrechenbarer Höchstbetrag]]-Übersichtstabelle_20193478[[#This Row],[Alter anrechenbarer Höchstbetrag]]</f>
        <v>5586.9382078907875</v>
      </c>
    </row>
    <row r="54" spans="1:10" ht="14.45" customHeight="1" x14ac:dyDescent="0.25">
      <c r="A54" s="13">
        <v>432</v>
      </c>
      <c r="B54" s="1" t="s">
        <v>64</v>
      </c>
      <c r="C54" s="1" t="s">
        <v>0</v>
      </c>
      <c r="D54" s="1" t="s">
        <v>65</v>
      </c>
      <c r="E54" s="1">
        <v>110</v>
      </c>
      <c r="F54" s="17">
        <f>Übersichtstabelle_20193478[[#This Row],[Kinder und Jugendliche von 0-20 Jhr.]]*81.86</f>
        <v>9004.6</v>
      </c>
      <c r="G54" s="67">
        <v>2552.7153021660815</v>
      </c>
      <c r="H54" s="69">
        <f>SUM(Übersichtstabelle_20193478[[#This Row],[Grundbetrag Total pro Gemeinde]:[Zusatzbetrag gemäss Soziallastenindex]])</f>
        <v>11557.315302166082</v>
      </c>
      <c r="I54" s="65">
        <f>VLOOKUP(Übersichtstabelle_20193478[[#This Row],[Gmd. Nr.]],Übersichtstabelle_2019347[],9,FALSE)</f>
        <v>10915.567807919717</v>
      </c>
      <c r="J54" s="63">
        <f>Übersichtstabelle_20193478[[#This Row],[Anrechenbarer Höchstbetrag]]-Übersichtstabelle_20193478[[#This Row],[Alter anrechenbarer Höchstbetrag]]</f>
        <v>641.74749424636502</v>
      </c>
    </row>
    <row r="55" spans="1:10" ht="14.45" customHeight="1" x14ac:dyDescent="0.25">
      <c r="A55" s="13">
        <v>433</v>
      </c>
      <c r="B55" s="1" t="s">
        <v>66</v>
      </c>
      <c r="C55" s="1" t="s">
        <v>0</v>
      </c>
      <c r="D55" s="1" t="s">
        <v>63</v>
      </c>
      <c r="E55" s="1">
        <v>142</v>
      </c>
      <c r="F55" s="17">
        <f>Übersichtstabelle_20193478[[#This Row],[Kinder und Jugendliche von 0-20 Jhr.]]*81.86</f>
        <v>11624.12</v>
      </c>
      <c r="G55" s="67">
        <v>5379.8464432294513</v>
      </c>
      <c r="H55" s="69">
        <f>SUM(Übersichtstabelle_20193478[[#This Row],[Grundbetrag Total pro Gemeinde]:[Zusatzbetrag gemäss Soziallastenindex]])</f>
        <v>17003.966443229452</v>
      </c>
      <c r="I55" s="65">
        <f>VLOOKUP(Übersichtstabelle_20193478[[#This Row],[Gmd. Nr.]],Übersichtstabelle_2019347[],9,FALSE)</f>
        <v>16449.06344937129</v>
      </c>
      <c r="J55" s="63">
        <f>Übersichtstabelle_20193478[[#This Row],[Anrechenbarer Höchstbetrag]]-Übersichtstabelle_20193478[[#This Row],[Alter anrechenbarer Höchstbetrag]]</f>
        <v>554.90299385816252</v>
      </c>
    </row>
    <row r="56" spans="1:10" ht="14.45" customHeight="1" x14ac:dyDescent="0.25">
      <c r="A56" s="13">
        <v>690</v>
      </c>
      <c r="B56" s="1" t="s">
        <v>67</v>
      </c>
      <c r="C56" s="1" t="s">
        <v>0</v>
      </c>
      <c r="D56" s="1" t="s">
        <v>60</v>
      </c>
      <c r="E56" s="1">
        <v>315</v>
      </c>
      <c r="F56" s="17">
        <f>Übersichtstabelle_20193478[[#This Row],[Kinder und Jugendliche von 0-20 Jhr.]]*81.86</f>
        <v>25785.9</v>
      </c>
      <c r="G56" s="67">
        <v>8742.1966469396193</v>
      </c>
      <c r="H56" s="69">
        <f>SUM(Übersichtstabelle_20193478[[#This Row],[Grundbetrag Total pro Gemeinde]:[Zusatzbetrag gemäss Soziallastenindex]])</f>
        <v>34528.096646939623</v>
      </c>
      <c r="I56" s="65">
        <f>VLOOKUP(Übersichtstabelle_20193478[[#This Row],[Gmd. Nr.]],Übersichtstabelle_2019347[],9,FALSE)</f>
        <v>31960.672190805864</v>
      </c>
      <c r="J56" s="63">
        <f>Übersichtstabelle_20193478[[#This Row],[Anrechenbarer Höchstbetrag]]-Übersichtstabelle_20193478[[#This Row],[Alter anrechenbarer Höchstbetrag]]</f>
        <v>2567.4244561337582</v>
      </c>
    </row>
    <row r="57" spans="1:10" ht="14.45" customHeight="1" x14ac:dyDescent="0.25">
      <c r="A57" s="13">
        <v>434</v>
      </c>
      <c r="B57" s="1" t="s">
        <v>68</v>
      </c>
      <c r="C57" s="1" t="s">
        <v>0</v>
      </c>
      <c r="D57" s="1" t="s">
        <v>65</v>
      </c>
      <c r="E57" s="1">
        <v>337</v>
      </c>
      <c r="F57" s="17">
        <f>Übersichtstabelle_20193478[[#This Row],[Kinder und Jugendliche von 0-20 Jhr.]]*81.86</f>
        <v>27586.82</v>
      </c>
      <c r="G57" s="67">
        <v>9090.2338496521024</v>
      </c>
      <c r="H57" s="69">
        <f>SUM(Übersichtstabelle_20193478[[#This Row],[Grundbetrag Total pro Gemeinde]:[Zusatzbetrag gemäss Soziallastenindex]])</f>
        <v>36677.053849652104</v>
      </c>
      <c r="I57" s="65">
        <f>VLOOKUP(Übersichtstabelle_20193478[[#This Row],[Gmd. Nr.]],Übersichtstabelle_2019347[],9,FALSE)</f>
        <v>34401.576221634023</v>
      </c>
      <c r="J57" s="63">
        <f>Übersichtstabelle_20193478[[#This Row],[Anrechenbarer Höchstbetrag]]-Übersichtstabelle_20193478[[#This Row],[Alter anrechenbarer Höchstbetrag]]</f>
        <v>2275.4776280180813</v>
      </c>
    </row>
    <row r="58" spans="1:10" ht="14.45" customHeight="1" x14ac:dyDescent="0.25">
      <c r="A58" s="13">
        <v>691</v>
      </c>
      <c r="B58" s="1" t="s">
        <v>69</v>
      </c>
      <c r="C58" s="1" t="s">
        <v>0</v>
      </c>
      <c r="D58" s="1" t="s">
        <v>34</v>
      </c>
      <c r="E58" s="1">
        <v>105</v>
      </c>
      <c r="F58" s="17">
        <f>Übersichtstabelle_20193478[[#This Row],[Kinder und Jugendliche von 0-20 Jhr.]]*81.86</f>
        <v>8595.2999999999993</v>
      </c>
      <c r="G58" s="67">
        <v>3343.1222348098754</v>
      </c>
      <c r="H58" s="69">
        <f>SUM(Übersichtstabelle_20193478[[#This Row],[Grundbetrag Total pro Gemeinde]:[Zusatzbetrag gemäss Soziallastenindex]])</f>
        <v>11938.422234809874</v>
      </c>
      <c r="I58" s="65">
        <f>VLOOKUP(Übersichtstabelle_20193478[[#This Row],[Gmd. Nr.]],Übersichtstabelle_2019347[],9,FALSE)</f>
        <v>11219.7347511522</v>
      </c>
      <c r="J58" s="63">
        <f>Übersichtstabelle_20193478[[#This Row],[Anrechenbarer Höchstbetrag]]-Übersichtstabelle_20193478[[#This Row],[Alter anrechenbarer Höchstbetrag]]</f>
        <v>718.68748365767351</v>
      </c>
    </row>
    <row r="59" spans="1:10" ht="14.45" customHeight="1" x14ac:dyDescent="0.25">
      <c r="A59" s="13">
        <v>575</v>
      </c>
      <c r="B59" s="1" t="s">
        <v>70</v>
      </c>
      <c r="C59" s="1" t="s">
        <v>7</v>
      </c>
      <c r="D59" s="1" t="s">
        <v>8</v>
      </c>
      <c r="E59" s="1">
        <v>85</v>
      </c>
      <c r="F59" s="17">
        <f>Übersichtstabelle_20193478[[#This Row],[Kinder und Jugendliche von 0-20 Jhr.]]*81.86</f>
        <v>6958.1</v>
      </c>
      <c r="G59" s="67">
        <v>2291.793329362089</v>
      </c>
      <c r="H59" s="69">
        <f>SUM(Übersichtstabelle_20193478[[#This Row],[Grundbetrag Total pro Gemeinde]:[Zusatzbetrag gemäss Soziallastenindex]])</f>
        <v>9249.8933293620903</v>
      </c>
      <c r="I59" s="65">
        <f>VLOOKUP(Übersichtstabelle_20193478[[#This Row],[Gmd. Nr.]],Übersichtstabelle_2019347[],9,FALSE)</f>
        <v>9491.834645062967</v>
      </c>
      <c r="J59" s="63">
        <f>Übersichtstabelle_20193478[[#This Row],[Anrechenbarer Höchstbetrag]]-Übersichtstabelle_20193478[[#This Row],[Alter anrechenbarer Höchstbetrag]]</f>
        <v>-241.94131570087666</v>
      </c>
    </row>
    <row r="60" spans="1:10" ht="14.45" customHeight="1" x14ac:dyDescent="0.25">
      <c r="A60" s="13">
        <v>761</v>
      </c>
      <c r="B60" s="1" t="s">
        <v>71</v>
      </c>
      <c r="C60" s="1" t="s">
        <v>7</v>
      </c>
      <c r="D60" s="1" t="s">
        <v>8</v>
      </c>
      <c r="E60" s="1">
        <v>163</v>
      </c>
      <c r="F60" s="17">
        <f>Übersichtstabelle_20193478[[#This Row],[Kinder und Jugendliche von 0-20 Jhr.]]*81.86</f>
        <v>13343.18</v>
      </c>
      <c r="G60" s="67">
        <v>2987.8365795502446</v>
      </c>
      <c r="H60" s="69">
        <f>SUM(Übersichtstabelle_20193478[[#This Row],[Grundbetrag Total pro Gemeinde]:[Zusatzbetrag gemäss Soziallastenindex]])</f>
        <v>16331.016579550245</v>
      </c>
      <c r="I60" s="65">
        <f>VLOOKUP(Übersichtstabelle_20193478[[#This Row],[Gmd. Nr.]],Übersichtstabelle_2019347[],9,FALSE)</f>
        <v>16310.565584009215</v>
      </c>
      <c r="J60" s="63">
        <f>Übersichtstabelle_20193478[[#This Row],[Anrechenbarer Höchstbetrag]]-Übersichtstabelle_20193478[[#This Row],[Alter anrechenbarer Höchstbetrag]]</f>
        <v>20.450995541030352</v>
      </c>
    </row>
    <row r="61" spans="1:10" ht="26.25" customHeight="1" x14ac:dyDescent="0.25">
      <c r="A61" s="13">
        <v>535</v>
      </c>
      <c r="B61" s="1" t="s">
        <v>339</v>
      </c>
      <c r="C61" s="1" t="s">
        <v>0</v>
      </c>
      <c r="D61" s="1" t="s">
        <v>14</v>
      </c>
      <c r="E61" s="1">
        <v>9</v>
      </c>
      <c r="F61" s="17">
        <f>Übersichtstabelle_20193478[[#This Row],[Kinder und Jugendliche von 0-20 Jhr.]]*81.86</f>
        <v>736.74</v>
      </c>
      <c r="G61" s="67">
        <v>216.66429141237816</v>
      </c>
      <c r="H61" s="69">
        <f>SUM(Übersichtstabelle_20193478[[#This Row],[Grundbetrag Total pro Gemeinde]:[Zusatzbetrag gemäss Soziallastenindex]])</f>
        <v>953.40429141237814</v>
      </c>
      <c r="I61" s="65">
        <f>VLOOKUP(Übersichtstabelle_20193478[[#This Row],[Gmd. Nr.]],Übersichtstabelle_2019347[],9,FALSE)</f>
        <v>844.69984005955689</v>
      </c>
      <c r="J61" s="63">
        <f>Übersichtstabelle_20193478[[#This Row],[Anrechenbarer Höchstbetrag]]-Übersichtstabelle_20193478[[#This Row],[Alter anrechenbarer Höchstbetrag]]</f>
        <v>108.70445135282125</v>
      </c>
    </row>
    <row r="62" spans="1:10" ht="14.45" customHeight="1" x14ac:dyDescent="0.25">
      <c r="A62" s="13">
        <v>536</v>
      </c>
      <c r="B62" s="1" t="s">
        <v>72</v>
      </c>
      <c r="C62" s="1" t="s">
        <v>0</v>
      </c>
      <c r="D62" s="1" t="s">
        <v>14</v>
      </c>
      <c r="E62" s="1">
        <v>50</v>
      </c>
      <c r="F62" s="17">
        <f>Übersichtstabelle_20193478[[#This Row],[Kinder und Jugendliche von 0-20 Jhr.]]*81.86</f>
        <v>4093</v>
      </c>
      <c r="G62" s="67">
        <v>255.46005788015705</v>
      </c>
      <c r="H62" s="69">
        <f>SUM(Übersichtstabelle_20193478[[#This Row],[Grundbetrag Total pro Gemeinde]:[Zusatzbetrag gemäss Soziallastenindex]])</f>
        <v>4348.4600578801574</v>
      </c>
      <c r="I62" s="65">
        <f>VLOOKUP(Übersichtstabelle_20193478[[#This Row],[Gmd. Nr.]],Übersichtstabelle_2019347[],9,FALSE)</f>
        <v>3965.6820786956678</v>
      </c>
      <c r="J62" s="63">
        <f>Übersichtstabelle_20193478[[#This Row],[Anrechenbarer Höchstbetrag]]-Übersichtstabelle_20193478[[#This Row],[Alter anrechenbarer Höchstbetrag]]</f>
        <v>382.7779791844896</v>
      </c>
    </row>
    <row r="63" spans="1:10" x14ac:dyDescent="0.25">
      <c r="A63" s="13">
        <v>762</v>
      </c>
      <c r="B63" s="1" t="s">
        <v>73</v>
      </c>
      <c r="C63" s="1" t="s">
        <v>0</v>
      </c>
      <c r="D63" s="1" t="s">
        <v>74</v>
      </c>
      <c r="E63" s="1">
        <v>444</v>
      </c>
      <c r="F63" s="17">
        <f>Übersichtstabelle_20193478[[#This Row],[Kinder und Jugendliche von 0-20 Jhr.]]*81.86</f>
        <v>36345.839999999997</v>
      </c>
      <c r="G63" s="67">
        <v>7122.7182206325906</v>
      </c>
      <c r="H63" s="69">
        <f>SUM(Übersichtstabelle_20193478[[#This Row],[Grundbetrag Total pro Gemeinde]:[Zusatzbetrag gemäss Soziallastenindex]])</f>
        <v>43468.558220632585</v>
      </c>
      <c r="I63" s="65">
        <f>VLOOKUP(Übersichtstabelle_20193478[[#This Row],[Gmd. Nr.]],Übersichtstabelle_2019347[],9,FALSE)</f>
        <v>43490.456982788048</v>
      </c>
      <c r="J63" s="63">
        <f>Übersichtstabelle_20193478[[#This Row],[Anrechenbarer Höchstbetrag]]-Übersichtstabelle_20193478[[#This Row],[Alter anrechenbarer Höchstbetrag]]</f>
        <v>-21.898762155462464</v>
      </c>
    </row>
    <row r="64" spans="1:10" ht="26.25" customHeight="1" x14ac:dyDescent="0.25">
      <c r="A64" s="13">
        <v>385</v>
      </c>
      <c r="B64" s="1" t="s">
        <v>340</v>
      </c>
      <c r="C64" s="1" t="s">
        <v>0</v>
      </c>
      <c r="D64" s="1" t="s">
        <v>3</v>
      </c>
      <c r="E64" s="1">
        <v>242</v>
      </c>
      <c r="F64" s="17">
        <f>Übersichtstabelle_20193478[[#This Row],[Kinder und Jugendliche von 0-20 Jhr.]]*81.86</f>
        <v>19810.12</v>
      </c>
      <c r="G64" s="67">
        <v>3051.2307309307521</v>
      </c>
      <c r="H64" s="69">
        <f>SUM(Übersichtstabelle_20193478[[#This Row],[Grundbetrag Total pro Gemeinde]:[Zusatzbetrag gemäss Soziallastenindex]])</f>
        <v>22861.35073093075</v>
      </c>
      <c r="I64" s="65">
        <f>VLOOKUP(Übersichtstabelle_20193478[[#This Row],[Gmd. Nr.]],Übersichtstabelle_2019347[],9,FALSE)</f>
        <v>21134.564385102763</v>
      </c>
      <c r="J64" s="63">
        <f>Übersichtstabelle_20193478[[#This Row],[Anrechenbarer Höchstbetrag]]-Übersichtstabelle_20193478[[#This Row],[Alter anrechenbarer Höchstbetrag]]</f>
        <v>1726.7863458279862</v>
      </c>
    </row>
    <row r="65" spans="1:10" ht="14.45" customHeight="1" x14ac:dyDescent="0.25">
      <c r="A65" s="13">
        <v>386</v>
      </c>
      <c r="B65" s="1" t="s">
        <v>75</v>
      </c>
      <c r="C65" s="1" t="s">
        <v>0</v>
      </c>
      <c r="D65" s="1" t="s">
        <v>3</v>
      </c>
      <c r="E65" s="1">
        <v>350</v>
      </c>
      <c r="F65" s="17">
        <f>Übersichtstabelle_20193478[[#This Row],[Kinder und Jugendliche von 0-20 Jhr.]]*81.86</f>
        <v>28651</v>
      </c>
      <c r="G65" s="67">
        <v>6857.4957134798524</v>
      </c>
      <c r="H65" s="69">
        <f>SUM(Übersichtstabelle_20193478[[#This Row],[Grundbetrag Total pro Gemeinde]:[Zusatzbetrag gemäss Soziallastenindex]])</f>
        <v>35508.495713479853</v>
      </c>
      <c r="I65" s="65">
        <f>VLOOKUP(Übersichtstabelle_20193478[[#This Row],[Gmd. Nr.]],Übersichtstabelle_2019347[],9,FALSE)</f>
        <v>29914.693160794115</v>
      </c>
      <c r="J65" s="63">
        <f>Übersichtstabelle_20193478[[#This Row],[Anrechenbarer Höchstbetrag]]-Übersichtstabelle_20193478[[#This Row],[Alter anrechenbarer Höchstbetrag]]</f>
        <v>5593.8025526857382</v>
      </c>
    </row>
    <row r="66" spans="1:10" ht="14.45" customHeight="1" x14ac:dyDescent="0.25">
      <c r="A66" s="13">
        <v>952</v>
      </c>
      <c r="B66" s="1" t="s">
        <v>76</v>
      </c>
      <c r="C66" s="1" t="s">
        <v>7</v>
      </c>
      <c r="D66" s="1" t="s">
        <v>8</v>
      </c>
      <c r="E66" s="1">
        <v>253</v>
      </c>
      <c r="F66" s="17">
        <f>Übersichtstabelle_20193478[[#This Row],[Kinder und Jugendliche von 0-20 Jhr.]]*81.86</f>
        <v>20710.579999999998</v>
      </c>
      <c r="G66" s="67">
        <v>2784.2750462675158</v>
      </c>
      <c r="H66" s="69">
        <f>SUM(Übersichtstabelle_20193478[[#This Row],[Grundbetrag Total pro Gemeinde]:[Zusatzbetrag gemäss Soziallastenindex]])</f>
        <v>23494.855046267512</v>
      </c>
      <c r="I66" s="65">
        <f>VLOOKUP(Übersichtstabelle_20193478[[#This Row],[Gmd. Nr.]],Übersichtstabelle_2019347[],9,FALSE)</f>
        <v>22304.783996638533</v>
      </c>
      <c r="J66" s="63">
        <f>Übersichtstabelle_20193478[[#This Row],[Anrechenbarer Höchstbetrag]]-Übersichtstabelle_20193478[[#This Row],[Alter anrechenbarer Höchstbetrag]]</f>
        <v>1190.0710496289794</v>
      </c>
    </row>
    <row r="67" spans="1:10" ht="14.45" customHeight="1" x14ac:dyDescent="0.25">
      <c r="A67" s="13">
        <v>901</v>
      </c>
      <c r="B67" s="1" t="s">
        <v>77</v>
      </c>
      <c r="C67" s="1" t="s">
        <v>7</v>
      </c>
      <c r="D67" s="1" t="s">
        <v>8</v>
      </c>
      <c r="E67" s="1">
        <v>580</v>
      </c>
      <c r="F67" s="17">
        <f>Übersichtstabelle_20193478[[#This Row],[Kinder und Jugendliche von 0-20 Jhr.]]*81.86</f>
        <v>47478.8</v>
      </c>
      <c r="G67" s="67">
        <v>7495.828547936725</v>
      </c>
      <c r="H67" s="69">
        <f>SUM(Übersichtstabelle_20193478[[#This Row],[Grundbetrag Total pro Gemeinde]:[Zusatzbetrag gemäss Soziallastenindex]])</f>
        <v>54974.628547936729</v>
      </c>
      <c r="I67" s="65">
        <f>VLOOKUP(Übersichtstabelle_20193478[[#This Row],[Gmd. Nr.]],Übersichtstabelle_2019347[],9,FALSE)</f>
        <v>53373.642605218243</v>
      </c>
      <c r="J67" s="63">
        <f>Übersichtstabelle_20193478[[#This Row],[Anrechenbarer Höchstbetrag]]-Übersichtstabelle_20193478[[#This Row],[Alter anrechenbarer Höchstbetrag]]</f>
        <v>1600.9859427184856</v>
      </c>
    </row>
    <row r="68" spans="1:10" ht="14.45" customHeight="1" x14ac:dyDescent="0.25">
      <c r="A68" s="13">
        <v>735</v>
      </c>
      <c r="B68" s="1" t="s">
        <v>78</v>
      </c>
      <c r="C68" s="1" t="s">
        <v>0</v>
      </c>
      <c r="D68" s="1" t="s">
        <v>53</v>
      </c>
      <c r="E68" s="1">
        <v>63</v>
      </c>
      <c r="F68" s="17">
        <f>Übersichtstabelle_20193478[[#This Row],[Kinder und Jugendliche von 0-20 Jhr.]]*81.86</f>
        <v>5157.18</v>
      </c>
      <c r="G68" s="67">
        <v>900.83656975038286</v>
      </c>
      <c r="H68" s="69">
        <f>SUM(Übersichtstabelle_20193478[[#This Row],[Grundbetrag Total pro Gemeinde]:[Zusatzbetrag gemäss Soziallastenindex]])</f>
        <v>6058.0165697503835</v>
      </c>
      <c r="I68" s="65">
        <f>VLOOKUP(Übersichtstabelle_20193478[[#This Row],[Gmd. Nr.]],Übersichtstabelle_2019347[],9,FALSE)</f>
        <v>5711.3656475878624</v>
      </c>
      <c r="J68" s="63">
        <f>Übersichtstabelle_20193478[[#This Row],[Anrechenbarer Höchstbetrag]]-Übersichtstabelle_20193478[[#This Row],[Alter anrechenbarer Höchstbetrag]]</f>
        <v>346.65092216252106</v>
      </c>
    </row>
    <row r="69" spans="1:10" ht="14.45" customHeight="1" x14ac:dyDescent="0.25">
      <c r="A69" s="13">
        <v>953</v>
      </c>
      <c r="B69" s="1" t="s">
        <v>79</v>
      </c>
      <c r="C69" s="1" t="s">
        <v>7</v>
      </c>
      <c r="D69" s="1" t="s">
        <v>8</v>
      </c>
      <c r="E69" s="1">
        <v>283</v>
      </c>
      <c r="F69" s="17">
        <f>Übersichtstabelle_20193478[[#This Row],[Kinder und Jugendliche von 0-20 Jhr.]]*81.86</f>
        <v>23166.38</v>
      </c>
      <c r="G69" s="67">
        <v>6366.2572130917642</v>
      </c>
      <c r="H69" s="69">
        <f>SUM(Übersichtstabelle_20193478[[#This Row],[Grundbetrag Total pro Gemeinde]:[Zusatzbetrag gemäss Soziallastenindex]])</f>
        <v>29532.637213091766</v>
      </c>
      <c r="I69" s="65">
        <f>VLOOKUP(Übersichtstabelle_20193478[[#This Row],[Gmd. Nr.]],Übersichtstabelle_2019347[],9,FALSE)</f>
        <v>29041.338100603163</v>
      </c>
      <c r="J69" s="63">
        <f>Übersichtstabelle_20193478[[#This Row],[Anrechenbarer Höchstbetrag]]-Übersichtstabelle_20193478[[#This Row],[Alter anrechenbarer Höchstbetrag]]</f>
        <v>491.29911248860299</v>
      </c>
    </row>
    <row r="70" spans="1:10" ht="14.45" customHeight="1" x14ac:dyDescent="0.25">
      <c r="A70" s="13">
        <v>924</v>
      </c>
      <c r="B70" s="1" t="s">
        <v>80</v>
      </c>
      <c r="C70" s="1" t="s">
        <v>7</v>
      </c>
      <c r="D70" s="1" t="s">
        <v>8</v>
      </c>
      <c r="E70" s="1">
        <v>85</v>
      </c>
      <c r="F70" s="17">
        <f>Übersichtstabelle_20193478[[#This Row],[Kinder und Jugendliche von 0-20 Jhr.]]*81.86</f>
        <v>6958.1</v>
      </c>
      <c r="G70" s="67">
        <v>1921.7317115805624</v>
      </c>
      <c r="H70" s="69">
        <f>SUM(Übersichtstabelle_20193478[[#This Row],[Grundbetrag Total pro Gemeinde]:[Zusatzbetrag gemäss Soziallastenindex]])</f>
        <v>8879.8317115805621</v>
      </c>
      <c r="I70" s="65">
        <f>VLOOKUP(Übersichtstabelle_20193478[[#This Row],[Gmd. Nr.]],Übersichtstabelle_2019347[],9,FALSE)</f>
        <v>9895.2684340851647</v>
      </c>
      <c r="J70" s="63">
        <f>Übersichtstabelle_20193478[[#This Row],[Anrechenbarer Höchstbetrag]]-Übersichtstabelle_20193478[[#This Row],[Alter anrechenbarer Höchstbetrag]]</f>
        <v>-1015.4367225046026</v>
      </c>
    </row>
    <row r="71" spans="1:10" ht="14.45" customHeight="1" x14ac:dyDescent="0.25">
      <c r="A71" s="13">
        <v>492</v>
      </c>
      <c r="B71" s="1" t="s">
        <v>81</v>
      </c>
      <c r="C71" s="1" t="s">
        <v>0</v>
      </c>
      <c r="D71" s="1" t="s">
        <v>53</v>
      </c>
      <c r="E71" s="1">
        <v>266</v>
      </c>
      <c r="F71" s="17">
        <f>Übersichtstabelle_20193478[[#This Row],[Kinder und Jugendliche von 0-20 Jhr.]]*81.86</f>
        <v>21774.76</v>
      </c>
      <c r="G71" s="67">
        <v>6451.3323878323999</v>
      </c>
      <c r="H71" s="69">
        <f>SUM(Übersichtstabelle_20193478[[#This Row],[Grundbetrag Total pro Gemeinde]:[Zusatzbetrag gemäss Soziallastenindex]])</f>
        <v>28226.092387832399</v>
      </c>
      <c r="I71" s="65">
        <f>VLOOKUP(Übersichtstabelle_20193478[[#This Row],[Gmd. Nr.]],Übersichtstabelle_2019347[],9,FALSE)</f>
        <v>24520.441121661501</v>
      </c>
      <c r="J71" s="63">
        <f>Übersichtstabelle_20193478[[#This Row],[Anrechenbarer Höchstbetrag]]-Übersichtstabelle_20193478[[#This Row],[Alter anrechenbarer Höchstbetrag]]</f>
        <v>3705.6512661708985</v>
      </c>
    </row>
    <row r="72" spans="1:10" ht="26.25" customHeight="1" x14ac:dyDescent="0.25">
      <c r="A72" s="13">
        <v>763</v>
      </c>
      <c r="B72" s="1" t="s">
        <v>341</v>
      </c>
      <c r="C72" s="1" t="s">
        <v>7</v>
      </c>
      <c r="D72" s="1" t="s">
        <v>8</v>
      </c>
      <c r="E72" s="1">
        <v>293</v>
      </c>
      <c r="F72" s="17">
        <f>Übersichtstabelle_20193478[[#This Row],[Kinder und Jugendliche von 0-20 Jhr.]]*81.86</f>
        <v>23984.98</v>
      </c>
      <c r="G72" s="67">
        <v>5217.7422400758578</v>
      </c>
      <c r="H72" s="69">
        <f>SUM(Übersichtstabelle_20193478[[#This Row],[Grundbetrag Total pro Gemeinde]:[Zusatzbetrag gemäss Soziallastenindex]])</f>
        <v>29202.722240075858</v>
      </c>
      <c r="I72" s="65">
        <f>VLOOKUP(Übersichtstabelle_20193478[[#This Row],[Gmd. Nr.]],Übersichtstabelle_2019347[],9,FALSE)</f>
        <v>31230.304252672056</v>
      </c>
      <c r="J72" s="63">
        <f>Übersichtstabelle_20193478[[#This Row],[Anrechenbarer Höchstbetrag]]-Übersichtstabelle_20193478[[#This Row],[Alter anrechenbarer Höchstbetrag]]</f>
        <v>-2027.5820125961982</v>
      </c>
    </row>
    <row r="73" spans="1:10" ht="14.45" customHeight="1" x14ac:dyDescent="0.25">
      <c r="A73" s="13">
        <v>405</v>
      </c>
      <c r="B73" s="1" t="s">
        <v>82</v>
      </c>
      <c r="C73" s="1" t="s">
        <v>0</v>
      </c>
      <c r="D73" s="1" t="s">
        <v>10</v>
      </c>
      <c r="E73" s="1">
        <v>439</v>
      </c>
      <c r="F73" s="17">
        <f>Übersichtstabelle_20193478[[#This Row],[Kinder und Jugendliche von 0-20 Jhr.]]*81.86</f>
        <v>35936.54</v>
      </c>
      <c r="G73" s="67">
        <v>5749.3921610740899</v>
      </c>
      <c r="H73" s="69">
        <f>SUM(Übersichtstabelle_20193478[[#This Row],[Grundbetrag Total pro Gemeinde]:[Zusatzbetrag gemäss Soziallastenindex]])</f>
        <v>41685.932161074088</v>
      </c>
      <c r="I73" s="65">
        <f>VLOOKUP(Übersichtstabelle_20193478[[#This Row],[Gmd. Nr.]],Übersichtstabelle_2019347[],9,FALSE)</f>
        <v>39073.029669866592</v>
      </c>
      <c r="J73" s="63">
        <f>Übersichtstabelle_20193478[[#This Row],[Anrechenbarer Höchstbetrag]]-Übersichtstabelle_20193478[[#This Row],[Alter anrechenbarer Höchstbetrag]]</f>
        <v>2612.9024912074965</v>
      </c>
    </row>
    <row r="74" spans="1:10" ht="14.45" customHeight="1" x14ac:dyDescent="0.25">
      <c r="A74" s="13">
        <v>692</v>
      </c>
      <c r="B74" s="1" t="s">
        <v>83</v>
      </c>
      <c r="C74" s="1" t="s">
        <v>0</v>
      </c>
      <c r="D74" s="1" t="s">
        <v>34</v>
      </c>
      <c r="E74" s="1">
        <v>70</v>
      </c>
      <c r="F74" s="17">
        <f>Übersichtstabelle_20193478[[#This Row],[Kinder und Jugendliche von 0-20 Jhr.]]*81.86</f>
        <v>5730.2</v>
      </c>
      <c r="G74" s="67">
        <v>2805.0255456517511</v>
      </c>
      <c r="H74" s="69">
        <f>SUM(Übersichtstabelle_20193478[[#This Row],[Grundbetrag Total pro Gemeinde]:[Zusatzbetrag gemäss Soziallastenindex]])</f>
        <v>8535.2255456517505</v>
      </c>
      <c r="I74" s="65">
        <f>VLOOKUP(Übersichtstabelle_20193478[[#This Row],[Gmd. Nr.]],Übersichtstabelle_2019347[],9,FALSE)</f>
        <v>8280.5196544147184</v>
      </c>
      <c r="J74" s="63">
        <f>Übersichtstabelle_20193478[[#This Row],[Anrechenbarer Höchstbetrag]]-Übersichtstabelle_20193478[[#This Row],[Alter anrechenbarer Höchstbetrag]]</f>
        <v>254.70589123703212</v>
      </c>
    </row>
    <row r="75" spans="1:10" ht="14.45" customHeight="1" x14ac:dyDescent="0.25">
      <c r="A75" s="13">
        <v>372</v>
      </c>
      <c r="B75" s="1" t="s">
        <v>84</v>
      </c>
      <c r="C75" s="1" t="s">
        <v>7</v>
      </c>
      <c r="D75" s="1" t="s">
        <v>8</v>
      </c>
      <c r="E75" s="1">
        <v>646</v>
      </c>
      <c r="F75" s="17">
        <f>Übersichtstabelle_20193478[[#This Row],[Kinder und Jugendliche von 0-20 Jhr.]]*81.86</f>
        <v>52881.56</v>
      </c>
      <c r="G75" s="67">
        <v>11569.686743078144</v>
      </c>
      <c r="H75" s="69">
        <f>SUM(Übersichtstabelle_20193478[[#This Row],[Grundbetrag Total pro Gemeinde]:[Zusatzbetrag gemäss Soziallastenindex]])</f>
        <v>64451.24674307814</v>
      </c>
      <c r="I75" s="65">
        <f>VLOOKUP(Übersichtstabelle_20193478[[#This Row],[Gmd. Nr.]],Übersichtstabelle_2019347[],9,FALSE)</f>
        <v>61154.41336668907</v>
      </c>
      <c r="J75" s="63">
        <f>Übersichtstabelle_20193478[[#This Row],[Anrechenbarer Höchstbetrag]]-Übersichtstabelle_20193478[[#This Row],[Alter anrechenbarer Höchstbetrag]]</f>
        <v>3296.8333763890696</v>
      </c>
    </row>
    <row r="76" spans="1:10" ht="14.45" customHeight="1" x14ac:dyDescent="0.25">
      <c r="A76" s="13">
        <v>925</v>
      </c>
      <c r="B76" s="1" t="s">
        <v>85</v>
      </c>
      <c r="C76" s="1" t="s">
        <v>0</v>
      </c>
      <c r="D76" s="1" t="s">
        <v>86</v>
      </c>
      <c r="E76" s="1">
        <v>167</v>
      </c>
      <c r="F76" s="17">
        <f>Übersichtstabelle_20193478[[#This Row],[Kinder und Jugendliche von 0-20 Jhr.]]*81.86</f>
        <v>13670.62</v>
      </c>
      <c r="G76" s="67">
        <v>2333.2997154496416</v>
      </c>
      <c r="H76" s="69">
        <f>SUM(Übersichtstabelle_20193478[[#This Row],[Grundbetrag Total pro Gemeinde]:[Zusatzbetrag gemäss Soziallastenindex]])</f>
        <v>16003.919715449643</v>
      </c>
      <c r="I76" s="65">
        <f>VLOOKUP(Übersichtstabelle_20193478[[#This Row],[Gmd. Nr.]],Übersichtstabelle_2019347[],9,FALSE)</f>
        <v>15463.542143262684</v>
      </c>
      <c r="J76" s="63">
        <f>Übersichtstabelle_20193478[[#This Row],[Anrechenbarer Höchstbetrag]]-Übersichtstabelle_20193478[[#This Row],[Alter anrechenbarer Höchstbetrag]]</f>
        <v>540.37757218695879</v>
      </c>
    </row>
    <row r="77" spans="1:10" ht="14.45" customHeight="1" x14ac:dyDescent="0.25">
      <c r="A77" s="13">
        <v>975</v>
      </c>
      <c r="B77" s="1" t="s">
        <v>87</v>
      </c>
      <c r="C77" s="1" t="s">
        <v>7</v>
      </c>
      <c r="D77" s="1" t="s">
        <v>8</v>
      </c>
      <c r="E77" s="1">
        <v>44</v>
      </c>
      <c r="F77" s="17">
        <f>Übersichtstabelle_20193478[[#This Row],[Kinder und Jugendliche von 0-20 Jhr.]]*81.86</f>
        <v>3601.84</v>
      </c>
      <c r="G77" s="67">
        <v>605.31652119111925</v>
      </c>
      <c r="H77" s="69">
        <f>SUM(Übersichtstabelle_20193478[[#This Row],[Grundbetrag Total pro Gemeinde]:[Zusatzbetrag gemäss Soziallastenindex]])</f>
        <v>4207.1565211911193</v>
      </c>
      <c r="I77" s="65">
        <f>VLOOKUP(Übersichtstabelle_20193478[[#This Row],[Gmd. Nr.]],Übersichtstabelle_2019347[],9,FALSE)</f>
        <v>3820.7539188441597</v>
      </c>
      <c r="J77" s="63">
        <f>Übersichtstabelle_20193478[[#This Row],[Anrechenbarer Höchstbetrag]]-Übersichtstabelle_20193478[[#This Row],[Alter anrechenbarer Höchstbetrag]]</f>
        <v>386.40260234695961</v>
      </c>
    </row>
    <row r="78" spans="1:10" ht="14.45" customHeight="1" x14ac:dyDescent="0.25">
      <c r="A78" s="13">
        <v>662</v>
      </c>
      <c r="B78" s="1" t="s">
        <v>88</v>
      </c>
      <c r="C78" s="1" t="s">
        <v>0</v>
      </c>
      <c r="D78" s="1" t="s">
        <v>89</v>
      </c>
      <c r="E78" s="1">
        <v>210</v>
      </c>
      <c r="F78" s="17">
        <f>Übersichtstabelle_20193478[[#This Row],[Kinder und Jugendliche von 0-20 Jhr.]]*81.86</f>
        <v>17190.599999999999</v>
      </c>
      <c r="G78" s="67">
        <v>3378.7248032871703</v>
      </c>
      <c r="H78" s="69">
        <f>SUM(Übersichtstabelle_20193478[[#This Row],[Grundbetrag Total pro Gemeinde]:[Zusatzbetrag gemäss Soziallastenindex]])</f>
        <v>20569.324803287171</v>
      </c>
      <c r="I78" s="65">
        <f>VLOOKUP(Übersichtstabelle_20193478[[#This Row],[Gmd. Nr.]],Übersichtstabelle_2019347[],9,FALSE)</f>
        <v>21366.058446808565</v>
      </c>
      <c r="J78" s="63">
        <f>Übersichtstabelle_20193478[[#This Row],[Anrechenbarer Höchstbetrag]]-Übersichtstabelle_20193478[[#This Row],[Alter anrechenbarer Höchstbetrag]]</f>
        <v>-796.7336435213947</v>
      </c>
    </row>
    <row r="79" spans="1:10" ht="14.45" customHeight="1" x14ac:dyDescent="0.25">
      <c r="A79" s="13">
        <v>493</v>
      </c>
      <c r="B79" s="1" t="s">
        <v>90</v>
      </c>
      <c r="C79" s="1" t="s">
        <v>0</v>
      </c>
      <c r="D79" s="1" t="s">
        <v>53</v>
      </c>
      <c r="E79" s="1">
        <v>127</v>
      </c>
      <c r="F79" s="17">
        <f>Übersichtstabelle_20193478[[#This Row],[Kinder und Jugendliche von 0-20 Jhr.]]*81.86</f>
        <v>10396.219999999999</v>
      </c>
      <c r="G79" s="67">
        <v>2908.8428044192497</v>
      </c>
      <c r="H79" s="69">
        <f>SUM(Übersichtstabelle_20193478[[#This Row],[Grundbetrag Total pro Gemeinde]:[Zusatzbetrag gemäss Soziallastenindex]])</f>
        <v>13305.062804419249</v>
      </c>
      <c r="I79" s="65">
        <f>VLOOKUP(Übersichtstabelle_20193478[[#This Row],[Gmd. Nr.]],Übersichtstabelle_2019347[],9,FALSE)</f>
        <v>13221.526233172661</v>
      </c>
      <c r="J79" s="63">
        <f>Übersichtstabelle_20193478[[#This Row],[Anrechenbarer Höchstbetrag]]-Übersichtstabelle_20193478[[#This Row],[Alter anrechenbarer Höchstbetrag]]</f>
        <v>83.53657124658821</v>
      </c>
    </row>
    <row r="80" spans="1:10" ht="14.45" customHeight="1" x14ac:dyDescent="0.25">
      <c r="A80" s="13">
        <v>948</v>
      </c>
      <c r="B80" s="1" t="s">
        <v>91</v>
      </c>
      <c r="C80" s="1" t="s">
        <v>0</v>
      </c>
      <c r="D80" s="1" t="s">
        <v>14</v>
      </c>
      <c r="E80" s="1">
        <v>175</v>
      </c>
      <c r="F80" s="17">
        <f>Übersichtstabelle_20193478[[#This Row],[Kinder und Jugendliche von 0-20 Jhr.]]*81.86</f>
        <v>14325.5</v>
      </c>
      <c r="G80" s="67">
        <v>1707.194556075704</v>
      </c>
      <c r="H80" s="69">
        <f>SUM(Übersichtstabelle_20193478[[#This Row],[Grundbetrag Total pro Gemeinde]:[Zusatzbetrag gemäss Soziallastenindex]])</f>
        <v>16032.694556075705</v>
      </c>
      <c r="I80" s="65">
        <f>VLOOKUP(Übersichtstabelle_20193478[[#This Row],[Gmd. Nr.]],Übersichtstabelle_2019347[],9,FALSE)</f>
        <v>14951.004720247463</v>
      </c>
      <c r="J80" s="63">
        <f>Übersichtstabelle_20193478[[#This Row],[Anrechenbarer Höchstbetrag]]-Übersichtstabelle_20193478[[#This Row],[Alter anrechenbarer Höchstbetrag]]</f>
        <v>1081.6898358282415</v>
      </c>
    </row>
    <row r="81" spans="1:10" ht="14.45" customHeight="1" x14ac:dyDescent="0.25">
      <c r="A81" s="13">
        <v>538</v>
      </c>
      <c r="B81" s="1" t="s">
        <v>16</v>
      </c>
      <c r="C81" s="1" t="s">
        <v>0</v>
      </c>
      <c r="D81" s="1" t="s">
        <v>132</v>
      </c>
      <c r="E81" s="1">
        <v>1166</v>
      </c>
      <c r="F81" s="17">
        <f>Übersichtstabelle_20193478[[#This Row],[Kinder und Jugendliche von 0-20 Jhr.]]*81.86</f>
        <v>95448.76</v>
      </c>
      <c r="G81" s="67">
        <v>14761.7160558781</v>
      </c>
      <c r="H81" s="69">
        <f>SUM(Übersichtstabelle_20193478[[#This Row],[Grundbetrag Total pro Gemeinde]:[Zusatzbetrag gemäss Soziallastenindex]])</f>
        <v>110210.4760558781</v>
      </c>
      <c r="I81" s="65">
        <f>VLOOKUP(Übersichtstabelle_20193478[[#This Row],[Gmd. Nr.]],Übersichtstabelle_2019347[],9,FALSE)</f>
        <v>103171.01271736877</v>
      </c>
      <c r="J81" s="63">
        <f>Übersichtstabelle_20193478[[#This Row],[Anrechenbarer Höchstbetrag]]-Übersichtstabelle_20193478[[#This Row],[Alter anrechenbarer Höchstbetrag]]</f>
        <v>7039.463338509333</v>
      </c>
    </row>
    <row r="82" spans="1:10" ht="14.45" customHeight="1" x14ac:dyDescent="0.25">
      <c r="A82" s="13">
        <v>663</v>
      </c>
      <c r="B82" s="1" t="s">
        <v>92</v>
      </c>
      <c r="C82" s="1" t="s">
        <v>0</v>
      </c>
      <c r="D82" s="1" t="s">
        <v>89</v>
      </c>
      <c r="E82" s="1">
        <v>245</v>
      </c>
      <c r="F82" s="17">
        <f>Übersichtstabelle_20193478[[#This Row],[Kinder und Jugendliche von 0-20 Jhr.]]*81.86</f>
        <v>20055.7</v>
      </c>
      <c r="G82" s="67">
        <v>4623.2174881540568</v>
      </c>
      <c r="H82" s="69">
        <f>SUM(Übersichtstabelle_20193478[[#This Row],[Grundbetrag Total pro Gemeinde]:[Zusatzbetrag gemäss Soziallastenindex]])</f>
        <v>24678.917488154057</v>
      </c>
      <c r="I82" s="65">
        <f>VLOOKUP(Übersichtstabelle_20193478[[#This Row],[Gmd. Nr.]],Übersichtstabelle_2019347[],9,FALSE)</f>
        <v>19283.840895939749</v>
      </c>
      <c r="J82" s="63">
        <f>Übersichtstabelle_20193478[[#This Row],[Anrechenbarer Höchstbetrag]]-Übersichtstabelle_20193478[[#This Row],[Alter anrechenbarer Höchstbetrag]]</f>
        <v>5395.0765922143073</v>
      </c>
    </row>
    <row r="83" spans="1:10" ht="14.45" customHeight="1" x14ac:dyDescent="0.25">
      <c r="A83" s="13">
        <v>607</v>
      </c>
      <c r="B83" s="1" t="s">
        <v>93</v>
      </c>
      <c r="C83" s="1" t="s">
        <v>0</v>
      </c>
      <c r="D83" s="1" t="s">
        <v>22</v>
      </c>
      <c r="E83" s="1">
        <v>101</v>
      </c>
      <c r="F83" s="17">
        <f>Übersichtstabelle_20193478[[#This Row],[Kinder und Jugendliche von 0-20 Jhr.]]*81.86</f>
        <v>8267.86</v>
      </c>
      <c r="G83" s="67">
        <v>1188.194487847863</v>
      </c>
      <c r="H83" s="69">
        <f>SUM(Übersichtstabelle_20193478[[#This Row],[Grundbetrag Total pro Gemeinde]:[Zusatzbetrag gemäss Soziallastenindex]])</f>
        <v>9456.0544878478631</v>
      </c>
      <c r="I83" s="65">
        <f>VLOOKUP(Übersichtstabelle_20193478[[#This Row],[Gmd. Nr.]],Übersichtstabelle_2019347[],9,FALSE)</f>
        <v>9297.6477911041839</v>
      </c>
      <c r="J83" s="63">
        <f>Übersichtstabelle_20193478[[#This Row],[Anrechenbarer Höchstbetrag]]-Übersichtstabelle_20193478[[#This Row],[Alter anrechenbarer Höchstbetrag]]</f>
        <v>158.40669674367928</v>
      </c>
    </row>
    <row r="84" spans="1:10" x14ac:dyDescent="0.25">
      <c r="A84" s="13">
        <v>563</v>
      </c>
      <c r="B84" s="1" t="s">
        <v>74</v>
      </c>
      <c r="C84" s="1" t="s">
        <v>0</v>
      </c>
      <c r="D84" s="1" t="s">
        <v>74</v>
      </c>
      <c r="E84" s="1">
        <v>1519</v>
      </c>
      <c r="F84" s="17">
        <f>Übersichtstabelle_20193478[[#This Row],[Kinder und Jugendliche von 0-20 Jhr.]]*81.86</f>
        <v>124345.34</v>
      </c>
      <c r="G84" s="67">
        <v>26053.459206703017</v>
      </c>
      <c r="H84" s="69">
        <f>SUM(Übersichtstabelle_20193478[[#This Row],[Grundbetrag Total pro Gemeinde]:[Zusatzbetrag gemäss Soziallastenindex]])</f>
        <v>150398.79920670303</v>
      </c>
      <c r="I84" s="65">
        <f>VLOOKUP(Übersichtstabelle_20193478[[#This Row],[Gmd. Nr.]],Übersichtstabelle_2019347[],9,FALSE)</f>
        <v>148106.38527373801</v>
      </c>
      <c r="J84" s="63">
        <f>Übersichtstabelle_20193478[[#This Row],[Anrechenbarer Höchstbetrag]]-Übersichtstabelle_20193478[[#This Row],[Alter anrechenbarer Höchstbetrag]]</f>
        <v>2292.4139329650206</v>
      </c>
    </row>
    <row r="85" spans="1:10" ht="14.45" customHeight="1" x14ac:dyDescent="0.25">
      <c r="A85" s="13">
        <v>494</v>
      </c>
      <c r="B85" s="1" t="s">
        <v>94</v>
      </c>
      <c r="C85" s="1" t="s">
        <v>0</v>
      </c>
      <c r="D85" s="1" t="s">
        <v>53</v>
      </c>
      <c r="E85" s="1">
        <v>164</v>
      </c>
      <c r="F85" s="17">
        <f>Übersichtstabelle_20193478[[#This Row],[Kinder und Jugendliche von 0-20 Jhr.]]*81.86</f>
        <v>13425.039999999999</v>
      </c>
      <c r="G85" s="67">
        <v>5022.2917004801302</v>
      </c>
      <c r="H85" s="69">
        <f>SUM(Übersichtstabelle_20193478[[#This Row],[Grundbetrag Total pro Gemeinde]:[Zusatzbetrag gemäss Soziallastenindex]])</f>
        <v>18447.331700480128</v>
      </c>
      <c r="I85" s="65">
        <f>VLOOKUP(Übersichtstabelle_20193478[[#This Row],[Gmd. Nr.]],Übersichtstabelle_2019347[],9,FALSE)</f>
        <v>16174.752215814802</v>
      </c>
      <c r="J85" s="63">
        <f>Übersichtstabelle_20193478[[#This Row],[Anrechenbarer Höchstbetrag]]-Übersichtstabelle_20193478[[#This Row],[Alter anrechenbarer Höchstbetrag]]</f>
        <v>2272.5794846653262</v>
      </c>
    </row>
    <row r="86" spans="1:10" ht="14.45" customHeight="1" x14ac:dyDescent="0.25">
      <c r="A86" s="13">
        <v>495</v>
      </c>
      <c r="B86" s="1" t="s">
        <v>95</v>
      </c>
      <c r="C86" s="1" t="s">
        <v>0</v>
      </c>
      <c r="D86" s="1" t="s">
        <v>53</v>
      </c>
      <c r="E86" s="1">
        <v>186</v>
      </c>
      <c r="F86" s="17">
        <f>Übersichtstabelle_20193478[[#This Row],[Kinder und Jugendliche von 0-20 Jhr.]]*81.86</f>
        <v>15225.96</v>
      </c>
      <c r="G86" s="67">
        <v>5711.3389325009966</v>
      </c>
      <c r="H86" s="69">
        <f>SUM(Übersichtstabelle_20193478[[#This Row],[Grundbetrag Total pro Gemeinde]:[Zusatzbetrag gemäss Soziallastenindex]])</f>
        <v>20937.298932500995</v>
      </c>
      <c r="I86" s="65">
        <f>VLOOKUP(Übersichtstabelle_20193478[[#This Row],[Gmd. Nr.]],Übersichtstabelle_2019347[],9,FALSE)</f>
        <v>17997.502636778048</v>
      </c>
      <c r="J86" s="63">
        <f>Übersichtstabelle_20193478[[#This Row],[Anrechenbarer Höchstbetrag]]-Übersichtstabelle_20193478[[#This Row],[Alter anrechenbarer Höchstbetrag]]</f>
        <v>2939.7962957229465</v>
      </c>
    </row>
    <row r="87" spans="1:10" ht="14.45" customHeight="1" x14ac:dyDescent="0.25">
      <c r="A87" s="13">
        <v>866</v>
      </c>
      <c r="B87" s="1" t="s">
        <v>57</v>
      </c>
      <c r="C87" s="1" t="s">
        <v>0</v>
      </c>
      <c r="D87" s="1" t="s">
        <v>58</v>
      </c>
      <c r="E87" s="1">
        <v>254</v>
      </c>
      <c r="F87" s="17">
        <f>Übersichtstabelle_20193478[[#This Row],[Kinder und Jugendliche von 0-20 Jhr.]]*81.86</f>
        <v>20792.439999999999</v>
      </c>
      <c r="G87" s="67">
        <v>3444.7938868615711</v>
      </c>
      <c r="H87" s="69">
        <f>SUM(Übersichtstabelle_20193478[[#This Row],[Grundbetrag Total pro Gemeinde]:[Zusatzbetrag gemäss Soziallastenindex]])</f>
        <v>24237.23388686157</v>
      </c>
      <c r="I87" s="65">
        <f>VLOOKUP(Übersichtstabelle_20193478[[#This Row],[Gmd. Nr.]],Übersichtstabelle_2019347[],9,FALSE)</f>
        <v>22577.044465989071</v>
      </c>
      <c r="J87" s="63">
        <f>Übersichtstabelle_20193478[[#This Row],[Anrechenbarer Höchstbetrag]]-Übersichtstabelle_20193478[[#This Row],[Alter anrechenbarer Höchstbetrag]]</f>
        <v>1660.1894208724989</v>
      </c>
    </row>
    <row r="88" spans="1:10" ht="14.45" customHeight="1" x14ac:dyDescent="0.25">
      <c r="A88" s="13">
        <v>326</v>
      </c>
      <c r="B88" s="1" t="s">
        <v>99</v>
      </c>
      <c r="C88" s="1" t="s">
        <v>7</v>
      </c>
      <c r="D88" s="1" t="s">
        <v>8</v>
      </c>
      <c r="E88" s="1">
        <v>163</v>
      </c>
      <c r="F88" s="17">
        <f>Übersichtstabelle_20193478[[#This Row],[Kinder und Jugendliche von 0-20 Jhr.]]*81.86</f>
        <v>13343.18</v>
      </c>
      <c r="G88" s="67">
        <v>1841.6483582912429</v>
      </c>
      <c r="H88" s="69">
        <f>SUM(Übersichtstabelle_20193478[[#This Row],[Grundbetrag Total pro Gemeinde]:[Zusatzbetrag gemäss Soziallastenindex]])</f>
        <v>15184.828358291243</v>
      </c>
      <c r="I88" s="65">
        <f>VLOOKUP(Übersichtstabelle_20193478[[#This Row],[Gmd. Nr.]],Übersichtstabelle_2019347[],9,FALSE)</f>
        <v>14675.864049197615</v>
      </c>
      <c r="J88" s="63">
        <f>Übersichtstabelle_20193478[[#This Row],[Anrechenbarer Höchstbetrag]]-Übersichtstabelle_20193478[[#This Row],[Alter anrechenbarer Höchstbetrag]]</f>
        <v>508.96430909362789</v>
      </c>
    </row>
    <row r="89" spans="1:10" ht="14.45" customHeight="1" x14ac:dyDescent="0.25">
      <c r="A89" s="13">
        <v>976</v>
      </c>
      <c r="B89" s="1" t="s">
        <v>100</v>
      </c>
      <c r="C89" s="1" t="s">
        <v>0</v>
      </c>
      <c r="D89" s="1" t="s">
        <v>36</v>
      </c>
      <c r="E89" s="1">
        <v>68</v>
      </c>
      <c r="F89" s="17">
        <f>Übersichtstabelle_20193478[[#This Row],[Kinder und Jugendliche von 0-20 Jhr.]]*81.86</f>
        <v>5566.48</v>
      </c>
      <c r="G89" s="67">
        <v>940.89296888343438</v>
      </c>
      <c r="H89" s="69">
        <f>SUM(Übersichtstabelle_20193478[[#This Row],[Grundbetrag Total pro Gemeinde]:[Zusatzbetrag gemäss Soziallastenindex]])</f>
        <v>6507.3729688834337</v>
      </c>
      <c r="I89" s="65">
        <f>VLOOKUP(Übersichtstabelle_20193478[[#This Row],[Gmd. Nr.]],Übersichtstabelle_2019347[],9,FALSE)</f>
        <v>7186.6777915853118</v>
      </c>
      <c r="J89" s="63">
        <f>Übersichtstabelle_20193478[[#This Row],[Anrechenbarer Höchstbetrag]]-Übersichtstabelle_20193478[[#This Row],[Alter anrechenbarer Höchstbetrag]]</f>
        <v>-679.30482270187804</v>
      </c>
    </row>
    <row r="90" spans="1:10" ht="14.45" customHeight="1" x14ac:dyDescent="0.25">
      <c r="A90" s="13">
        <v>694</v>
      </c>
      <c r="B90" s="1" t="s">
        <v>101</v>
      </c>
      <c r="C90" s="1" t="s">
        <v>0</v>
      </c>
      <c r="D90" s="1" t="s">
        <v>34</v>
      </c>
      <c r="E90" s="1">
        <v>89</v>
      </c>
      <c r="F90" s="17">
        <f>Übersichtstabelle_20193478[[#This Row],[Kinder und Jugendliche von 0-20 Jhr.]]*81.86</f>
        <v>7285.54</v>
      </c>
      <c r="G90" s="67">
        <v>3357.8663009822831</v>
      </c>
      <c r="H90" s="69">
        <f>SUM(Übersichtstabelle_20193478[[#This Row],[Grundbetrag Total pro Gemeinde]:[Zusatzbetrag gemäss Soziallastenindex]])</f>
        <v>10643.406300982282</v>
      </c>
      <c r="I90" s="65">
        <f>VLOOKUP(Übersichtstabelle_20193478[[#This Row],[Gmd. Nr.]],Übersichtstabelle_2019347[],9,FALSE)</f>
        <v>7576.0131906456236</v>
      </c>
      <c r="J90" s="63">
        <f>Übersichtstabelle_20193478[[#This Row],[Anrechenbarer Höchstbetrag]]-Übersichtstabelle_20193478[[#This Row],[Alter anrechenbarer Höchstbetrag]]</f>
        <v>3067.3931103366585</v>
      </c>
    </row>
    <row r="91" spans="1:10" ht="14.45" customHeight="1" x14ac:dyDescent="0.25">
      <c r="A91" s="13">
        <v>576</v>
      </c>
      <c r="B91" s="1" t="s">
        <v>102</v>
      </c>
      <c r="C91" s="1" t="s">
        <v>0</v>
      </c>
      <c r="D91" s="1" t="s">
        <v>46</v>
      </c>
      <c r="E91" s="1">
        <v>536</v>
      </c>
      <c r="F91" s="17">
        <f>Übersichtstabelle_20193478[[#This Row],[Kinder und Jugendliche von 0-20 Jhr.]]*81.86</f>
        <v>43876.959999999999</v>
      </c>
      <c r="G91" s="67">
        <v>17270.690175180462</v>
      </c>
      <c r="H91" s="69">
        <f>SUM(Übersichtstabelle_20193478[[#This Row],[Grundbetrag Total pro Gemeinde]:[Zusatzbetrag gemäss Soziallastenindex]])</f>
        <v>61147.650175180461</v>
      </c>
      <c r="I91" s="65">
        <f>VLOOKUP(Übersichtstabelle_20193478[[#This Row],[Gmd. Nr.]],Übersichtstabelle_2019347[],9,FALSE)</f>
        <v>71706.87292724404</v>
      </c>
      <c r="J91" s="63">
        <f>Übersichtstabelle_20193478[[#This Row],[Anrechenbarer Höchstbetrag]]-Übersichtstabelle_20193478[[#This Row],[Alter anrechenbarer Höchstbetrag]]</f>
        <v>-10559.222752063579</v>
      </c>
    </row>
    <row r="92" spans="1:10" ht="14.45" customHeight="1" x14ac:dyDescent="0.25">
      <c r="A92" s="13">
        <v>303</v>
      </c>
      <c r="B92" s="1" t="s">
        <v>103</v>
      </c>
      <c r="C92" s="1" t="s">
        <v>0</v>
      </c>
      <c r="D92" s="1" t="s">
        <v>3</v>
      </c>
      <c r="E92" s="1">
        <v>591</v>
      </c>
      <c r="F92" s="17">
        <f>Übersichtstabelle_20193478[[#This Row],[Kinder und Jugendliche von 0-20 Jhr.]]*81.86</f>
        <v>48379.26</v>
      </c>
      <c r="G92" s="67">
        <v>8998.6515630769827</v>
      </c>
      <c r="H92" s="69">
        <f>SUM(Übersichtstabelle_20193478[[#This Row],[Grundbetrag Total pro Gemeinde]:[Zusatzbetrag gemäss Soziallastenindex]])</f>
        <v>57377.911563076981</v>
      </c>
      <c r="I92" s="65">
        <f>VLOOKUP(Übersichtstabelle_20193478[[#This Row],[Gmd. Nr.]],Übersichtstabelle_2019347[],9,FALSE)</f>
        <v>54605.257499921005</v>
      </c>
      <c r="J92" s="63">
        <f>Übersichtstabelle_20193478[[#This Row],[Anrechenbarer Höchstbetrag]]-Übersichtstabelle_20193478[[#This Row],[Alter anrechenbarer Höchstbetrag]]</f>
        <v>2772.6540631559765</v>
      </c>
    </row>
    <row r="93" spans="1:10" ht="14.45" customHeight="1" x14ac:dyDescent="0.25">
      <c r="A93" s="13">
        <v>608</v>
      </c>
      <c r="B93" s="1" t="s">
        <v>104</v>
      </c>
      <c r="C93" s="1" t="s">
        <v>0</v>
      </c>
      <c r="D93" s="1" t="s">
        <v>22</v>
      </c>
      <c r="E93" s="1">
        <v>809</v>
      </c>
      <c r="F93" s="17">
        <f>Übersichtstabelle_20193478[[#This Row],[Kinder und Jugendliche von 0-20 Jhr.]]*81.86</f>
        <v>66224.740000000005</v>
      </c>
      <c r="G93" s="67">
        <v>19345.636642872378</v>
      </c>
      <c r="H93" s="69">
        <f>SUM(Übersichtstabelle_20193478[[#This Row],[Grundbetrag Total pro Gemeinde]:[Zusatzbetrag gemäss Soziallastenindex]])</f>
        <v>85570.376642872376</v>
      </c>
      <c r="I93" s="65">
        <f>VLOOKUP(Übersichtstabelle_20193478[[#This Row],[Gmd. Nr.]],Übersichtstabelle_2019347[],9,FALSE)</f>
        <v>80680.452009799963</v>
      </c>
      <c r="J93" s="63">
        <f>Übersichtstabelle_20193478[[#This Row],[Anrechenbarer Höchstbetrag]]-Übersichtstabelle_20193478[[#This Row],[Alter anrechenbarer Höchstbetrag]]</f>
        <v>4889.9246330724127</v>
      </c>
    </row>
    <row r="94" spans="1:10" ht="14.45" customHeight="1" x14ac:dyDescent="0.25">
      <c r="A94" s="13">
        <v>841</v>
      </c>
      <c r="B94" s="1" t="s">
        <v>105</v>
      </c>
      <c r="C94" s="1" t="s">
        <v>0</v>
      </c>
      <c r="D94" s="1" t="s">
        <v>106</v>
      </c>
      <c r="E94" s="1">
        <v>182</v>
      </c>
      <c r="F94" s="17">
        <f>Übersichtstabelle_20193478[[#This Row],[Kinder und Jugendliche von 0-20 Jhr.]]*81.86</f>
        <v>14898.52</v>
      </c>
      <c r="G94" s="67">
        <v>3688.1576176287986</v>
      </c>
      <c r="H94" s="69">
        <f>SUM(Übersichtstabelle_20193478[[#This Row],[Grundbetrag Total pro Gemeinde]:[Zusatzbetrag gemäss Soziallastenindex]])</f>
        <v>18586.6776176288</v>
      </c>
      <c r="I94" s="65">
        <f>VLOOKUP(Übersichtstabelle_20193478[[#This Row],[Gmd. Nr.]],Übersichtstabelle_2019347[],9,FALSE)</f>
        <v>17300.496658461056</v>
      </c>
      <c r="J94" s="63">
        <f>Übersichtstabelle_20193478[[#This Row],[Anrechenbarer Höchstbetrag]]-Übersichtstabelle_20193478[[#This Row],[Alter anrechenbarer Höchstbetrag]]</f>
        <v>1286.1809591677447</v>
      </c>
    </row>
    <row r="95" spans="1:10" ht="14.45" customHeight="1" x14ac:dyDescent="0.25">
      <c r="A95" s="13">
        <v>577</v>
      </c>
      <c r="B95" s="1" t="s">
        <v>107</v>
      </c>
      <c r="C95" s="1" t="s">
        <v>7</v>
      </c>
      <c r="D95" s="1" t="s">
        <v>8</v>
      </c>
      <c r="E95" s="1">
        <v>81</v>
      </c>
      <c r="F95" s="17">
        <f>Übersichtstabelle_20193478[[#This Row],[Kinder und Jugendliche von 0-20 Jhr.]]*81.86</f>
        <v>6630.66</v>
      </c>
      <c r="G95" s="67">
        <v>1774.3074683527307</v>
      </c>
      <c r="H95" s="69">
        <f>SUM(Übersichtstabelle_20193478[[#This Row],[Grundbetrag Total pro Gemeinde]:[Zusatzbetrag gemäss Soziallastenindex]])</f>
        <v>8404.9674683527301</v>
      </c>
      <c r="I95" s="65">
        <f>VLOOKUP(Übersichtstabelle_20193478[[#This Row],[Gmd. Nr.]],Übersichtstabelle_2019347[],9,FALSE)</f>
        <v>8205.5760595484335</v>
      </c>
      <c r="J95" s="63">
        <f>Übersichtstabelle_20193478[[#This Row],[Anrechenbarer Höchstbetrag]]-Übersichtstabelle_20193478[[#This Row],[Alter anrechenbarer Höchstbetrag]]</f>
        <v>199.39140880429659</v>
      </c>
    </row>
    <row r="96" spans="1:10" ht="14.45" customHeight="1" x14ac:dyDescent="0.25">
      <c r="A96" s="13">
        <v>852</v>
      </c>
      <c r="B96" s="1" t="s">
        <v>108</v>
      </c>
      <c r="C96" s="1" t="s">
        <v>0</v>
      </c>
      <c r="D96" s="1" t="s">
        <v>189</v>
      </c>
      <c r="E96" s="1">
        <v>299</v>
      </c>
      <c r="F96" s="17">
        <f>Übersichtstabelle_20193478[[#This Row],[Kinder und Jugendliche von 0-20 Jhr.]]*81.86</f>
        <v>24476.14</v>
      </c>
      <c r="G96" s="67">
        <v>5823.3798625868858</v>
      </c>
      <c r="H96" s="69">
        <f>SUM(Übersichtstabelle_20193478[[#This Row],[Grundbetrag Total pro Gemeinde]:[Zusatzbetrag gemäss Soziallastenindex]])</f>
        <v>30299.519862586887</v>
      </c>
      <c r="I96" s="65">
        <f>VLOOKUP(Übersichtstabelle_20193478[[#This Row],[Gmd. Nr.]],Übersichtstabelle_2019347[],9,FALSE)</f>
        <v>31540.418283408195</v>
      </c>
      <c r="J96" s="63">
        <f>Übersichtstabelle_20193478[[#This Row],[Anrechenbarer Höchstbetrag]]-Übersichtstabelle_20193478[[#This Row],[Alter anrechenbarer Höchstbetrag]]</f>
        <v>-1240.8984208213078</v>
      </c>
    </row>
    <row r="97" spans="1:10" ht="14.45" customHeight="1" x14ac:dyDescent="0.25">
      <c r="A97" s="13">
        <v>578</v>
      </c>
      <c r="B97" s="1" t="s">
        <v>110</v>
      </c>
      <c r="C97" s="1" t="s">
        <v>7</v>
      </c>
      <c r="D97" s="1" t="s">
        <v>8</v>
      </c>
      <c r="E97" s="1">
        <v>78</v>
      </c>
      <c r="F97" s="17">
        <f>Übersichtstabelle_20193478[[#This Row],[Kinder und Jugendliche von 0-20 Jhr.]]*81.86</f>
        <v>6385.08</v>
      </c>
      <c r="G97" s="67">
        <v>1496.2247464463835</v>
      </c>
      <c r="H97" s="69">
        <f>SUM(Übersichtstabelle_20193478[[#This Row],[Grundbetrag Total pro Gemeinde]:[Zusatzbetrag gemäss Soziallastenindex]])</f>
        <v>7881.3047464463834</v>
      </c>
      <c r="I97" s="65">
        <f>VLOOKUP(Übersichtstabelle_20193478[[#This Row],[Gmd. Nr.]],Übersichtstabelle_2019347[],9,FALSE)</f>
        <v>6825.8189977453258</v>
      </c>
      <c r="J97" s="63">
        <f>Übersichtstabelle_20193478[[#This Row],[Anrechenbarer Höchstbetrag]]-Übersichtstabelle_20193478[[#This Row],[Alter anrechenbarer Höchstbetrag]]</f>
        <v>1055.4857487010577</v>
      </c>
    </row>
    <row r="98" spans="1:10" ht="14.45" customHeight="1" x14ac:dyDescent="0.25">
      <c r="A98" s="13">
        <v>665</v>
      </c>
      <c r="B98" s="1" t="s">
        <v>111</v>
      </c>
      <c r="C98" s="1" t="s">
        <v>0</v>
      </c>
      <c r="D98" s="1" t="s">
        <v>89</v>
      </c>
      <c r="E98" s="1">
        <v>53</v>
      </c>
      <c r="F98" s="17">
        <f>Übersichtstabelle_20193478[[#This Row],[Kinder und Jugendliche von 0-20 Jhr.]]*81.86</f>
        <v>4338.58</v>
      </c>
      <c r="G98" s="67">
        <v>786.66910234798286</v>
      </c>
      <c r="H98" s="69">
        <f>SUM(Übersichtstabelle_20193478[[#This Row],[Grundbetrag Total pro Gemeinde]:[Zusatzbetrag gemäss Soziallastenindex]])</f>
        <v>5125.2491023479824</v>
      </c>
      <c r="I98" s="65">
        <f>VLOOKUP(Übersichtstabelle_20193478[[#This Row],[Gmd. Nr.]],Übersichtstabelle_2019347[],9,FALSE)</f>
        <v>5642.5312097937913</v>
      </c>
      <c r="J98" s="63">
        <f>Übersichtstabelle_20193478[[#This Row],[Anrechenbarer Höchstbetrag]]-Übersichtstabelle_20193478[[#This Row],[Alter anrechenbarer Höchstbetrag]]</f>
        <v>-517.28210744580883</v>
      </c>
    </row>
    <row r="99" spans="1:10" ht="14.45" customHeight="1" x14ac:dyDescent="0.25">
      <c r="A99" s="13">
        <v>867</v>
      </c>
      <c r="B99" s="1" t="s">
        <v>112</v>
      </c>
      <c r="C99" s="1" t="s">
        <v>0</v>
      </c>
      <c r="D99" s="1" t="s">
        <v>14</v>
      </c>
      <c r="E99" s="1">
        <v>216</v>
      </c>
      <c r="F99" s="17">
        <f>Übersichtstabelle_20193478[[#This Row],[Kinder und Jugendliche von 0-20 Jhr.]]*81.86</f>
        <v>17681.759999999998</v>
      </c>
      <c r="G99" s="67">
        <v>1616.6267102350971</v>
      </c>
      <c r="H99" s="69">
        <f>SUM(Übersichtstabelle_20193478[[#This Row],[Grundbetrag Total pro Gemeinde]:[Zusatzbetrag gemäss Soziallastenindex]])</f>
        <v>19298.386710235096</v>
      </c>
      <c r="I99" s="65">
        <f>VLOOKUP(Übersichtstabelle_20193478[[#This Row],[Gmd. Nr.]],Übersichtstabelle_2019347[],9,FALSE)</f>
        <v>18082.117925696519</v>
      </c>
      <c r="J99" s="63">
        <f>Übersichtstabelle_20193478[[#This Row],[Anrechenbarer Höchstbetrag]]-Übersichtstabelle_20193478[[#This Row],[Alter anrechenbarer Höchstbetrag]]</f>
        <v>1216.2687845385772</v>
      </c>
    </row>
    <row r="100" spans="1:10" ht="14.45" customHeight="1" x14ac:dyDescent="0.25">
      <c r="A100" s="13">
        <v>782</v>
      </c>
      <c r="B100" s="1" t="s">
        <v>113</v>
      </c>
      <c r="C100" s="1" t="s">
        <v>0</v>
      </c>
      <c r="D100" s="1" t="s">
        <v>50</v>
      </c>
      <c r="E100" s="1">
        <v>33</v>
      </c>
      <c r="F100" s="17">
        <f>Übersichtstabelle_20193478[[#This Row],[Kinder und Jugendliche von 0-20 Jhr.]]*81.86</f>
        <v>2701.38</v>
      </c>
      <c r="G100" s="67">
        <v>492.81211063814436</v>
      </c>
      <c r="H100" s="69">
        <f>SUM(Übersichtstabelle_20193478[[#This Row],[Grundbetrag Total pro Gemeinde]:[Zusatzbetrag gemäss Soziallastenindex]])</f>
        <v>3194.1921106381446</v>
      </c>
      <c r="I100" s="65">
        <f>VLOOKUP(Übersichtstabelle_20193478[[#This Row],[Gmd. Nr.]],Übersichtstabelle_2019347[],9,FALSE)</f>
        <v>3344.5594354195759</v>
      </c>
      <c r="J100" s="63">
        <f>Übersichtstabelle_20193478[[#This Row],[Anrechenbarer Höchstbetrag]]-Übersichtstabelle_20193478[[#This Row],[Alter anrechenbarer Höchstbetrag]]</f>
        <v>-150.36732478143131</v>
      </c>
    </row>
    <row r="101" spans="1:10" ht="14.45" customHeight="1" x14ac:dyDescent="0.25">
      <c r="A101" s="13">
        <v>579</v>
      </c>
      <c r="B101" s="1" t="s">
        <v>114</v>
      </c>
      <c r="C101" s="1" t="s">
        <v>7</v>
      </c>
      <c r="D101" s="1" t="s">
        <v>8</v>
      </c>
      <c r="E101" s="1">
        <v>127</v>
      </c>
      <c r="F101" s="17">
        <f>Übersichtstabelle_20193478[[#This Row],[Kinder und Jugendliche von 0-20 Jhr.]]*81.86</f>
        <v>10396.219999999999</v>
      </c>
      <c r="G101" s="67">
        <v>2877.8659477303399</v>
      </c>
      <c r="H101" s="69">
        <f>SUM(Übersichtstabelle_20193478[[#This Row],[Grundbetrag Total pro Gemeinde]:[Zusatzbetrag gemäss Soziallastenindex]])</f>
        <v>13274.085947730338</v>
      </c>
      <c r="I101" s="65">
        <f>VLOOKUP(Übersichtstabelle_20193478[[#This Row],[Gmd. Nr.]],Übersichtstabelle_2019347[],9,FALSE)</f>
        <v>13736.238129128435</v>
      </c>
      <c r="J101" s="63">
        <f>Übersichtstabelle_20193478[[#This Row],[Anrechenbarer Höchstbetrag]]-Übersichtstabelle_20193478[[#This Row],[Alter anrechenbarer Höchstbetrag]]</f>
        <v>-462.15218139809622</v>
      </c>
    </row>
    <row r="102" spans="1:10" ht="14.45" customHeight="1" x14ac:dyDescent="0.25">
      <c r="A102" s="13">
        <v>736</v>
      </c>
      <c r="B102" s="1" t="s">
        <v>115</v>
      </c>
      <c r="C102" s="1" t="s">
        <v>7</v>
      </c>
      <c r="D102" s="1" t="s">
        <v>8</v>
      </c>
      <c r="E102" s="1">
        <v>85</v>
      </c>
      <c r="F102" s="17">
        <f>Übersichtstabelle_20193478[[#This Row],[Kinder und Jugendliche von 0-20 Jhr.]]*81.86</f>
        <v>6958.1</v>
      </c>
      <c r="G102" s="67">
        <v>1760.7282032754633</v>
      </c>
      <c r="H102" s="69">
        <f>SUM(Übersichtstabelle_20193478[[#This Row],[Grundbetrag Total pro Gemeinde]:[Zusatzbetrag gemäss Soziallastenindex]])</f>
        <v>8718.8282032754632</v>
      </c>
      <c r="I102" s="65">
        <f>VLOOKUP(Übersichtstabelle_20193478[[#This Row],[Gmd. Nr.]],Übersichtstabelle_2019347[],9,FALSE)</f>
        <v>7239.7185910956932</v>
      </c>
      <c r="J102" s="63">
        <f>Übersichtstabelle_20193478[[#This Row],[Anrechenbarer Höchstbetrag]]-Übersichtstabelle_20193478[[#This Row],[Alter anrechenbarer Höchstbetrag]]</f>
        <v>1479.10961217977</v>
      </c>
    </row>
    <row r="103" spans="1:10" ht="14.45" customHeight="1" x14ac:dyDescent="0.25">
      <c r="A103" s="13">
        <v>406</v>
      </c>
      <c r="B103" s="1" t="s">
        <v>342</v>
      </c>
      <c r="C103" s="1" t="s">
        <v>0</v>
      </c>
      <c r="D103" s="1" t="s">
        <v>14</v>
      </c>
      <c r="E103" s="1">
        <v>722</v>
      </c>
      <c r="F103" s="17">
        <f>Übersichtstabelle_20193478[[#This Row],[Kinder und Jugendliche von 0-20 Jhr.]]*81.86</f>
        <v>59102.92</v>
      </c>
      <c r="G103" s="67">
        <v>21017.870491058606</v>
      </c>
      <c r="H103" s="69">
        <f>SUM(Übersichtstabelle_20193478[[#This Row],[Grundbetrag Total pro Gemeinde]:[Zusatzbetrag gemäss Soziallastenindex]])</f>
        <v>80120.790491058608</v>
      </c>
      <c r="I103" s="65">
        <f>VLOOKUP(Übersichtstabelle_20193478[[#This Row],[Gmd. Nr.]],Übersichtstabelle_2019347[],9,FALSE)</f>
        <v>66801.752801198221</v>
      </c>
      <c r="J103" s="63">
        <f>Übersichtstabelle_20193478[[#This Row],[Anrechenbarer Höchstbetrag]]-Übersichtstabelle_20193478[[#This Row],[Alter anrechenbarer Höchstbetrag]]</f>
        <v>13319.037689860386</v>
      </c>
    </row>
    <row r="104" spans="1:10" ht="14.45" customHeight="1" x14ac:dyDescent="0.25">
      <c r="A104" s="13">
        <v>783</v>
      </c>
      <c r="B104" s="1" t="s">
        <v>116</v>
      </c>
      <c r="C104" s="1" t="s">
        <v>0</v>
      </c>
      <c r="D104" s="1" t="s">
        <v>50</v>
      </c>
      <c r="E104" s="1">
        <v>252</v>
      </c>
      <c r="F104" s="17">
        <f>Übersichtstabelle_20193478[[#This Row],[Kinder und Jugendliche von 0-20 Jhr.]]*81.86</f>
        <v>20628.72</v>
      </c>
      <c r="G104" s="67">
        <v>3661.4185857543448</v>
      </c>
      <c r="H104" s="69">
        <f>SUM(Übersichtstabelle_20193478[[#This Row],[Grundbetrag Total pro Gemeinde]:[Zusatzbetrag gemäss Soziallastenindex]])</f>
        <v>24290.138585754346</v>
      </c>
      <c r="I104" s="65">
        <f>VLOOKUP(Übersichtstabelle_20193478[[#This Row],[Gmd. Nr.]],Übersichtstabelle_2019347[],9,FALSE)</f>
        <v>28277.21876439175</v>
      </c>
      <c r="J104" s="63">
        <f>Übersichtstabelle_20193478[[#This Row],[Anrechenbarer Höchstbetrag]]-Übersichtstabelle_20193478[[#This Row],[Alter anrechenbarer Höchstbetrag]]</f>
        <v>-3987.0801786374032</v>
      </c>
    </row>
    <row r="105" spans="1:10" ht="14.45" customHeight="1" x14ac:dyDescent="0.25">
      <c r="A105" s="13">
        <v>609</v>
      </c>
      <c r="B105" s="1" t="s">
        <v>117</v>
      </c>
      <c r="C105" s="1" t="s">
        <v>0</v>
      </c>
      <c r="D105" s="1" t="s">
        <v>22</v>
      </c>
      <c r="E105" s="1">
        <v>57</v>
      </c>
      <c r="F105" s="17">
        <f>Übersichtstabelle_20193478[[#This Row],[Kinder und Jugendliche von 0-20 Jhr.]]*81.86</f>
        <v>4666.0199999999995</v>
      </c>
      <c r="G105" s="67">
        <v>538.28587242135029</v>
      </c>
      <c r="H105" s="69">
        <f>SUM(Übersichtstabelle_20193478[[#This Row],[Grundbetrag Total pro Gemeinde]:[Zusatzbetrag gemäss Soziallastenindex]])</f>
        <v>5204.3058724213497</v>
      </c>
      <c r="I105" s="65">
        <f>VLOOKUP(Übersichtstabelle_20193478[[#This Row],[Gmd. Nr.]],Übersichtstabelle_2019347[],9,FALSE)</f>
        <v>3973.0232873569198</v>
      </c>
      <c r="J105" s="63">
        <f>Übersichtstabelle_20193478[[#This Row],[Anrechenbarer Höchstbetrag]]-Übersichtstabelle_20193478[[#This Row],[Alter anrechenbarer Höchstbetrag]]</f>
        <v>1231.2825850644299</v>
      </c>
    </row>
    <row r="106" spans="1:10" ht="14.45" customHeight="1" x14ac:dyDescent="0.25">
      <c r="A106" s="13">
        <v>927</v>
      </c>
      <c r="B106" s="1" t="s">
        <v>118</v>
      </c>
      <c r="C106" s="1" t="s">
        <v>7</v>
      </c>
      <c r="D106" s="1" t="s">
        <v>8</v>
      </c>
      <c r="E106" s="1">
        <v>137</v>
      </c>
      <c r="F106" s="17">
        <f>Übersichtstabelle_20193478[[#This Row],[Kinder und Jugendliche von 0-20 Jhr.]]*81.86</f>
        <v>11214.82</v>
      </c>
      <c r="G106" s="67">
        <v>4893.0697547105756</v>
      </c>
      <c r="H106" s="69">
        <f>SUM(Übersichtstabelle_20193478[[#This Row],[Grundbetrag Total pro Gemeinde]:[Zusatzbetrag gemäss Soziallastenindex]])</f>
        <v>16107.889754710575</v>
      </c>
      <c r="I106" s="65">
        <f>VLOOKUP(Übersichtstabelle_20193478[[#This Row],[Gmd. Nr.]],Übersichtstabelle_2019347[],9,FALSE)</f>
        <v>13502.96794877202</v>
      </c>
      <c r="J106" s="63">
        <f>Übersichtstabelle_20193478[[#This Row],[Anrechenbarer Höchstbetrag]]-Übersichtstabelle_20193478[[#This Row],[Alter anrechenbarer Höchstbetrag]]</f>
        <v>2604.9218059385548</v>
      </c>
    </row>
    <row r="107" spans="1:10" ht="14.45" customHeight="1" x14ac:dyDescent="0.25">
      <c r="A107" s="13">
        <v>928</v>
      </c>
      <c r="B107" s="1" t="s">
        <v>119</v>
      </c>
      <c r="C107" s="1" t="s">
        <v>0</v>
      </c>
      <c r="D107" s="1" t="s">
        <v>19</v>
      </c>
      <c r="E107" s="1">
        <v>1371</v>
      </c>
      <c r="F107" s="17">
        <f>Übersichtstabelle_20193478[[#This Row],[Kinder und Jugendliche von 0-20 Jhr.]]*81.86</f>
        <v>112230.06</v>
      </c>
      <c r="G107" s="67">
        <v>37937.860360631195</v>
      </c>
      <c r="H107" s="69">
        <f>SUM(Übersichtstabelle_20193478[[#This Row],[Grundbetrag Total pro Gemeinde]:[Zusatzbetrag gemäss Soziallastenindex]])</f>
        <v>150167.92036063119</v>
      </c>
      <c r="I107" s="65">
        <f>VLOOKUP(Übersichtstabelle_20193478[[#This Row],[Gmd. Nr.]],Übersichtstabelle_2019347[],9,FALSE)</f>
        <v>140032.86377746501</v>
      </c>
      <c r="J107" s="63">
        <f>Übersichtstabelle_20193478[[#This Row],[Anrechenbarer Höchstbetrag]]-Übersichtstabelle_20193478[[#This Row],[Alter anrechenbarer Höchstbetrag]]</f>
        <v>10135.056583166181</v>
      </c>
    </row>
    <row r="108" spans="1:10" ht="14.45" customHeight="1" x14ac:dyDescent="0.25">
      <c r="A108" s="13">
        <v>977</v>
      </c>
      <c r="B108" s="1" t="s">
        <v>120</v>
      </c>
      <c r="C108" s="1" t="s">
        <v>0</v>
      </c>
      <c r="D108" s="1" t="s">
        <v>36</v>
      </c>
      <c r="E108" s="1">
        <v>235</v>
      </c>
      <c r="F108" s="17">
        <f>Übersichtstabelle_20193478[[#This Row],[Kinder und Jugendliche von 0-20 Jhr.]]*81.86</f>
        <v>19237.099999999999</v>
      </c>
      <c r="G108" s="67">
        <v>4427.1143988453532</v>
      </c>
      <c r="H108" s="69">
        <f>SUM(Übersichtstabelle_20193478[[#This Row],[Grundbetrag Total pro Gemeinde]:[Zusatzbetrag gemäss Soziallastenindex]])</f>
        <v>23664.214398845354</v>
      </c>
      <c r="I108" s="65">
        <f>VLOOKUP(Übersichtstabelle_20193478[[#This Row],[Gmd. Nr.]],Übersichtstabelle_2019347[],9,FALSE)</f>
        <v>20383.302152274322</v>
      </c>
      <c r="J108" s="63">
        <f>Übersichtstabelle_20193478[[#This Row],[Anrechenbarer Höchstbetrag]]-Übersichtstabelle_20193478[[#This Row],[Alter anrechenbarer Höchstbetrag]]</f>
        <v>3280.9122465710316</v>
      </c>
    </row>
    <row r="109" spans="1:10" ht="14.45" customHeight="1" x14ac:dyDescent="0.25">
      <c r="A109" s="13">
        <v>407</v>
      </c>
      <c r="B109" s="1" t="s">
        <v>121</v>
      </c>
      <c r="C109" s="1" t="s">
        <v>7</v>
      </c>
      <c r="D109" s="1" t="s">
        <v>8</v>
      </c>
      <c r="E109" s="1">
        <v>369</v>
      </c>
      <c r="F109" s="17">
        <f>Übersichtstabelle_20193478[[#This Row],[Kinder und Jugendliche von 0-20 Jhr.]]*81.86</f>
        <v>30206.34</v>
      </c>
      <c r="G109" s="67">
        <v>5510.4562365058882</v>
      </c>
      <c r="H109" s="69">
        <f>SUM(Übersichtstabelle_20193478[[#This Row],[Grundbetrag Total pro Gemeinde]:[Zusatzbetrag gemäss Soziallastenindex]])</f>
        <v>35716.796236505892</v>
      </c>
      <c r="I109" s="65">
        <f>VLOOKUP(Übersichtstabelle_20193478[[#This Row],[Gmd. Nr.]],Übersichtstabelle_2019347[],9,FALSE)</f>
        <v>34389.550924377785</v>
      </c>
      <c r="J109" s="63">
        <f>Übersichtstabelle_20193478[[#This Row],[Anrechenbarer Höchstbetrag]]-Übersichtstabelle_20193478[[#This Row],[Alter anrechenbarer Höchstbetrag]]</f>
        <v>1327.2453121281069</v>
      </c>
    </row>
    <row r="110" spans="1:10" ht="14.45" customHeight="1" x14ac:dyDescent="0.25">
      <c r="A110" s="13">
        <v>408</v>
      </c>
      <c r="B110" s="1" t="s">
        <v>122</v>
      </c>
      <c r="C110" s="1" t="s">
        <v>0</v>
      </c>
      <c r="D110" s="1" t="s">
        <v>14</v>
      </c>
      <c r="E110" s="1">
        <v>56</v>
      </c>
      <c r="F110" s="17">
        <f>Übersichtstabelle_20193478[[#This Row],[Kinder und Jugendliche von 0-20 Jhr.]]*81.86</f>
        <v>4584.16</v>
      </c>
      <c r="G110" s="67">
        <v>370.97141910676913</v>
      </c>
      <c r="H110" s="69">
        <f>SUM(Übersichtstabelle_20193478[[#This Row],[Grundbetrag Total pro Gemeinde]:[Zusatzbetrag gemäss Soziallastenindex]])</f>
        <v>4955.1314191067686</v>
      </c>
      <c r="I110" s="65">
        <f>VLOOKUP(Übersichtstabelle_20193478[[#This Row],[Gmd. Nr.]],Übersichtstabelle_2019347[],9,FALSE)</f>
        <v>4293.9903859587475</v>
      </c>
      <c r="J110" s="63">
        <f>Übersichtstabelle_20193478[[#This Row],[Anrechenbarer Höchstbetrag]]-Übersichtstabelle_20193478[[#This Row],[Alter anrechenbarer Höchstbetrag]]</f>
        <v>661.14103314802105</v>
      </c>
    </row>
    <row r="111" spans="1:10" ht="14.45" customHeight="1" x14ac:dyDescent="0.25">
      <c r="A111" s="13">
        <v>610</v>
      </c>
      <c r="B111" s="1" t="s">
        <v>123</v>
      </c>
      <c r="C111" s="1" t="s">
        <v>0</v>
      </c>
      <c r="D111" s="1" t="s">
        <v>22</v>
      </c>
      <c r="E111" s="1">
        <v>146</v>
      </c>
      <c r="F111" s="17">
        <f>Übersichtstabelle_20193478[[#This Row],[Kinder und Jugendliche von 0-20 Jhr.]]*81.86</f>
        <v>11951.56</v>
      </c>
      <c r="G111" s="67">
        <v>1231.72670544072</v>
      </c>
      <c r="H111" s="69">
        <f>SUM(Übersichtstabelle_20193478[[#This Row],[Grundbetrag Total pro Gemeinde]:[Zusatzbetrag gemäss Soziallastenindex]])</f>
        <v>13183.28670544072</v>
      </c>
      <c r="I111" s="65">
        <f>VLOOKUP(Übersichtstabelle_20193478[[#This Row],[Gmd. Nr.]],Übersichtstabelle_2019347[],9,FALSE)</f>
        <v>12484.868203940179</v>
      </c>
      <c r="J111" s="63">
        <f>Übersichtstabelle_20193478[[#This Row],[Anrechenbarer Höchstbetrag]]-Übersichtstabelle_20193478[[#This Row],[Alter anrechenbarer Höchstbetrag]]</f>
        <v>698.41850150054051</v>
      </c>
    </row>
    <row r="112" spans="1:10" ht="14.45" customHeight="1" x14ac:dyDescent="0.25">
      <c r="A112" s="13">
        <v>737</v>
      </c>
      <c r="B112" s="1" t="s">
        <v>124</v>
      </c>
      <c r="C112" s="1" t="s">
        <v>7</v>
      </c>
      <c r="D112" s="1" t="s">
        <v>8</v>
      </c>
      <c r="E112" s="1">
        <v>61</v>
      </c>
      <c r="F112" s="17">
        <f>Übersichtstabelle_20193478[[#This Row],[Kinder und Jugendliche von 0-20 Jhr.]]*81.86</f>
        <v>4993.46</v>
      </c>
      <c r="G112" s="67">
        <v>942.57697641817981</v>
      </c>
      <c r="H112" s="69">
        <f>SUM(Übersichtstabelle_20193478[[#This Row],[Grundbetrag Total pro Gemeinde]:[Zusatzbetrag gemäss Soziallastenindex]])</f>
        <v>5936.0369764181796</v>
      </c>
      <c r="I112" s="65">
        <f>VLOOKUP(Übersichtstabelle_20193478[[#This Row],[Gmd. Nr.]],Übersichtstabelle_2019347[],9,FALSE)</f>
        <v>4943.9421714005593</v>
      </c>
      <c r="J112" s="63">
        <f>Übersichtstabelle_20193478[[#This Row],[Anrechenbarer Höchstbetrag]]-Übersichtstabelle_20193478[[#This Row],[Alter anrechenbarer Höchstbetrag]]</f>
        <v>992.09480501762027</v>
      </c>
    </row>
    <row r="113" spans="1:10" ht="14.45" customHeight="1" x14ac:dyDescent="0.25">
      <c r="A113" s="13">
        <v>979</v>
      </c>
      <c r="B113" s="1" t="s">
        <v>36</v>
      </c>
      <c r="C113" s="1" t="s">
        <v>0</v>
      </c>
      <c r="D113" s="1" t="s">
        <v>36</v>
      </c>
      <c r="E113" s="1">
        <v>1491</v>
      </c>
      <c r="F113" s="17">
        <f>Übersichtstabelle_20193478[[#This Row],[Kinder und Jugendliche von 0-20 Jhr.]]*81.86</f>
        <v>122053.26</v>
      </c>
      <c r="G113" s="67">
        <v>63977.075951749794</v>
      </c>
      <c r="H113" s="69">
        <f>SUM(Übersichtstabelle_20193478[[#This Row],[Grundbetrag Total pro Gemeinde]:[Zusatzbetrag gemäss Soziallastenindex]])</f>
        <v>186030.33595174979</v>
      </c>
      <c r="I113" s="65">
        <f>VLOOKUP(Übersichtstabelle_20193478[[#This Row],[Gmd. Nr.]],Übersichtstabelle_2019347[],9,FALSE)</f>
        <v>168168.51896316701</v>
      </c>
      <c r="J113" s="63">
        <f>Übersichtstabelle_20193478[[#This Row],[Anrechenbarer Höchstbetrag]]-Übersichtstabelle_20193478[[#This Row],[Alter anrechenbarer Höchstbetrag]]</f>
        <v>17861.816988582781</v>
      </c>
    </row>
    <row r="114" spans="1:10" ht="14.45" customHeight="1" x14ac:dyDescent="0.25">
      <c r="A114" s="13">
        <v>929</v>
      </c>
      <c r="B114" s="1" t="s">
        <v>125</v>
      </c>
      <c r="C114" s="1" t="s">
        <v>0</v>
      </c>
      <c r="D114" s="1" t="s">
        <v>19</v>
      </c>
      <c r="E114" s="1">
        <v>699</v>
      </c>
      <c r="F114" s="17">
        <f>Übersichtstabelle_20193478[[#This Row],[Kinder und Jugendliche von 0-20 Jhr.]]*81.86</f>
        <v>57220.14</v>
      </c>
      <c r="G114" s="67">
        <v>15830.336887372245</v>
      </c>
      <c r="H114" s="69">
        <f>SUM(Übersichtstabelle_20193478[[#This Row],[Grundbetrag Total pro Gemeinde]:[Zusatzbetrag gemäss Soziallastenindex]])</f>
        <v>73050.47688737225</v>
      </c>
      <c r="I114" s="65">
        <f>VLOOKUP(Übersichtstabelle_20193478[[#This Row],[Gmd. Nr.]],Übersichtstabelle_2019347[],9,FALSE)</f>
        <v>77318.821745306093</v>
      </c>
      <c r="J114" s="63">
        <f>Übersichtstabelle_20193478[[#This Row],[Anrechenbarer Höchstbetrag]]-Übersichtstabelle_20193478[[#This Row],[Alter anrechenbarer Höchstbetrag]]</f>
        <v>-4268.3448579338437</v>
      </c>
    </row>
    <row r="115" spans="1:10" ht="14.45" customHeight="1" x14ac:dyDescent="0.25">
      <c r="A115" s="13">
        <v>409</v>
      </c>
      <c r="B115" s="1" t="s">
        <v>126</v>
      </c>
      <c r="C115" s="1" t="s">
        <v>0</v>
      </c>
      <c r="D115" s="1" t="s">
        <v>14</v>
      </c>
      <c r="E115" s="1">
        <v>588</v>
      </c>
      <c r="F115" s="17">
        <f>Übersichtstabelle_20193478[[#This Row],[Kinder und Jugendliche von 0-20 Jhr.]]*81.86</f>
        <v>48133.68</v>
      </c>
      <c r="G115" s="67">
        <v>14433.185252398163</v>
      </c>
      <c r="H115" s="69">
        <f>SUM(Übersichtstabelle_20193478[[#This Row],[Grundbetrag Total pro Gemeinde]:[Zusatzbetrag gemäss Soziallastenindex]])</f>
        <v>62566.865252398165</v>
      </c>
      <c r="I115" s="65">
        <f>VLOOKUP(Übersichtstabelle_20193478[[#This Row],[Gmd. Nr.]],Übersichtstabelle_2019347[],9,FALSE)</f>
        <v>52073.162582068449</v>
      </c>
      <c r="J115" s="63">
        <f>Übersichtstabelle_20193478[[#This Row],[Anrechenbarer Höchstbetrag]]-Übersichtstabelle_20193478[[#This Row],[Alter anrechenbarer Höchstbetrag]]</f>
        <v>10493.702670329716</v>
      </c>
    </row>
    <row r="116" spans="1:10" ht="14.45" customHeight="1" x14ac:dyDescent="0.25">
      <c r="A116" s="13">
        <v>410</v>
      </c>
      <c r="B116" s="1" t="s">
        <v>127</v>
      </c>
      <c r="C116" s="1" t="s">
        <v>0</v>
      </c>
      <c r="D116" s="1" t="s">
        <v>14</v>
      </c>
      <c r="E116" s="1">
        <v>47</v>
      </c>
      <c r="F116" s="17">
        <f>Übersichtstabelle_20193478[[#This Row],[Kinder und Jugendliche von 0-20 Jhr.]]*81.86</f>
        <v>3847.42</v>
      </c>
      <c r="G116" s="67">
        <v>902.50413028454318</v>
      </c>
      <c r="H116" s="69">
        <f>SUM(Übersichtstabelle_20193478[[#This Row],[Grundbetrag Total pro Gemeinde]:[Zusatzbetrag gemäss Soziallastenindex]])</f>
        <v>4749.924130284543</v>
      </c>
      <c r="I116" s="65">
        <f>VLOOKUP(Übersichtstabelle_20193478[[#This Row],[Gmd. Nr.]],Übersichtstabelle_2019347[],9,FALSE)</f>
        <v>4718.849576281641</v>
      </c>
      <c r="J116" s="63">
        <f>Übersichtstabelle_20193478[[#This Row],[Anrechenbarer Höchstbetrag]]-Übersichtstabelle_20193478[[#This Row],[Alter anrechenbarer Höchstbetrag]]</f>
        <v>31.074554002902005</v>
      </c>
    </row>
    <row r="117" spans="1:10" ht="26.25" customHeight="1" x14ac:dyDescent="0.25">
      <c r="A117" s="13">
        <v>580</v>
      </c>
      <c r="B117" s="1" t="s">
        <v>343</v>
      </c>
      <c r="C117" s="1" t="s">
        <v>0</v>
      </c>
      <c r="D117" s="1" t="s">
        <v>50</v>
      </c>
      <c r="E117" s="1">
        <v>74</v>
      </c>
      <c r="F117" s="17">
        <f>Übersichtstabelle_20193478[[#This Row],[Kinder und Jugendliche von 0-20 Jhr.]]*81.86</f>
        <v>6057.64</v>
      </c>
      <c r="G117" s="67">
        <v>1793.8020097824315</v>
      </c>
      <c r="H117" s="69">
        <f>SUM(Übersichtstabelle_20193478[[#This Row],[Grundbetrag Total pro Gemeinde]:[Zusatzbetrag gemäss Soziallastenindex]])</f>
        <v>7851.4420097824313</v>
      </c>
      <c r="I117" s="65">
        <f>VLOOKUP(Übersichtstabelle_20193478[[#This Row],[Gmd. Nr.]],Übersichtstabelle_2019347[],9,FALSE)</f>
        <v>8850.3112990896989</v>
      </c>
      <c r="J117" s="63">
        <f>Übersichtstabelle_20193478[[#This Row],[Anrechenbarer Höchstbetrag]]-Übersichtstabelle_20193478[[#This Row],[Alter anrechenbarer Höchstbetrag]]</f>
        <v>-998.86928930726754</v>
      </c>
    </row>
    <row r="118" spans="1:10" ht="14.45" customHeight="1" x14ac:dyDescent="0.25">
      <c r="A118" s="13">
        <v>931</v>
      </c>
      <c r="B118" s="1" t="s">
        <v>128</v>
      </c>
      <c r="C118" s="1" t="s">
        <v>0</v>
      </c>
      <c r="D118" s="1" t="s">
        <v>86</v>
      </c>
      <c r="E118" s="1">
        <v>130</v>
      </c>
      <c r="F118" s="17">
        <f>Übersichtstabelle_20193478[[#This Row],[Kinder und Jugendliche von 0-20 Jhr.]]*81.86</f>
        <v>10641.8</v>
      </c>
      <c r="G118" s="67">
        <v>985.97140406159644</v>
      </c>
      <c r="H118" s="69">
        <f>SUM(Übersichtstabelle_20193478[[#This Row],[Grundbetrag Total pro Gemeinde]:[Zusatzbetrag gemäss Soziallastenindex]])</f>
        <v>11627.771404061596</v>
      </c>
      <c r="I118" s="65">
        <f>VLOOKUP(Übersichtstabelle_20193478[[#This Row],[Gmd. Nr.]],Übersichtstabelle_2019347[],9,FALSE)</f>
        <v>11907.161891644431</v>
      </c>
      <c r="J118" s="63">
        <f>Übersichtstabelle_20193478[[#This Row],[Anrechenbarer Höchstbetrag]]-Übersichtstabelle_20193478[[#This Row],[Alter anrechenbarer Höchstbetrag]]</f>
        <v>-279.3904875828357</v>
      </c>
    </row>
    <row r="119" spans="1:10" ht="14.45" customHeight="1" x14ac:dyDescent="0.25">
      <c r="A119" s="13">
        <v>932</v>
      </c>
      <c r="B119" s="1" t="s">
        <v>129</v>
      </c>
      <c r="C119" s="1" t="s">
        <v>0</v>
      </c>
      <c r="D119" s="1" t="s">
        <v>86</v>
      </c>
      <c r="E119" s="1">
        <v>55</v>
      </c>
      <c r="F119" s="17">
        <f>Übersichtstabelle_20193478[[#This Row],[Kinder und Jugendliche von 0-20 Jhr.]]*81.86</f>
        <v>4502.3</v>
      </c>
      <c r="G119" s="67">
        <v>699.73892257432192</v>
      </c>
      <c r="H119" s="69">
        <f>SUM(Übersichtstabelle_20193478[[#This Row],[Grundbetrag Total pro Gemeinde]:[Zusatzbetrag gemäss Soziallastenindex]])</f>
        <v>5202.038922574322</v>
      </c>
      <c r="I119" s="65">
        <f>VLOOKUP(Übersichtstabelle_20193478[[#This Row],[Gmd. Nr.]],Übersichtstabelle_2019347[],9,FALSE)</f>
        <v>4754.7223610085903</v>
      </c>
      <c r="J119" s="63">
        <f>Übersichtstabelle_20193478[[#This Row],[Anrechenbarer Höchstbetrag]]-Übersichtstabelle_20193478[[#This Row],[Alter anrechenbarer Höchstbetrag]]</f>
        <v>447.31656156573172</v>
      </c>
    </row>
    <row r="120" spans="1:10" ht="14.45" customHeight="1" x14ac:dyDescent="0.25">
      <c r="A120" s="13">
        <v>954</v>
      </c>
      <c r="B120" s="1" t="s">
        <v>130</v>
      </c>
      <c r="C120" s="1" t="s">
        <v>7</v>
      </c>
      <c r="D120" s="1" t="s">
        <v>8</v>
      </c>
      <c r="E120" s="1">
        <v>1009</v>
      </c>
      <c r="F120" s="17">
        <f>Übersichtstabelle_20193478[[#This Row],[Kinder und Jugendliche von 0-20 Jhr.]]*81.86</f>
        <v>82596.740000000005</v>
      </c>
      <c r="G120" s="67">
        <v>36013.834420738567</v>
      </c>
      <c r="H120" s="69">
        <f>SUM(Übersichtstabelle_20193478[[#This Row],[Grundbetrag Total pro Gemeinde]:[Zusatzbetrag gemäss Soziallastenindex]])</f>
        <v>118610.57442073857</v>
      </c>
      <c r="I120" s="65">
        <f>VLOOKUP(Übersichtstabelle_20193478[[#This Row],[Gmd. Nr.]],Übersichtstabelle_2019347[],9,FALSE)</f>
        <v>104137.39911941251</v>
      </c>
      <c r="J120" s="63">
        <f>Übersichtstabelle_20193478[[#This Row],[Anrechenbarer Höchstbetrag]]-Übersichtstabelle_20193478[[#This Row],[Alter anrechenbarer Höchstbetrag]]</f>
        <v>14473.17530132606</v>
      </c>
    </row>
    <row r="121" spans="1:10" ht="14.45" customHeight="1" x14ac:dyDescent="0.25">
      <c r="A121" s="13">
        <v>541</v>
      </c>
      <c r="B121" s="1" t="s">
        <v>131</v>
      </c>
      <c r="C121" s="1" t="s">
        <v>0</v>
      </c>
      <c r="D121" s="1" t="s">
        <v>132</v>
      </c>
      <c r="E121" s="1">
        <v>93</v>
      </c>
      <c r="F121" s="17">
        <f>Übersichtstabelle_20193478[[#This Row],[Kinder und Jugendliche von 0-20 Jhr.]]*81.86</f>
        <v>7612.98</v>
      </c>
      <c r="G121" s="67">
        <v>1195.9573581065424</v>
      </c>
      <c r="H121" s="69">
        <f>SUM(Übersichtstabelle_20193478[[#This Row],[Grundbetrag Total pro Gemeinde]:[Zusatzbetrag gemäss Soziallastenindex]])</f>
        <v>8808.9373581065411</v>
      </c>
      <c r="I121" s="65">
        <f>VLOOKUP(Übersichtstabelle_20193478[[#This Row],[Gmd. Nr.]],Übersichtstabelle_2019347[],9,FALSE)</f>
        <v>8143.1975198084892</v>
      </c>
      <c r="J121" s="63">
        <f>Übersichtstabelle_20193478[[#This Row],[Anrechenbarer Höchstbetrag]]-Übersichtstabelle_20193478[[#This Row],[Alter anrechenbarer Höchstbetrag]]</f>
        <v>665.73983829805184</v>
      </c>
    </row>
    <row r="122" spans="1:10" ht="14.45" customHeight="1" x14ac:dyDescent="0.25">
      <c r="A122" s="13">
        <v>980</v>
      </c>
      <c r="B122" s="1" t="s">
        <v>133</v>
      </c>
      <c r="C122" s="1" t="s">
        <v>0</v>
      </c>
      <c r="D122" s="1" t="s">
        <v>36</v>
      </c>
      <c r="E122" s="1">
        <v>101</v>
      </c>
      <c r="F122" s="17">
        <f>Übersichtstabelle_20193478[[#This Row],[Kinder und Jugendliche von 0-20 Jhr.]]*81.86</f>
        <v>8267.86</v>
      </c>
      <c r="G122" s="67">
        <v>2303.4756880356895</v>
      </c>
      <c r="H122" s="69">
        <f>SUM(Übersichtstabelle_20193478[[#This Row],[Grundbetrag Total pro Gemeinde]:[Zusatzbetrag gemäss Soziallastenindex]])</f>
        <v>10571.33568803569</v>
      </c>
      <c r="I122" s="65">
        <f>VLOOKUP(Übersichtstabelle_20193478[[#This Row],[Gmd. Nr.]],Übersichtstabelle_2019347[],9,FALSE)</f>
        <v>9181.999434131616</v>
      </c>
      <c r="J122" s="63">
        <f>Übersichtstabelle_20193478[[#This Row],[Anrechenbarer Höchstbetrag]]-Übersichtstabelle_20193478[[#This Row],[Alter anrechenbarer Höchstbetrag]]</f>
        <v>1389.3362539040736</v>
      </c>
    </row>
    <row r="123" spans="1:10" ht="14.45" customHeight="1" x14ac:dyDescent="0.25">
      <c r="A123" s="13">
        <v>784</v>
      </c>
      <c r="B123" s="1" t="s">
        <v>134</v>
      </c>
      <c r="C123" s="1" t="s">
        <v>0</v>
      </c>
      <c r="D123" s="1" t="s">
        <v>50</v>
      </c>
      <c r="E123" s="1">
        <v>187</v>
      </c>
      <c r="F123" s="17">
        <f>Übersichtstabelle_20193478[[#This Row],[Kinder und Jugendliche von 0-20 Jhr.]]*81.86</f>
        <v>15307.82</v>
      </c>
      <c r="G123" s="67">
        <v>3128.0198383663756</v>
      </c>
      <c r="H123" s="69">
        <f>SUM(Übersichtstabelle_20193478[[#This Row],[Grundbetrag Total pro Gemeinde]:[Zusatzbetrag gemäss Soziallastenindex]])</f>
        <v>18435.839838366373</v>
      </c>
      <c r="I123" s="65">
        <f>VLOOKUP(Übersichtstabelle_20193478[[#This Row],[Gmd. Nr.]],Übersichtstabelle_2019347[],9,FALSE)</f>
        <v>19232.599154783158</v>
      </c>
      <c r="J123" s="63">
        <f>Übersichtstabelle_20193478[[#This Row],[Anrechenbarer Höchstbetrag]]-Übersichtstabelle_20193478[[#This Row],[Alter anrechenbarer Höchstbetrag]]</f>
        <v>-796.75931641678471</v>
      </c>
    </row>
    <row r="124" spans="1:10" ht="14.45" customHeight="1" x14ac:dyDescent="0.25">
      <c r="A124" s="13">
        <v>496</v>
      </c>
      <c r="B124" s="1" t="s">
        <v>135</v>
      </c>
      <c r="C124" s="1" t="s">
        <v>0</v>
      </c>
      <c r="D124" s="1" t="s">
        <v>53</v>
      </c>
      <c r="E124" s="1">
        <v>792</v>
      </c>
      <c r="F124" s="17">
        <f>Übersichtstabelle_20193478[[#This Row],[Kinder und Jugendliche von 0-20 Jhr.]]*81.86</f>
        <v>64833.120000000003</v>
      </c>
      <c r="G124" s="67">
        <v>16723.405085527527</v>
      </c>
      <c r="H124" s="69">
        <f>SUM(Übersichtstabelle_20193478[[#This Row],[Grundbetrag Total pro Gemeinde]:[Zusatzbetrag gemäss Soziallastenindex]])</f>
        <v>81556.525085527537</v>
      </c>
      <c r="I124" s="65">
        <f>VLOOKUP(Übersichtstabelle_20193478[[#This Row],[Gmd. Nr.]],Übersichtstabelle_2019347[],9,FALSE)</f>
        <v>81081.560969574639</v>
      </c>
      <c r="J124" s="63">
        <f>Übersichtstabelle_20193478[[#This Row],[Anrechenbarer Höchstbetrag]]-Übersichtstabelle_20193478[[#This Row],[Alter anrechenbarer Höchstbetrag]]</f>
        <v>474.96411595289828</v>
      </c>
    </row>
    <row r="125" spans="1:10" ht="14.45" customHeight="1" x14ac:dyDescent="0.25">
      <c r="A125" s="13">
        <v>581</v>
      </c>
      <c r="B125" s="1" t="s">
        <v>136</v>
      </c>
      <c r="C125" s="1" t="s">
        <v>0</v>
      </c>
      <c r="D125" s="1" t="s">
        <v>46</v>
      </c>
      <c r="E125" s="1">
        <v>903</v>
      </c>
      <c r="F125" s="17">
        <f>Übersichtstabelle_20193478[[#This Row],[Kinder und Jugendliche von 0-20 Jhr.]]*81.86</f>
        <v>73919.58</v>
      </c>
      <c r="G125" s="67">
        <v>65803.732598216855</v>
      </c>
      <c r="H125" s="69">
        <f>SUM(Übersichtstabelle_20193478[[#This Row],[Grundbetrag Total pro Gemeinde]:[Zusatzbetrag gemäss Soziallastenindex]])</f>
        <v>139723.31259821687</v>
      </c>
      <c r="I125" s="65">
        <f>VLOOKUP(Übersichtstabelle_20193478[[#This Row],[Gmd. Nr.]],Übersichtstabelle_2019347[],9,FALSE)</f>
        <v>132868.05754428377</v>
      </c>
      <c r="J125" s="63">
        <f>Übersichtstabelle_20193478[[#This Row],[Anrechenbarer Höchstbetrag]]-Übersichtstabelle_20193478[[#This Row],[Alter anrechenbarer Höchstbetrag]]</f>
        <v>6855.2550539330987</v>
      </c>
    </row>
    <row r="126" spans="1:10" ht="14.45" customHeight="1" x14ac:dyDescent="0.25">
      <c r="A126" s="13">
        <v>739</v>
      </c>
      <c r="B126" s="1" t="s">
        <v>137</v>
      </c>
      <c r="C126" s="1" t="s">
        <v>0</v>
      </c>
      <c r="D126" s="1" t="s">
        <v>138</v>
      </c>
      <c r="E126" s="1">
        <v>716</v>
      </c>
      <c r="F126" s="17">
        <f>Übersichtstabelle_20193478[[#This Row],[Kinder und Jugendliche von 0-20 Jhr.]]*81.86</f>
        <v>58611.76</v>
      </c>
      <c r="G126" s="67">
        <v>23425.041923886933</v>
      </c>
      <c r="H126" s="69">
        <f>SUM(Übersichtstabelle_20193478[[#This Row],[Grundbetrag Total pro Gemeinde]:[Zusatzbetrag gemäss Soziallastenindex]])</f>
        <v>82036.801923886931</v>
      </c>
      <c r="I126" s="65">
        <f>VLOOKUP(Übersichtstabelle_20193478[[#This Row],[Gmd. Nr.]],Übersichtstabelle_2019347[],9,FALSE)</f>
        <v>73150.422329648834</v>
      </c>
      <c r="J126" s="63">
        <f>Übersichtstabelle_20193478[[#This Row],[Anrechenbarer Höchstbetrag]]-Übersichtstabelle_20193478[[#This Row],[Alter anrechenbarer Höchstbetrag]]</f>
        <v>8886.3795942380966</v>
      </c>
    </row>
    <row r="127" spans="1:10" ht="14.45" customHeight="1" x14ac:dyDescent="0.25">
      <c r="A127" s="13">
        <v>582</v>
      </c>
      <c r="B127" s="1" t="s">
        <v>139</v>
      </c>
      <c r="C127" s="1" t="s">
        <v>7</v>
      </c>
      <c r="D127" s="1" t="s">
        <v>8</v>
      </c>
      <c r="E127" s="1">
        <v>72</v>
      </c>
      <c r="F127" s="17">
        <f>Übersichtstabelle_20193478[[#This Row],[Kinder und Jugendliche von 0-20 Jhr.]]*81.86</f>
        <v>5893.92</v>
      </c>
      <c r="G127" s="67">
        <v>1286.0225585254652</v>
      </c>
      <c r="H127" s="69">
        <f>SUM(Übersichtstabelle_20193478[[#This Row],[Grundbetrag Total pro Gemeinde]:[Zusatzbetrag gemäss Soziallastenindex]])</f>
        <v>7179.9425585254648</v>
      </c>
      <c r="I127" s="65">
        <f>VLOOKUP(Übersichtstabelle_20193478[[#This Row],[Gmd. Nr.]],Übersichtstabelle_2019347[],9,FALSE)</f>
        <v>8778.4561237645867</v>
      </c>
      <c r="J127" s="63">
        <f>Übersichtstabelle_20193478[[#This Row],[Anrechenbarer Höchstbetrag]]-Übersichtstabelle_20193478[[#This Row],[Alter anrechenbarer Höchstbetrag]]</f>
        <v>-1598.5135652391218</v>
      </c>
    </row>
    <row r="128" spans="1:10" ht="14.45" customHeight="1" x14ac:dyDescent="0.25">
      <c r="A128" s="13">
        <v>362</v>
      </c>
      <c r="B128" s="1" t="s">
        <v>43</v>
      </c>
      <c r="C128" s="1" t="s">
        <v>0</v>
      </c>
      <c r="D128" s="1" t="s">
        <v>43</v>
      </c>
      <c r="E128" s="1">
        <v>2157</v>
      </c>
      <c r="F128" s="17">
        <f>Übersichtstabelle_20193478[[#This Row],[Kinder und Jugendliche von 0-20 Jhr.]]*81.86</f>
        <v>176572.02</v>
      </c>
      <c r="G128" s="67">
        <v>127142.83778314882</v>
      </c>
      <c r="H128" s="69">
        <f>SUM(Übersichtstabelle_20193478[[#This Row],[Grundbetrag Total pro Gemeinde]:[Zusatzbetrag gemäss Soziallastenindex]])</f>
        <v>303714.85778314882</v>
      </c>
      <c r="I128" s="65">
        <f>VLOOKUP(Übersichtstabelle_20193478[[#This Row],[Gmd. Nr.]],Übersichtstabelle_2019347[],9,FALSE)</f>
        <v>260230.48031816614</v>
      </c>
      <c r="J128" s="63">
        <f>Übersichtstabelle_20193478[[#This Row],[Anrechenbarer Höchstbetrag]]-Übersichtstabelle_20193478[[#This Row],[Alter anrechenbarer Höchstbetrag]]</f>
        <v>43484.377464982681</v>
      </c>
    </row>
    <row r="129" spans="1:10" ht="14.45" customHeight="1" x14ac:dyDescent="0.25">
      <c r="A129" s="13">
        <v>868</v>
      </c>
      <c r="B129" s="1" t="s">
        <v>96</v>
      </c>
      <c r="C129" s="1" t="s">
        <v>0</v>
      </c>
      <c r="D129" s="1" t="s">
        <v>58</v>
      </c>
      <c r="E129" s="1">
        <v>71</v>
      </c>
      <c r="F129" s="17">
        <f>Übersichtstabelle_20193478[[#This Row],[Kinder und Jugendliche von 0-20 Jhr.]]*81.86</f>
        <v>5812.06</v>
      </c>
      <c r="G129" s="67">
        <v>654.17146704601703</v>
      </c>
      <c r="H129" s="69">
        <f>SUM(Übersichtstabelle_20193478[[#This Row],[Grundbetrag Total pro Gemeinde]:[Zusatzbetrag gemäss Soziallastenindex]])</f>
        <v>6466.2314670460173</v>
      </c>
      <c r="I129" s="65">
        <f>VLOOKUP(Übersichtstabelle_20193478[[#This Row],[Gmd. Nr.]],Übersichtstabelle_2019347[],9,FALSE)</f>
        <v>6147.6813083102652</v>
      </c>
      <c r="J129" s="63">
        <f>Übersichtstabelle_20193478[[#This Row],[Anrechenbarer Höchstbetrag]]-Übersichtstabelle_20193478[[#This Row],[Alter anrechenbarer Höchstbetrag]]</f>
        <v>318.55015873575212</v>
      </c>
    </row>
    <row r="130" spans="1:10" ht="14.45" customHeight="1" x14ac:dyDescent="0.25">
      <c r="A130" s="13">
        <v>540</v>
      </c>
      <c r="B130" s="1" t="s">
        <v>140</v>
      </c>
      <c r="C130" s="1" t="s">
        <v>0</v>
      </c>
      <c r="D130" s="1" t="s">
        <v>132</v>
      </c>
      <c r="E130" s="1">
        <v>1146</v>
      </c>
      <c r="F130" s="17">
        <f>Übersichtstabelle_20193478[[#This Row],[Kinder und Jugendliche von 0-20 Jhr.]]*81.86</f>
        <v>93811.56</v>
      </c>
      <c r="G130" s="67">
        <v>25487.786940482983</v>
      </c>
      <c r="H130" s="69">
        <f>SUM(Übersichtstabelle_20193478[[#This Row],[Grundbetrag Total pro Gemeinde]:[Zusatzbetrag gemäss Soziallastenindex]])</f>
        <v>119299.34694048298</v>
      </c>
      <c r="I130" s="65">
        <f>VLOOKUP(Übersichtstabelle_20193478[[#This Row],[Gmd. Nr.]],Übersichtstabelle_2019347[],9,FALSE)</f>
        <v>114399.73483686725</v>
      </c>
      <c r="J130" s="63">
        <f>Übersichtstabelle_20193478[[#This Row],[Anrechenbarer Höchstbetrag]]-Übersichtstabelle_20193478[[#This Row],[Alter anrechenbarer Höchstbetrag]]</f>
        <v>4899.6121036157274</v>
      </c>
    </row>
    <row r="131" spans="1:10" ht="14.45" customHeight="1" x14ac:dyDescent="0.25">
      <c r="A131" s="13">
        <v>738</v>
      </c>
      <c r="B131" s="1" t="s">
        <v>141</v>
      </c>
      <c r="C131" s="1" t="s">
        <v>0</v>
      </c>
      <c r="D131" s="1" t="s">
        <v>3</v>
      </c>
      <c r="E131" s="1">
        <v>131</v>
      </c>
      <c r="F131" s="17">
        <f>Übersichtstabelle_20193478[[#This Row],[Kinder und Jugendliche von 0-20 Jhr.]]*81.86</f>
        <v>10723.66</v>
      </c>
      <c r="G131" s="67">
        <v>1820.5198059282284</v>
      </c>
      <c r="H131" s="69">
        <f>SUM(Übersichtstabelle_20193478[[#This Row],[Grundbetrag Total pro Gemeinde]:[Zusatzbetrag gemäss Soziallastenindex]])</f>
        <v>12544.179805928228</v>
      </c>
      <c r="I131" s="65">
        <f>VLOOKUP(Übersichtstabelle_20193478[[#This Row],[Gmd. Nr.]],Übersichtstabelle_2019347[],9,FALSE)</f>
        <v>10624.49616825386</v>
      </c>
      <c r="J131" s="63">
        <f>Übersichtstabelle_20193478[[#This Row],[Anrechenbarer Höchstbetrag]]-Übersichtstabelle_20193478[[#This Row],[Alter anrechenbarer Höchstbetrag]]</f>
        <v>1919.6836376743686</v>
      </c>
    </row>
    <row r="132" spans="1:10" ht="14.45" customHeight="1" x14ac:dyDescent="0.25">
      <c r="A132" s="13">
        <v>304</v>
      </c>
      <c r="B132" s="1" t="s">
        <v>142</v>
      </c>
      <c r="C132" s="1" t="s">
        <v>0</v>
      </c>
      <c r="D132" s="1" t="s">
        <v>3</v>
      </c>
      <c r="E132" s="1">
        <v>439</v>
      </c>
      <c r="F132" s="17">
        <f>Übersichtstabelle_20193478[[#This Row],[Kinder und Jugendliche von 0-20 Jhr.]]*81.86</f>
        <v>35936.54</v>
      </c>
      <c r="G132" s="67">
        <v>7424.2918200674012</v>
      </c>
      <c r="H132" s="69">
        <f>SUM(Übersichtstabelle_20193478[[#This Row],[Grundbetrag Total pro Gemeinde]:[Zusatzbetrag gemäss Soziallastenindex]])</f>
        <v>43360.831820067404</v>
      </c>
      <c r="I132" s="65">
        <f>VLOOKUP(Übersichtstabelle_20193478[[#This Row],[Gmd. Nr.]],Übersichtstabelle_2019347[],9,FALSE)</f>
        <v>37738.840000000004</v>
      </c>
      <c r="J132" s="63">
        <f>Übersichtstabelle_20193478[[#This Row],[Anrechenbarer Höchstbetrag]]-Übersichtstabelle_20193478[[#This Row],[Alter anrechenbarer Höchstbetrag]]</f>
        <v>5621.9918200674001</v>
      </c>
    </row>
    <row r="133" spans="1:10" ht="14.45" customHeight="1" x14ac:dyDescent="0.25">
      <c r="A133" s="13">
        <v>564</v>
      </c>
      <c r="B133" s="1" t="s">
        <v>143</v>
      </c>
      <c r="C133" s="1" t="s">
        <v>0</v>
      </c>
      <c r="D133" s="1" t="s">
        <v>74</v>
      </c>
      <c r="E133" s="1">
        <v>169</v>
      </c>
      <c r="F133" s="17">
        <f>Übersichtstabelle_20193478[[#This Row],[Kinder und Jugendliche von 0-20 Jhr.]]*81.86</f>
        <v>13834.34</v>
      </c>
      <c r="G133" s="67">
        <v>2564.1282093725627</v>
      </c>
      <c r="H133" s="69">
        <f>SUM(Übersichtstabelle_20193478[[#This Row],[Grundbetrag Total pro Gemeinde]:[Zusatzbetrag gemäss Soziallastenindex]])</f>
        <v>16398.468209372564</v>
      </c>
      <c r="I133" s="65">
        <f>VLOOKUP(Übersichtstabelle_20193478[[#This Row],[Gmd. Nr.]],Übersichtstabelle_2019347[],9,FALSE)</f>
        <v>16587.998715523823</v>
      </c>
      <c r="J133" s="63">
        <f>Übersichtstabelle_20193478[[#This Row],[Anrechenbarer Höchstbetrag]]-Übersichtstabelle_20193478[[#This Row],[Alter anrechenbarer Höchstbetrag]]</f>
        <v>-189.53050615125903</v>
      </c>
    </row>
    <row r="134" spans="1:10" x14ac:dyDescent="0.25">
      <c r="A134" s="13">
        <v>565</v>
      </c>
      <c r="B134" s="1" t="s">
        <v>144</v>
      </c>
      <c r="C134" s="1" t="s">
        <v>0</v>
      </c>
      <c r="D134" s="1" t="s">
        <v>74</v>
      </c>
      <c r="E134" s="1">
        <v>173</v>
      </c>
      <c r="F134" s="17">
        <f>Übersichtstabelle_20193478[[#This Row],[Kinder und Jugendliche von 0-20 Jhr.]]*81.86</f>
        <v>14161.78</v>
      </c>
      <c r="G134" s="67">
        <v>7561.2880663334763</v>
      </c>
      <c r="H134" s="69">
        <f>SUM(Übersichtstabelle_20193478[[#This Row],[Grundbetrag Total pro Gemeinde]:[Zusatzbetrag gemäss Soziallastenindex]])</f>
        <v>21723.068066333479</v>
      </c>
      <c r="I134" s="65">
        <f>VLOOKUP(Übersichtstabelle_20193478[[#This Row],[Gmd. Nr.]],Übersichtstabelle_2019347[],9,FALSE)</f>
        <v>23572.244446969806</v>
      </c>
      <c r="J134" s="63">
        <f>Übersichtstabelle_20193478[[#This Row],[Anrechenbarer Höchstbetrag]]-Übersichtstabelle_20193478[[#This Row],[Alter anrechenbarer Höchstbetrag]]</f>
        <v>-1849.1763806363269</v>
      </c>
    </row>
    <row r="135" spans="1:10" x14ac:dyDescent="0.25">
      <c r="A135" s="13">
        <v>305</v>
      </c>
      <c r="B135" s="1" t="s">
        <v>145</v>
      </c>
      <c r="C135" s="1" t="s">
        <v>0</v>
      </c>
      <c r="D135" s="1" t="s">
        <v>3</v>
      </c>
      <c r="E135" s="1">
        <v>276</v>
      </c>
      <c r="F135" s="17">
        <f>Übersichtstabelle_20193478[[#This Row],[Kinder und Jugendliche von 0-20 Jhr.]]*81.86</f>
        <v>22593.360000000001</v>
      </c>
      <c r="G135" s="67">
        <v>3290.5630367643471</v>
      </c>
      <c r="H135" s="69">
        <f>SUM(Übersichtstabelle_20193478[[#This Row],[Grundbetrag Total pro Gemeinde]:[Zusatzbetrag gemäss Soziallastenindex]])</f>
        <v>25883.923036764347</v>
      </c>
      <c r="I135" s="65">
        <f>VLOOKUP(Übersichtstabelle_20193478[[#This Row],[Gmd. Nr.]],Übersichtstabelle_2019347[],9,FALSE)</f>
        <v>27767.961692957553</v>
      </c>
      <c r="J135" s="63">
        <f>Übersichtstabelle_20193478[[#This Row],[Anrechenbarer Höchstbetrag]]-Übersichtstabelle_20193478[[#This Row],[Alter anrechenbarer Höchstbetrag]]</f>
        <v>-1884.0386561932064</v>
      </c>
    </row>
    <row r="136" spans="1:10" ht="14.45" customHeight="1" x14ac:dyDescent="0.25">
      <c r="A136" s="13">
        <v>869</v>
      </c>
      <c r="B136" s="1" t="s">
        <v>209</v>
      </c>
      <c r="C136" s="1" t="s">
        <v>0</v>
      </c>
      <c r="D136" s="1" t="s">
        <v>189</v>
      </c>
      <c r="E136" s="1">
        <v>249</v>
      </c>
      <c r="F136" s="17">
        <f>Übersichtstabelle_20193478[[#This Row],[Kinder und Jugendliche von 0-20 Jhr.]]*81.86</f>
        <v>20383.14</v>
      </c>
      <c r="G136" s="67">
        <v>2873.7716422364124</v>
      </c>
      <c r="H136" s="69">
        <f>SUM(Übersichtstabelle_20193478[[#This Row],[Grundbetrag Total pro Gemeinde]:[Zusatzbetrag gemäss Soziallastenindex]])</f>
        <v>23256.911642236413</v>
      </c>
      <c r="I136" s="65">
        <f>VLOOKUP(Übersichtstabelle_20193478[[#This Row],[Gmd. Nr.]],Übersichtstabelle_2019347[],9,FALSE)</f>
        <v>25750.625998949483</v>
      </c>
      <c r="J136" s="63">
        <f>Übersichtstabelle_20193478[[#This Row],[Anrechenbarer Höchstbetrag]]-Übersichtstabelle_20193478[[#This Row],[Alter anrechenbarer Höchstbetrag]]</f>
        <v>-2493.7143567130697</v>
      </c>
    </row>
    <row r="137" spans="1:10" ht="14.45" customHeight="1" x14ac:dyDescent="0.25">
      <c r="A137" s="13">
        <v>870</v>
      </c>
      <c r="B137" s="1" t="s">
        <v>146</v>
      </c>
      <c r="C137" s="1" t="s">
        <v>0</v>
      </c>
      <c r="D137" s="1" t="s">
        <v>147</v>
      </c>
      <c r="E137" s="1">
        <v>1004</v>
      </c>
      <c r="F137" s="17">
        <f>Übersichtstabelle_20193478[[#This Row],[Kinder und Jugendliche von 0-20 Jhr.]]*81.86</f>
        <v>82187.44</v>
      </c>
      <c r="G137" s="67">
        <v>60442.504644223023</v>
      </c>
      <c r="H137" s="69">
        <f>SUM(Übersichtstabelle_20193478[[#This Row],[Grundbetrag Total pro Gemeinde]:[Zusatzbetrag gemäss Soziallastenindex]])</f>
        <v>142629.94464422303</v>
      </c>
      <c r="I137" s="65">
        <f>VLOOKUP(Übersichtstabelle_20193478[[#This Row],[Gmd. Nr.]],Übersichtstabelle_2019347[],9,FALSE)</f>
        <v>106870.58686111648</v>
      </c>
      <c r="J137" s="63">
        <f>Übersichtstabelle_20193478[[#This Row],[Anrechenbarer Höchstbetrag]]-Übersichtstabelle_20193478[[#This Row],[Alter anrechenbarer Höchstbetrag]]</f>
        <v>35759.357783106549</v>
      </c>
    </row>
    <row r="138" spans="1:10" ht="14.45" customHeight="1" x14ac:dyDescent="0.25">
      <c r="A138" s="13">
        <v>411</v>
      </c>
      <c r="B138" s="1" t="s">
        <v>148</v>
      </c>
      <c r="C138" s="1" t="s">
        <v>0</v>
      </c>
      <c r="D138" s="1" t="s">
        <v>10</v>
      </c>
      <c r="E138" s="1">
        <v>112</v>
      </c>
      <c r="F138" s="17">
        <f>Übersichtstabelle_20193478[[#This Row],[Kinder und Jugendliche von 0-20 Jhr.]]*81.86</f>
        <v>9168.32</v>
      </c>
      <c r="G138" s="67">
        <v>1080.8189190786318</v>
      </c>
      <c r="H138" s="69">
        <f>SUM(Übersichtstabelle_20193478[[#This Row],[Grundbetrag Total pro Gemeinde]:[Zusatzbetrag gemäss Soziallastenindex]])</f>
        <v>10249.138919078632</v>
      </c>
      <c r="I138" s="65">
        <f>VLOOKUP(Übersichtstabelle_20193478[[#This Row],[Gmd. Nr.]],Übersichtstabelle_2019347[],9,FALSE)</f>
        <v>10074.004239066066</v>
      </c>
      <c r="J138" s="63">
        <f>Übersichtstabelle_20193478[[#This Row],[Anrechenbarer Höchstbetrag]]-Übersichtstabelle_20193478[[#This Row],[Alter anrechenbarer Höchstbetrag]]</f>
        <v>175.13468001256661</v>
      </c>
    </row>
    <row r="139" spans="1:10" ht="14.45" customHeight="1" x14ac:dyDescent="0.25">
      <c r="A139" s="13">
        <v>611</v>
      </c>
      <c r="B139" s="1" t="s">
        <v>97</v>
      </c>
      <c r="C139" s="1" t="s">
        <v>0</v>
      </c>
      <c r="D139" s="1" t="s">
        <v>58</v>
      </c>
      <c r="E139" s="1">
        <v>232</v>
      </c>
      <c r="F139" s="17">
        <f>Übersichtstabelle_20193478[[#This Row],[Kinder und Jugendliche von 0-20 Jhr.]]*81.86</f>
        <v>18991.52</v>
      </c>
      <c r="G139" s="67">
        <v>3097.0401882527567</v>
      </c>
      <c r="H139" s="69">
        <f>SUM(Übersichtstabelle_20193478[[#This Row],[Grundbetrag Total pro Gemeinde]:[Zusatzbetrag gemäss Soziallastenindex]])</f>
        <v>22088.560188252755</v>
      </c>
      <c r="I139" s="65">
        <f>VLOOKUP(Übersichtstabelle_20193478[[#This Row],[Gmd. Nr.]],Übersichtstabelle_2019347[],9,FALSE)</f>
        <v>21425.731396050545</v>
      </c>
      <c r="J139" s="63">
        <f>Übersichtstabelle_20193478[[#This Row],[Anrechenbarer Höchstbetrag]]-Übersichtstabelle_20193478[[#This Row],[Alter anrechenbarer Höchstbetrag]]</f>
        <v>662.82879220221002</v>
      </c>
    </row>
    <row r="140" spans="1:10" ht="14.45" customHeight="1" x14ac:dyDescent="0.25">
      <c r="A140" s="13">
        <v>412</v>
      </c>
      <c r="B140" s="1" t="s">
        <v>10</v>
      </c>
      <c r="C140" s="1" t="s">
        <v>0</v>
      </c>
      <c r="D140" s="1" t="s">
        <v>10</v>
      </c>
      <c r="E140" s="1">
        <v>1139</v>
      </c>
      <c r="F140" s="17">
        <f>Übersichtstabelle_20193478[[#This Row],[Kinder und Jugendliche von 0-20 Jhr.]]*81.86</f>
        <v>93238.54</v>
      </c>
      <c r="G140" s="67">
        <v>34077.990242013249</v>
      </c>
      <c r="H140" s="69">
        <f>SUM(Übersichtstabelle_20193478[[#This Row],[Grundbetrag Total pro Gemeinde]:[Zusatzbetrag gemäss Soziallastenindex]])</f>
        <v>127316.53024201325</v>
      </c>
      <c r="I140" s="65">
        <f>VLOOKUP(Übersichtstabelle_20193478[[#This Row],[Gmd. Nr.]],Übersichtstabelle_2019347[],9,FALSE)</f>
        <v>125379.67221765734</v>
      </c>
      <c r="J140" s="63">
        <f>Übersichtstabelle_20193478[[#This Row],[Anrechenbarer Höchstbetrag]]-Übersichtstabelle_20193478[[#This Row],[Alter anrechenbarer Höchstbetrag]]</f>
        <v>1936.8580243559118</v>
      </c>
    </row>
    <row r="141" spans="1:10" ht="14.45" customHeight="1" x14ac:dyDescent="0.25">
      <c r="A141" s="13">
        <v>872</v>
      </c>
      <c r="B141" s="1" t="s">
        <v>344</v>
      </c>
      <c r="C141" s="1" t="s">
        <v>0</v>
      </c>
      <c r="D141" s="1" t="s">
        <v>58</v>
      </c>
      <c r="E141" s="1">
        <v>319</v>
      </c>
      <c r="F141" s="17">
        <f>Übersichtstabelle_20193478[[#This Row],[Kinder und Jugendliche von 0-20 Jhr.]]*81.86</f>
        <v>26113.34</v>
      </c>
      <c r="G141" s="67">
        <v>5777.4289952650524</v>
      </c>
      <c r="H141" s="69">
        <f>SUM(Übersichtstabelle_20193478[[#This Row],[Grundbetrag Total pro Gemeinde]:[Zusatzbetrag gemäss Soziallastenindex]])</f>
        <v>31890.768995265054</v>
      </c>
      <c r="I141" s="65">
        <f>VLOOKUP(Übersichtstabelle_20193478[[#This Row],[Gmd. Nr.]],Übersichtstabelle_2019347[],9,FALSE)</f>
        <v>32082.514219887325</v>
      </c>
      <c r="J141" s="63">
        <f>Übersichtstabelle_20193478[[#This Row],[Anrechenbarer Höchstbetrag]]-Übersichtstabelle_20193478[[#This Row],[Alter anrechenbarer Höchstbetrag]]</f>
        <v>-191.74522462227105</v>
      </c>
    </row>
    <row r="142" spans="1:10" ht="14.45" customHeight="1" x14ac:dyDescent="0.25">
      <c r="A142" s="13">
        <v>354</v>
      </c>
      <c r="B142" s="1" t="s">
        <v>152</v>
      </c>
      <c r="C142" s="1" t="s">
        <v>0</v>
      </c>
      <c r="D142" s="1" t="s">
        <v>48</v>
      </c>
      <c r="E142" s="1">
        <v>585</v>
      </c>
      <c r="F142" s="17">
        <f>Übersichtstabelle_20193478[[#This Row],[Kinder und Jugendliche von 0-20 Jhr.]]*81.86</f>
        <v>47888.1</v>
      </c>
      <c r="G142" s="67">
        <v>13630.267197576433</v>
      </c>
      <c r="H142" s="69">
        <f>SUM(Übersichtstabelle_20193478[[#This Row],[Grundbetrag Total pro Gemeinde]:[Zusatzbetrag gemäss Soziallastenindex]])</f>
        <v>61518.36719757643</v>
      </c>
      <c r="I142" s="65">
        <f>VLOOKUP(Übersichtstabelle_20193478[[#This Row],[Gmd. Nr.]],Übersichtstabelle_2019347[],9,FALSE)</f>
        <v>53181.626100914174</v>
      </c>
      <c r="J142" s="63">
        <f>Übersichtstabelle_20193478[[#This Row],[Anrechenbarer Höchstbetrag]]-Übersichtstabelle_20193478[[#This Row],[Alter anrechenbarer Höchstbetrag]]</f>
        <v>8336.7410966622556</v>
      </c>
    </row>
    <row r="143" spans="1:10" ht="14.45" customHeight="1" x14ac:dyDescent="0.25">
      <c r="A143" s="13">
        <v>355</v>
      </c>
      <c r="B143" s="1" t="s">
        <v>147</v>
      </c>
      <c r="C143" s="1" t="s">
        <v>0</v>
      </c>
      <c r="D143" s="1" t="s">
        <v>147</v>
      </c>
      <c r="E143" s="1">
        <v>8356</v>
      </c>
      <c r="F143" s="17">
        <f>Übersichtstabelle_20193478[[#This Row],[Kinder und Jugendliche von 0-20 Jhr.]]*81.86</f>
        <v>684022.16</v>
      </c>
      <c r="G143" s="67">
        <v>327226.38240011677</v>
      </c>
      <c r="H143" s="69">
        <f>SUM(Übersichtstabelle_20193478[[#This Row],[Grundbetrag Total pro Gemeinde]:[Zusatzbetrag gemäss Soziallastenindex]])</f>
        <v>1011248.5424001168</v>
      </c>
      <c r="I143" s="65">
        <f>VLOOKUP(Übersichtstabelle_20193478[[#This Row],[Gmd. Nr.]],Übersichtstabelle_2019347[],9,FALSE)</f>
        <v>931983.11700967932</v>
      </c>
      <c r="J143" s="63">
        <f>Übersichtstabelle_20193478[[#This Row],[Anrechenbarer Höchstbetrag]]-Übersichtstabelle_20193478[[#This Row],[Alter anrechenbarer Höchstbetrag]]</f>
        <v>79265.425390437478</v>
      </c>
    </row>
    <row r="144" spans="1:10" ht="14.45" customHeight="1" x14ac:dyDescent="0.25">
      <c r="A144" s="13">
        <v>612</v>
      </c>
      <c r="B144" s="1" t="s">
        <v>22</v>
      </c>
      <c r="C144" s="1" t="s">
        <v>0</v>
      </c>
      <c r="D144" s="1" t="s">
        <v>22</v>
      </c>
      <c r="E144" s="1">
        <v>998</v>
      </c>
      <c r="F144" s="17">
        <f>Übersichtstabelle_20193478[[#This Row],[Kinder und Jugendliche von 0-20 Jhr.]]*81.86</f>
        <v>81696.28</v>
      </c>
      <c r="G144" s="67">
        <v>26425.835148351929</v>
      </c>
      <c r="H144" s="69">
        <f>SUM(Übersichtstabelle_20193478[[#This Row],[Grundbetrag Total pro Gemeinde]:[Zusatzbetrag gemäss Soziallastenindex]])</f>
        <v>108122.11514835194</v>
      </c>
      <c r="I144" s="65">
        <f>VLOOKUP(Übersichtstabelle_20193478[[#This Row],[Gmd. Nr.]],Übersichtstabelle_2019347[],9,FALSE)</f>
        <v>99184.52314384302</v>
      </c>
      <c r="J144" s="63">
        <f>Übersichtstabelle_20193478[[#This Row],[Anrechenbarer Höchstbetrag]]-Übersichtstabelle_20193478[[#This Row],[Alter anrechenbarer Höchstbetrag]]</f>
        <v>8937.5920045089151</v>
      </c>
    </row>
    <row r="145" spans="1:10" ht="14.45" customHeight="1" x14ac:dyDescent="0.25">
      <c r="A145" s="13">
        <v>413</v>
      </c>
      <c r="B145" s="1" t="s">
        <v>153</v>
      </c>
      <c r="C145" s="1" t="s">
        <v>0</v>
      </c>
      <c r="D145" s="1" t="s">
        <v>14</v>
      </c>
      <c r="E145" s="1">
        <v>403</v>
      </c>
      <c r="F145" s="17">
        <f>Übersichtstabelle_20193478[[#This Row],[Kinder und Jugendliche von 0-20 Jhr.]]*81.86</f>
        <v>32989.58</v>
      </c>
      <c r="G145" s="67">
        <v>9098.7470679929193</v>
      </c>
      <c r="H145" s="69">
        <f>SUM(Übersichtstabelle_20193478[[#This Row],[Grundbetrag Total pro Gemeinde]:[Zusatzbetrag gemäss Soziallastenindex]])</f>
        <v>42088.327067992919</v>
      </c>
      <c r="I145" s="65">
        <f>VLOOKUP(Übersichtstabelle_20193478[[#This Row],[Gmd. Nr.]],Übersichtstabelle_2019347[],9,FALSE)</f>
        <v>38904.291351539039</v>
      </c>
      <c r="J145" s="63">
        <f>Übersichtstabelle_20193478[[#This Row],[Anrechenbarer Höchstbetrag]]-Übersichtstabelle_20193478[[#This Row],[Alter anrechenbarer Höchstbetrag]]</f>
        <v>3184.03571645388</v>
      </c>
    </row>
    <row r="146" spans="1:10" ht="14.45" customHeight="1" x14ac:dyDescent="0.25">
      <c r="A146" s="13">
        <v>566</v>
      </c>
      <c r="B146" s="1" t="s">
        <v>154</v>
      </c>
      <c r="C146" s="1" t="s">
        <v>7</v>
      </c>
      <c r="D146" s="1" t="s">
        <v>8</v>
      </c>
      <c r="E146" s="1">
        <v>194</v>
      </c>
      <c r="F146" s="17">
        <f>Übersichtstabelle_20193478[[#This Row],[Kinder und Jugendliche von 0-20 Jhr.]]*81.86</f>
        <v>15880.84</v>
      </c>
      <c r="G146" s="67">
        <v>4817.0049423960254</v>
      </c>
      <c r="H146" s="69">
        <f>SUM(Übersichtstabelle_20193478[[#This Row],[Grundbetrag Total pro Gemeinde]:[Zusatzbetrag gemäss Soziallastenindex]])</f>
        <v>20697.844942396026</v>
      </c>
      <c r="I146" s="65">
        <f>VLOOKUP(Übersichtstabelle_20193478[[#This Row],[Gmd. Nr.]],Übersichtstabelle_2019347[],9,FALSE)</f>
        <v>20383.498829492233</v>
      </c>
      <c r="J146" s="63">
        <f>Übersichtstabelle_20193478[[#This Row],[Anrechenbarer Höchstbetrag]]-Übersichtstabelle_20193478[[#This Row],[Alter anrechenbarer Höchstbetrag]]</f>
        <v>314.34611290379326</v>
      </c>
    </row>
    <row r="147" spans="1:10" ht="14.45" customHeight="1" x14ac:dyDescent="0.25">
      <c r="A147" s="13">
        <v>414</v>
      </c>
      <c r="B147" s="1" t="s">
        <v>155</v>
      </c>
      <c r="C147" s="1" t="s">
        <v>0</v>
      </c>
      <c r="D147" s="1" t="s">
        <v>14</v>
      </c>
      <c r="E147" s="1">
        <v>466</v>
      </c>
      <c r="F147" s="17">
        <f>Übersichtstabelle_20193478[[#This Row],[Kinder und Jugendliche von 0-20 Jhr.]]*81.86</f>
        <v>38146.76</v>
      </c>
      <c r="G147" s="67">
        <v>8362.0741680152805</v>
      </c>
      <c r="H147" s="69">
        <f>SUM(Übersichtstabelle_20193478[[#This Row],[Grundbetrag Total pro Gemeinde]:[Zusatzbetrag gemäss Soziallastenindex]])</f>
        <v>46508.834168015281</v>
      </c>
      <c r="I147" s="65">
        <f>VLOOKUP(Übersichtstabelle_20193478[[#This Row],[Gmd. Nr.]],Übersichtstabelle_2019347[],9,FALSE)</f>
        <v>42263.645958080408</v>
      </c>
      <c r="J147" s="63">
        <f>Übersichtstabelle_20193478[[#This Row],[Anrechenbarer Höchstbetrag]]-Übersichtstabelle_20193478[[#This Row],[Alter anrechenbarer Höchstbetrag]]</f>
        <v>4245.1882099348732</v>
      </c>
    </row>
    <row r="148" spans="1:10" ht="14.45" customHeight="1" x14ac:dyDescent="0.25">
      <c r="A148" s="13">
        <v>666</v>
      </c>
      <c r="B148" s="1" t="s">
        <v>156</v>
      </c>
      <c r="C148" s="1" t="s">
        <v>0</v>
      </c>
      <c r="D148" s="1" t="s">
        <v>89</v>
      </c>
      <c r="E148" s="1">
        <v>69</v>
      </c>
      <c r="F148" s="17">
        <f>Übersichtstabelle_20193478[[#This Row],[Kinder und Jugendliche von 0-20 Jhr.]]*81.86</f>
        <v>5648.34</v>
      </c>
      <c r="G148" s="67">
        <v>1266.3230424316312</v>
      </c>
      <c r="H148" s="69">
        <f>SUM(Übersichtstabelle_20193478[[#This Row],[Grundbetrag Total pro Gemeinde]:[Zusatzbetrag gemäss Soziallastenindex]])</f>
        <v>6914.6630424316318</v>
      </c>
      <c r="I148" s="65">
        <f>VLOOKUP(Übersichtstabelle_20193478[[#This Row],[Gmd. Nr.]],Übersichtstabelle_2019347[],9,FALSE)</f>
        <v>6985.3407575799793</v>
      </c>
      <c r="J148" s="63">
        <f>Übersichtstabelle_20193478[[#This Row],[Anrechenbarer Höchstbetrag]]-Übersichtstabelle_20193478[[#This Row],[Alter anrechenbarer Höchstbetrag]]</f>
        <v>-70.677715148347488</v>
      </c>
    </row>
    <row r="149" spans="1:10" ht="14.45" customHeight="1" x14ac:dyDescent="0.25">
      <c r="A149" s="13">
        <v>435</v>
      </c>
      <c r="B149" s="1" t="s">
        <v>157</v>
      </c>
      <c r="C149" s="1" t="s">
        <v>7</v>
      </c>
      <c r="D149" s="1" t="s">
        <v>8</v>
      </c>
      <c r="E149" s="1">
        <v>108</v>
      </c>
      <c r="F149" s="17">
        <f>Übersichtstabelle_20193478[[#This Row],[Kinder und Jugendliche von 0-20 Jhr.]]*81.86</f>
        <v>8840.8799999999992</v>
      </c>
      <c r="G149" s="67">
        <v>2892.0821991543453</v>
      </c>
      <c r="H149" s="69">
        <f>SUM(Übersichtstabelle_20193478[[#This Row],[Grundbetrag Total pro Gemeinde]:[Zusatzbetrag gemäss Soziallastenindex]])</f>
        <v>11732.962199154344</v>
      </c>
      <c r="I149" s="65">
        <f>VLOOKUP(Übersichtstabelle_20193478[[#This Row],[Gmd. Nr.]],Übersichtstabelle_2019347[],9,FALSE)</f>
        <v>10373.918154451596</v>
      </c>
      <c r="J149" s="63">
        <f>Übersichtstabelle_20193478[[#This Row],[Anrechenbarer Höchstbetrag]]-Übersichtstabelle_20193478[[#This Row],[Alter anrechenbarer Höchstbetrag]]</f>
        <v>1359.0440447027486</v>
      </c>
    </row>
    <row r="150" spans="1:10" ht="14.45" customHeight="1" x14ac:dyDescent="0.25">
      <c r="A150" s="13">
        <v>723</v>
      </c>
      <c r="B150" s="1" t="s">
        <v>194</v>
      </c>
      <c r="C150" s="1" t="s">
        <v>0</v>
      </c>
      <c r="D150" s="1" t="s">
        <v>194</v>
      </c>
      <c r="E150" s="1">
        <v>665</v>
      </c>
      <c r="F150" s="17">
        <f>Übersichtstabelle_20193478[[#This Row],[Kinder und Jugendliche von 0-20 Jhr.]]*81.86</f>
        <v>54436.9</v>
      </c>
      <c r="G150" s="67">
        <v>29823.297132920554</v>
      </c>
      <c r="H150" s="69">
        <f>SUM(Übersichtstabelle_20193478[[#This Row],[Grundbetrag Total pro Gemeinde]:[Zusatzbetrag gemäss Soziallastenindex]])</f>
        <v>84260.197132920555</v>
      </c>
      <c r="I150" s="65">
        <f>VLOOKUP(Übersichtstabelle_20193478[[#This Row],[Gmd. Nr.]],Übersichtstabelle_2019347[],9,FALSE)</f>
        <v>80687.840030263382</v>
      </c>
      <c r="J150" s="63">
        <f>Übersichtstabelle_20193478[[#This Row],[Anrechenbarer Höchstbetrag]]-Übersichtstabelle_20193478[[#This Row],[Alter anrechenbarer Höchstbetrag]]</f>
        <v>3572.3571026571735</v>
      </c>
    </row>
    <row r="151" spans="1:10" ht="14.45" customHeight="1" x14ac:dyDescent="0.25">
      <c r="A151" s="13">
        <v>613</v>
      </c>
      <c r="B151" s="1" t="s">
        <v>158</v>
      </c>
      <c r="C151" s="1" t="s">
        <v>0</v>
      </c>
      <c r="D151" s="1" t="s">
        <v>22</v>
      </c>
      <c r="E151" s="1">
        <v>130</v>
      </c>
      <c r="F151" s="17">
        <f>Übersichtstabelle_20193478[[#This Row],[Kinder und Jugendliche von 0-20 Jhr.]]*81.86</f>
        <v>10641.8</v>
      </c>
      <c r="G151" s="67">
        <v>2129.3494970716365</v>
      </c>
      <c r="H151" s="69">
        <f>SUM(Übersichtstabelle_20193478[[#This Row],[Grundbetrag Total pro Gemeinde]:[Zusatzbetrag gemäss Soziallastenindex]])</f>
        <v>12771.149497071636</v>
      </c>
      <c r="I151" s="65">
        <f>VLOOKUP(Übersichtstabelle_20193478[[#This Row],[Gmd. Nr.]],Übersichtstabelle_2019347[],9,FALSE)</f>
        <v>12081.785286326658</v>
      </c>
      <c r="J151" s="63">
        <f>Übersichtstabelle_20193478[[#This Row],[Anrechenbarer Höchstbetrag]]-Übersichtstabelle_20193478[[#This Row],[Alter anrechenbarer Höchstbetrag]]</f>
        <v>689.36421074497775</v>
      </c>
    </row>
    <row r="152" spans="1:10" ht="14.45" customHeight="1" x14ac:dyDescent="0.25">
      <c r="A152" s="13">
        <v>329</v>
      </c>
      <c r="B152" s="1" t="s">
        <v>5</v>
      </c>
      <c r="C152" s="1" t="s">
        <v>0</v>
      </c>
      <c r="D152" s="1" t="s">
        <v>5</v>
      </c>
      <c r="E152" s="1">
        <v>3069</v>
      </c>
      <c r="F152" s="17">
        <f>Übersichtstabelle_20193478[[#This Row],[Kinder und Jugendliche von 0-20 Jhr.]]*81.86</f>
        <v>251228.34</v>
      </c>
      <c r="G152" s="67">
        <v>166711.7791736348</v>
      </c>
      <c r="H152" s="69">
        <f>SUM(Übersichtstabelle_20193478[[#This Row],[Grundbetrag Total pro Gemeinde]:[Zusatzbetrag gemäss Soziallastenindex]])</f>
        <v>417940.1191736348</v>
      </c>
      <c r="I152" s="65">
        <f>VLOOKUP(Übersichtstabelle_20193478[[#This Row],[Gmd. Nr.]],Übersichtstabelle_2019347[],9,FALSE)</f>
        <v>378420.2274433861</v>
      </c>
      <c r="J152" s="63">
        <f>Übersichtstabelle_20193478[[#This Row],[Anrechenbarer Höchstbetrag]]-Übersichtstabelle_20193478[[#This Row],[Alter anrechenbarer Höchstbetrag]]</f>
        <v>39519.891730248695</v>
      </c>
    </row>
    <row r="153" spans="1:10" ht="14.45" customHeight="1" x14ac:dyDescent="0.25">
      <c r="A153" s="13">
        <v>902</v>
      </c>
      <c r="B153" s="1" t="s">
        <v>159</v>
      </c>
      <c r="C153" s="1" t="s">
        <v>0</v>
      </c>
      <c r="D153" s="1" t="s">
        <v>159</v>
      </c>
      <c r="E153" s="1">
        <v>1849</v>
      </c>
      <c r="F153" s="17">
        <f>Übersichtstabelle_20193478[[#This Row],[Kinder und Jugendliche von 0-20 Jhr.]]*81.86</f>
        <v>151359.13999999998</v>
      </c>
      <c r="G153" s="67">
        <v>59041.050536605522</v>
      </c>
      <c r="H153" s="69">
        <f>SUM(Übersichtstabelle_20193478[[#This Row],[Grundbetrag Total pro Gemeinde]:[Zusatzbetrag gemäss Soziallastenindex]])</f>
        <v>210400.19053660551</v>
      </c>
      <c r="I153" s="65">
        <f>VLOOKUP(Übersichtstabelle_20193478[[#This Row],[Gmd. Nr.]],Übersichtstabelle_2019347[],9,FALSE)</f>
        <v>180253.66876375905</v>
      </c>
      <c r="J153" s="63">
        <f>Übersichtstabelle_20193478[[#This Row],[Anrechenbarer Höchstbetrag]]-Übersichtstabelle_20193478[[#This Row],[Alter anrechenbarer Höchstbetrag]]</f>
        <v>30146.521772846463</v>
      </c>
    </row>
    <row r="154" spans="1:10" ht="26.25" customHeight="1" x14ac:dyDescent="0.25">
      <c r="A154" s="13">
        <v>842</v>
      </c>
      <c r="B154" s="1" t="s">
        <v>160</v>
      </c>
      <c r="C154" s="1" t="s">
        <v>0</v>
      </c>
      <c r="D154" s="1" t="s">
        <v>106</v>
      </c>
      <c r="E154" s="1">
        <v>179</v>
      </c>
      <c r="F154" s="17">
        <f>Übersichtstabelle_20193478[[#This Row],[Kinder und Jugendliche von 0-20 Jhr.]]*81.86</f>
        <v>14652.94</v>
      </c>
      <c r="G154" s="67">
        <v>2038.0196163720464</v>
      </c>
      <c r="H154" s="69">
        <f>SUM(Übersichtstabelle_20193478[[#This Row],[Grundbetrag Total pro Gemeinde]:[Zusatzbetrag gemäss Soziallastenindex]])</f>
        <v>16690.959616372045</v>
      </c>
      <c r="I154" s="65">
        <f>VLOOKUP(Übersichtstabelle_20193478[[#This Row],[Gmd. Nr.]],Übersichtstabelle_2019347[],9,FALSE)</f>
        <v>16302.973163455645</v>
      </c>
      <c r="J154" s="63">
        <f>Übersichtstabelle_20193478[[#This Row],[Anrechenbarer Höchstbetrag]]-Übersichtstabelle_20193478[[#This Row],[Alter anrechenbarer Höchstbetrag]]</f>
        <v>387.98645291640059</v>
      </c>
    </row>
    <row r="155" spans="1:10" ht="24.6" customHeight="1" x14ac:dyDescent="0.25">
      <c r="A155" s="13">
        <v>667</v>
      </c>
      <c r="B155" s="1" t="s">
        <v>161</v>
      </c>
      <c r="C155" s="1" t="s">
        <v>0</v>
      </c>
      <c r="D155" s="1" t="s">
        <v>89</v>
      </c>
      <c r="E155" s="1">
        <v>585</v>
      </c>
      <c r="F155" s="17">
        <f>Übersichtstabelle_20193478[[#This Row],[Kinder und Jugendliche von 0-20 Jhr.]]*81.86</f>
        <v>47888.1</v>
      </c>
      <c r="G155" s="67">
        <v>21613.126607176251</v>
      </c>
      <c r="H155" s="69">
        <f>SUM(Übersichtstabelle_20193478[[#This Row],[Grundbetrag Total pro Gemeinde]:[Zusatzbetrag gemäss Soziallastenindex]])</f>
        <v>69501.226607176242</v>
      </c>
      <c r="I155" s="65">
        <f>VLOOKUP(Übersichtstabelle_20193478[[#This Row],[Gmd. Nr.]],Übersichtstabelle_2019347[],9,FALSE)</f>
        <v>62109.498382193357</v>
      </c>
      <c r="J155" s="63">
        <f>Übersichtstabelle_20193478[[#This Row],[Anrechenbarer Höchstbetrag]]-Übersichtstabelle_20193478[[#This Row],[Alter anrechenbarer Höchstbetrag]]</f>
        <v>7391.7282249828859</v>
      </c>
    </row>
    <row r="156" spans="1:10" ht="14.45" customHeight="1" x14ac:dyDescent="0.25">
      <c r="A156" s="13">
        <v>903</v>
      </c>
      <c r="B156" s="1" t="s">
        <v>162</v>
      </c>
      <c r="C156" s="1" t="s">
        <v>7</v>
      </c>
      <c r="D156" s="1" t="s">
        <v>8</v>
      </c>
      <c r="E156" s="1">
        <v>519</v>
      </c>
      <c r="F156" s="17">
        <f>Übersichtstabelle_20193478[[#This Row],[Kinder und Jugendliche von 0-20 Jhr.]]*81.86</f>
        <v>42485.34</v>
      </c>
      <c r="G156" s="67">
        <v>8539.2729836379749</v>
      </c>
      <c r="H156" s="69">
        <f>SUM(Übersichtstabelle_20193478[[#This Row],[Grundbetrag Total pro Gemeinde]:[Zusatzbetrag gemäss Soziallastenindex]])</f>
        <v>51024.61298363797</v>
      </c>
      <c r="I156" s="65">
        <f>VLOOKUP(Übersichtstabelle_20193478[[#This Row],[Gmd. Nr.]],Übersichtstabelle_2019347[],9,FALSE)</f>
        <v>51223.178324156572</v>
      </c>
      <c r="J156" s="63">
        <f>Übersichtstabelle_20193478[[#This Row],[Anrechenbarer Höchstbetrag]]-Übersichtstabelle_20193478[[#This Row],[Alter anrechenbarer Höchstbetrag]]</f>
        <v>-198.56534051860217</v>
      </c>
    </row>
    <row r="157" spans="1:10" ht="14.45" customHeight="1" x14ac:dyDescent="0.25">
      <c r="A157" s="13">
        <v>584</v>
      </c>
      <c r="B157" s="1" t="s">
        <v>163</v>
      </c>
      <c r="C157" s="1" t="s">
        <v>0</v>
      </c>
      <c r="D157" s="1" t="s">
        <v>46</v>
      </c>
      <c r="E157" s="1">
        <v>329</v>
      </c>
      <c r="F157" s="17">
        <f>Übersichtstabelle_20193478[[#This Row],[Kinder und Jugendliche von 0-20 Jhr.]]*81.86</f>
        <v>26931.94</v>
      </c>
      <c r="G157" s="67">
        <v>15901.288478277957</v>
      </c>
      <c r="H157" s="69">
        <f>SUM(Übersichtstabelle_20193478[[#This Row],[Grundbetrag Total pro Gemeinde]:[Zusatzbetrag gemäss Soziallastenindex]])</f>
        <v>42833.228478277953</v>
      </c>
      <c r="I157" s="65">
        <f>VLOOKUP(Übersichtstabelle_20193478[[#This Row],[Gmd. Nr.]],Übersichtstabelle_2019347[],9,FALSE)</f>
        <v>50108.710891750627</v>
      </c>
      <c r="J157" s="63">
        <f>Übersichtstabelle_20193478[[#This Row],[Anrechenbarer Höchstbetrag]]-Übersichtstabelle_20193478[[#This Row],[Alter anrechenbarer Höchstbetrag]]</f>
        <v>-7275.4824134726732</v>
      </c>
    </row>
    <row r="158" spans="1:10" ht="14.45" customHeight="1" x14ac:dyDescent="0.25">
      <c r="A158" s="13">
        <v>585</v>
      </c>
      <c r="B158" s="1" t="s">
        <v>164</v>
      </c>
      <c r="C158" s="1" t="s">
        <v>0</v>
      </c>
      <c r="D158" s="1" t="s">
        <v>46</v>
      </c>
      <c r="E158" s="1">
        <v>230</v>
      </c>
      <c r="F158" s="17">
        <f>Übersichtstabelle_20193478[[#This Row],[Kinder und Jugendliche von 0-20 Jhr.]]*81.86</f>
        <v>18827.8</v>
      </c>
      <c r="G158" s="67">
        <v>4614.4183713455359</v>
      </c>
      <c r="H158" s="69">
        <f>SUM(Übersichtstabelle_20193478[[#This Row],[Grundbetrag Total pro Gemeinde]:[Zusatzbetrag gemäss Soziallastenindex]])</f>
        <v>23442.218371345534</v>
      </c>
      <c r="I158" s="65">
        <f>VLOOKUP(Übersichtstabelle_20193478[[#This Row],[Gmd. Nr.]],Übersichtstabelle_2019347[],9,FALSE)</f>
        <v>23122.39559422664</v>
      </c>
      <c r="J158" s="63">
        <f>Übersichtstabelle_20193478[[#This Row],[Anrechenbarer Höchstbetrag]]-Übersichtstabelle_20193478[[#This Row],[Alter anrechenbarer Höchstbetrag]]</f>
        <v>319.82277711889401</v>
      </c>
    </row>
    <row r="159" spans="1:10" ht="14.45" customHeight="1" x14ac:dyDescent="0.25">
      <c r="A159" s="13">
        <v>387</v>
      </c>
      <c r="B159" s="1" t="s">
        <v>345</v>
      </c>
      <c r="C159" s="1" t="s">
        <v>7</v>
      </c>
      <c r="D159" s="1" t="s">
        <v>8</v>
      </c>
      <c r="E159" s="1">
        <v>1093</v>
      </c>
      <c r="F159" s="17">
        <f>Übersichtstabelle_20193478[[#This Row],[Kinder und Jugendliche von 0-20 Jhr.]]*81.86</f>
        <v>89472.98</v>
      </c>
      <c r="G159" s="67">
        <v>58461.089218893016</v>
      </c>
      <c r="H159" s="69">
        <f>SUM(Übersichtstabelle_20193478[[#This Row],[Grundbetrag Total pro Gemeinde]:[Zusatzbetrag gemäss Soziallastenindex]])</f>
        <v>147934.06921889301</v>
      </c>
      <c r="I159" s="65">
        <f>VLOOKUP(Übersichtstabelle_20193478[[#This Row],[Gmd. Nr.]],Übersichtstabelle_2019347[],9,FALSE)</f>
        <v>120489.37218972668</v>
      </c>
      <c r="J159" s="63">
        <f>Übersichtstabelle_20193478[[#This Row],[Anrechenbarer Höchstbetrag]]-Übersichtstabelle_20193478[[#This Row],[Alter anrechenbarer Höchstbetrag]]</f>
        <v>27444.697029166331</v>
      </c>
    </row>
    <row r="160" spans="1:10" ht="14.45" customHeight="1" x14ac:dyDescent="0.25">
      <c r="A160" s="13">
        <v>792</v>
      </c>
      <c r="B160" s="1" t="s">
        <v>165</v>
      </c>
      <c r="C160" s="1" t="s">
        <v>0</v>
      </c>
      <c r="D160" s="1" t="s">
        <v>106</v>
      </c>
      <c r="E160" s="1">
        <v>425</v>
      </c>
      <c r="F160" s="17">
        <f>Übersichtstabelle_20193478[[#This Row],[Kinder und Jugendliche von 0-20 Jhr.]]*81.86</f>
        <v>34790.5</v>
      </c>
      <c r="G160" s="67">
        <v>7625.5370341793832</v>
      </c>
      <c r="H160" s="69">
        <f>SUM(Übersichtstabelle_20193478[[#This Row],[Grundbetrag Total pro Gemeinde]:[Zusatzbetrag gemäss Soziallastenindex]])</f>
        <v>42416.037034179382</v>
      </c>
      <c r="I160" s="65">
        <f>VLOOKUP(Übersichtstabelle_20193478[[#This Row],[Gmd. Nr.]],Übersichtstabelle_2019347[],9,FALSE)</f>
        <v>47036.750175226909</v>
      </c>
      <c r="J160" s="63">
        <f>Übersichtstabelle_20193478[[#This Row],[Anrechenbarer Höchstbetrag]]-Übersichtstabelle_20193478[[#This Row],[Alter anrechenbarer Höchstbetrag]]</f>
        <v>-4620.7131410475267</v>
      </c>
    </row>
    <row r="161" spans="1:10" ht="14.45" customHeight="1" x14ac:dyDescent="0.25">
      <c r="A161" s="13">
        <v>388</v>
      </c>
      <c r="B161" s="1" t="s">
        <v>166</v>
      </c>
      <c r="C161" s="1" t="s">
        <v>0</v>
      </c>
      <c r="D161" s="1" t="s">
        <v>14</v>
      </c>
      <c r="E161" s="1">
        <v>290</v>
      </c>
      <c r="F161" s="17">
        <f>Übersichtstabelle_20193478[[#This Row],[Kinder und Jugendliche von 0-20 Jhr.]]*81.86</f>
        <v>23739.4</v>
      </c>
      <c r="G161" s="67">
        <v>4969.0752780108878</v>
      </c>
      <c r="H161" s="69">
        <f>SUM(Übersichtstabelle_20193478[[#This Row],[Grundbetrag Total pro Gemeinde]:[Zusatzbetrag gemäss Soziallastenindex]])</f>
        <v>28708.47527801089</v>
      </c>
      <c r="I161" s="65">
        <f>VLOOKUP(Übersichtstabelle_20193478[[#This Row],[Gmd. Nr.]],Übersichtstabelle_2019347[],9,FALSE)</f>
        <v>26810.857323216835</v>
      </c>
      <c r="J161" s="63">
        <f>Übersichtstabelle_20193478[[#This Row],[Anrechenbarer Höchstbetrag]]-Übersichtstabelle_20193478[[#This Row],[Alter anrechenbarer Höchstbetrag]]</f>
        <v>1897.6179547940555</v>
      </c>
    </row>
    <row r="162" spans="1:10" ht="14.45" customHeight="1" x14ac:dyDescent="0.25">
      <c r="A162" s="13">
        <v>740</v>
      </c>
      <c r="B162" s="1" t="s">
        <v>167</v>
      </c>
      <c r="C162" s="1" t="s">
        <v>7</v>
      </c>
      <c r="D162" s="1" t="s">
        <v>8</v>
      </c>
      <c r="E162" s="1">
        <v>93</v>
      </c>
      <c r="F162" s="17">
        <f>Übersichtstabelle_20193478[[#This Row],[Kinder und Jugendliche von 0-20 Jhr.]]*81.86</f>
        <v>7612.98</v>
      </c>
      <c r="G162" s="67">
        <v>1649.7392256273233</v>
      </c>
      <c r="H162" s="69">
        <f>SUM(Übersichtstabelle_20193478[[#This Row],[Grundbetrag Total pro Gemeinde]:[Zusatzbetrag gemäss Soziallastenindex]])</f>
        <v>9262.7192256273229</v>
      </c>
      <c r="I162" s="65">
        <f>VLOOKUP(Übersichtstabelle_20193478[[#This Row],[Gmd. Nr.]],Übersichtstabelle_2019347[],9,FALSE)</f>
        <v>9466.1289322614939</v>
      </c>
      <c r="J162" s="63">
        <f>Übersichtstabelle_20193478[[#This Row],[Anrechenbarer Höchstbetrag]]-Übersichtstabelle_20193478[[#This Row],[Alter anrechenbarer Höchstbetrag]]</f>
        <v>-203.40970663417102</v>
      </c>
    </row>
    <row r="163" spans="1:10" ht="14.45" customHeight="1" x14ac:dyDescent="0.25">
      <c r="A163" s="13">
        <v>614</v>
      </c>
      <c r="B163" s="1" t="s">
        <v>168</v>
      </c>
      <c r="C163" s="1" t="s">
        <v>7</v>
      </c>
      <c r="D163" s="1" t="s">
        <v>8</v>
      </c>
      <c r="E163" s="1">
        <v>280</v>
      </c>
      <c r="F163" s="17">
        <f>Übersichtstabelle_20193478[[#This Row],[Kinder und Jugendliche von 0-20 Jhr.]]*81.86</f>
        <v>22920.799999999999</v>
      </c>
      <c r="G163" s="67">
        <v>3324.2879962719362</v>
      </c>
      <c r="H163" s="69">
        <f>SUM(Übersichtstabelle_20193478[[#This Row],[Grundbetrag Total pro Gemeinde]:[Zusatzbetrag gemäss Soziallastenindex]])</f>
        <v>26245.087996271934</v>
      </c>
      <c r="I163" s="65">
        <f>VLOOKUP(Übersichtstabelle_20193478[[#This Row],[Gmd. Nr.]],Übersichtstabelle_2019347[],9,FALSE)</f>
        <v>27816.986298974014</v>
      </c>
      <c r="J163" s="63">
        <f>Übersichtstabelle_20193478[[#This Row],[Anrechenbarer Höchstbetrag]]-Übersichtstabelle_20193478[[#This Row],[Alter anrechenbarer Höchstbetrag]]</f>
        <v>-1571.8983027020804</v>
      </c>
    </row>
    <row r="164" spans="1:10" ht="14.45" customHeight="1" x14ac:dyDescent="0.25">
      <c r="A164" s="13">
        <v>331</v>
      </c>
      <c r="B164" s="1" t="s">
        <v>170</v>
      </c>
      <c r="C164" s="1" t="s">
        <v>0</v>
      </c>
      <c r="D164" s="1" t="s">
        <v>5</v>
      </c>
      <c r="E164" s="1">
        <v>587</v>
      </c>
      <c r="F164" s="17">
        <f>Übersichtstabelle_20193478[[#This Row],[Kinder und Jugendliche von 0-20 Jhr.]]*81.86</f>
        <v>48051.82</v>
      </c>
      <c r="G164" s="67">
        <v>21999.087714299516</v>
      </c>
      <c r="H164" s="69">
        <f>SUM(Übersichtstabelle_20193478[[#This Row],[Grundbetrag Total pro Gemeinde]:[Zusatzbetrag gemäss Soziallastenindex]])</f>
        <v>70050.907714299508</v>
      </c>
      <c r="I164" s="65">
        <f>VLOOKUP(Übersichtstabelle_20193478[[#This Row],[Gmd. Nr.]],Übersichtstabelle_2019347[],9,FALSE)</f>
        <v>62349.269344929715</v>
      </c>
      <c r="J164" s="63">
        <f>Übersichtstabelle_20193478[[#This Row],[Anrechenbarer Höchstbetrag]]-Übersichtstabelle_20193478[[#This Row],[Alter anrechenbarer Höchstbetrag]]</f>
        <v>7701.6383693697935</v>
      </c>
    </row>
    <row r="165" spans="1:10" ht="14.45" customHeight="1" x14ac:dyDescent="0.25">
      <c r="A165" s="13">
        <v>696</v>
      </c>
      <c r="B165" s="1" t="s">
        <v>171</v>
      </c>
      <c r="C165" s="1" t="s">
        <v>0</v>
      </c>
      <c r="D165" s="1" t="s">
        <v>60</v>
      </c>
      <c r="E165" s="1">
        <v>92</v>
      </c>
      <c r="F165" s="17">
        <f>Übersichtstabelle_20193478[[#This Row],[Kinder und Jugendliche von 0-20 Jhr.]]*81.86</f>
        <v>7531.12</v>
      </c>
      <c r="G165" s="67">
        <v>965.34447096425049</v>
      </c>
      <c r="H165" s="69">
        <f>SUM(Übersichtstabelle_20193478[[#This Row],[Grundbetrag Total pro Gemeinde]:[Zusatzbetrag gemäss Soziallastenindex]])</f>
        <v>8496.4644709642507</v>
      </c>
      <c r="I165" s="65">
        <f>VLOOKUP(Übersichtstabelle_20193478[[#This Row],[Gmd. Nr.]],Übersichtstabelle_2019347[],9,FALSE)</f>
        <v>7627.7510877640325</v>
      </c>
      <c r="J165" s="63">
        <f>Übersichtstabelle_20193478[[#This Row],[Anrechenbarer Höchstbetrag]]-Übersichtstabelle_20193478[[#This Row],[Alter anrechenbarer Höchstbetrag]]</f>
        <v>868.71338320021823</v>
      </c>
    </row>
    <row r="166" spans="1:10" ht="14.45" customHeight="1" x14ac:dyDescent="0.25">
      <c r="A166" s="13">
        <v>497</v>
      </c>
      <c r="B166" s="1" t="s">
        <v>172</v>
      </c>
      <c r="C166" s="1" t="s">
        <v>0</v>
      </c>
      <c r="D166" s="1" t="s">
        <v>53</v>
      </c>
      <c r="E166" s="1">
        <v>76</v>
      </c>
      <c r="F166" s="17">
        <f>Übersichtstabelle_20193478[[#This Row],[Kinder und Jugendliche von 0-20 Jhr.]]*81.86</f>
        <v>6221.36</v>
      </c>
      <c r="G166" s="67">
        <v>2327.7897707234051</v>
      </c>
      <c r="H166" s="69">
        <f>SUM(Übersichtstabelle_20193478[[#This Row],[Grundbetrag Total pro Gemeinde]:[Zusatzbetrag gemäss Soziallastenindex]])</f>
        <v>8549.1497707234048</v>
      </c>
      <c r="I166" s="65">
        <f>VLOOKUP(Übersichtstabelle_20193478[[#This Row],[Gmd. Nr.]],Übersichtstabelle_2019347[],9,FALSE)</f>
        <v>8321.6530480954098</v>
      </c>
      <c r="J166" s="63">
        <f>Übersichtstabelle_20193478[[#This Row],[Anrechenbarer Höchstbetrag]]-Übersichtstabelle_20193478[[#This Row],[Alter anrechenbarer Höchstbetrag]]</f>
        <v>227.49672262799504</v>
      </c>
    </row>
    <row r="167" spans="1:10" ht="14.45" customHeight="1" x14ac:dyDescent="0.25">
      <c r="A167" s="13">
        <v>586</v>
      </c>
      <c r="B167" s="1" t="s">
        <v>173</v>
      </c>
      <c r="C167" s="1" t="s">
        <v>7</v>
      </c>
      <c r="D167" s="1" t="s">
        <v>8</v>
      </c>
      <c r="E167" s="1">
        <v>36</v>
      </c>
      <c r="F167" s="17">
        <f>Übersichtstabelle_20193478[[#This Row],[Kinder und Jugendliche von 0-20 Jhr.]]*81.86</f>
        <v>2946.96</v>
      </c>
      <c r="G167" s="67">
        <v>1000.3290939897644</v>
      </c>
      <c r="H167" s="69">
        <f>SUM(Übersichtstabelle_20193478[[#This Row],[Grundbetrag Total pro Gemeinde]:[Zusatzbetrag gemäss Soziallastenindex]])</f>
        <v>3947.2890939897643</v>
      </c>
      <c r="I167" s="65">
        <f>VLOOKUP(Übersichtstabelle_20193478[[#This Row],[Gmd. Nr.]],Übersichtstabelle_2019347[],9,FALSE)</f>
        <v>4224.8185633185476</v>
      </c>
      <c r="J167" s="63">
        <f>Übersichtstabelle_20193478[[#This Row],[Anrechenbarer Höchstbetrag]]-Übersichtstabelle_20193478[[#This Row],[Alter anrechenbarer Höchstbetrag]]</f>
        <v>-277.52946932878331</v>
      </c>
    </row>
    <row r="168" spans="1:10" ht="14.45" customHeight="1" x14ac:dyDescent="0.25">
      <c r="A168" s="13">
        <v>955</v>
      </c>
      <c r="B168" s="1" t="s">
        <v>174</v>
      </c>
      <c r="C168" s="1" t="s">
        <v>0</v>
      </c>
      <c r="D168" s="1" t="s">
        <v>14</v>
      </c>
      <c r="E168" s="1">
        <v>841</v>
      </c>
      <c r="F168" s="17">
        <f>Übersichtstabelle_20193478[[#This Row],[Kinder und Jugendliche von 0-20 Jhr.]]*81.86</f>
        <v>68844.259999999995</v>
      </c>
      <c r="G168" s="67">
        <v>19995.593259596961</v>
      </c>
      <c r="H168" s="69">
        <f>SUM(Übersichtstabelle_20193478[[#This Row],[Grundbetrag Total pro Gemeinde]:[Zusatzbetrag gemäss Soziallastenindex]])</f>
        <v>88839.853259596959</v>
      </c>
      <c r="I168" s="65">
        <f>VLOOKUP(Übersichtstabelle_20193478[[#This Row],[Gmd. Nr.]],Übersichtstabelle_2019347[],9,FALSE)</f>
        <v>82216.973396701724</v>
      </c>
      <c r="J168" s="63">
        <f>Übersichtstabelle_20193478[[#This Row],[Anrechenbarer Höchstbetrag]]-Übersichtstabelle_20193478[[#This Row],[Alter anrechenbarer Höchstbetrag]]</f>
        <v>6622.8798628952354</v>
      </c>
    </row>
    <row r="169" spans="1:10" ht="14.45" customHeight="1" x14ac:dyDescent="0.25">
      <c r="A169" s="13">
        <v>306</v>
      </c>
      <c r="B169" s="1" t="s">
        <v>3</v>
      </c>
      <c r="C169" s="1" t="s">
        <v>0</v>
      </c>
      <c r="D169" s="1" t="s">
        <v>3</v>
      </c>
      <c r="E169" s="1">
        <v>3105</v>
      </c>
      <c r="F169" s="17">
        <f>Übersichtstabelle_20193478[[#This Row],[Kinder und Jugendliche von 0-20 Jhr.]]*81.86</f>
        <v>254175.3</v>
      </c>
      <c r="G169" s="67">
        <v>134252.87197431485</v>
      </c>
      <c r="H169" s="69">
        <f>SUM(Übersichtstabelle_20193478[[#This Row],[Grundbetrag Total pro Gemeinde]:[Zusatzbetrag gemäss Soziallastenindex]])</f>
        <v>388428.17197431484</v>
      </c>
      <c r="I169" s="65">
        <f>VLOOKUP(Übersichtstabelle_20193478[[#This Row],[Gmd. Nr.]],Übersichtstabelle_2019347[],9,FALSE)</f>
        <v>326169.69973523379</v>
      </c>
      <c r="J169" s="63">
        <f>Übersichtstabelle_20193478[[#This Row],[Anrechenbarer Höchstbetrag]]-Übersichtstabelle_20193478[[#This Row],[Alter anrechenbarer Höchstbetrag]]</f>
        <v>62258.472239081049</v>
      </c>
    </row>
    <row r="170" spans="1:10" ht="14.45" customHeight="1" x14ac:dyDescent="0.25">
      <c r="A170" s="13">
        <v>415</v>
      </c>
      <c r="B170" s="1" t="s">
        <v>175</v>
      </c>
      <c r="C170" s="1" t="s">
        <v>0</v>
      </c>
      <c r="D170" s="1" t="s">
        <v>10</v>
      </c>
      <c r="E170" s="1">
        <v>259</v>
      </c>
      <c r="F170" s="17">
        <f>Übersichtstabelle_20193478[[#This Row],[Kinder und Jugendliche von 0-20 Jhr.]]*81.86</f>
        <v>21201.74</v>
      </c>
      <c r="G170" s="67">
        <v>8453.9374218083594</v>
      </c>
      <c r="H170" s="69">
        <f>SUM(Übersichtstabelle_20193478[[#This Row],[Grundbetrag Total pro Gemeinde]:[Zusatzbetrag gemäss Soziallastenindex]])</f>
        <v>29655.677421808359</v>
      </c>
      <c r="I170" s="65">
        <f>VLOOKUP(Übersichtstabelle_20193478[[#This Row],[Gmd. Nr.]],Übersichtstabelle_2019347[],9,FALSE)</f>
        <v>26746.190187904336</v>
      </c>
      <c r="J170" s="63">
        <f>Übersichtstabelle_20193478[[#This Row],[Anrechenbarer Höchstbetrag]]-Übersichtstabelle_20193478[[#This Row],[Alter anrechenbarer Höchstbetrag]]</f>
        <v>2909.487233904023</v>
      </c>
    </row>
    <row r="171" spans="1:10" ht="14.45" customHeight="1" x14ac:dyDescent="0.25">
      <c r="A171" s="13">
        <v>332</v>
      </c>
      <c r="B171" s="1" t="s">
        <v>176</v>
      </c>
      <c r="C171" s="1" t="s">
        <v>0</v>
      </c>
      <c r="D171" s="1" t="s">
        <v>5</v>
      </c>
      <c r="E171" s="1">
        <v>668</v>
      </c>
      <c r="F171" s="17">
        <f>Übersichtstabelle_20193478[[#This Row],[Kinder und Jugendliche von 0-20 Jhr.]]*81.86</f>
        <v>54682.48</v>
      </c>
      <c r="G171" s="67">
        <v>13475.799447961252</v>
      </c>
      <c r="H171" s="69">
        <f>SUM(Übersichtstabelle_20193478[[#This Row],[Grundbetrag Total pro Gemeinde]:[Zusatzbetrag gemäss Soziallastenindex]])</f>
        <v>68158.279447961249</v>
      </c>
      <c r="I171" s="65">
        <f>VLOOKUP(Übersichtstabelle_20193478[[#This Row],[Gmd. Nr.]],Übersichtstabelle_2019347[],9,FALSE)</f>
        <v>60034.079396323272</v>
      </c>
      <c r="J171" s="63">
        <f>Übersichtstabelle_20193478[[#This Row],[Anrechenbarer Höchstbetrag]]-Übersichtstabelle_20193478[[#This Row],[Alter anrechenbarer Höchstbetrag]]</f>
        <v>8124.2000516379776</v>
      </c>
    </row>
    <row r="172" spans="1:10" ht="14.45" customHeight="1" x14ac:dyDescent="0.25">
      <c r="A172" s="13">
        <v>587</v>
      </c>
      <c r="B172" s="1" t="s">
        <v>346</v>
      </c>
      <c r="C172" s="1" t="s">
        <v>0</v>
      </c>
      <c r="D172" s="1" t="s">
        <v>46</v>
      </c>
      <c r="E172" s="1">
        <v>679</v>
      </c>
      <c r="F172" s="17">
        <f>Übersichtstabelle_20193478[[#This Row],[Kinder und Jugendliche von 0-20 Jhr.]]*81.86</f>
        <v>55582.94</v>
      </c>
      <c r="G172" s="67">
        <v>28662.594447897653</v>
      </c>
      <c r="H172" s="69">
        <f>SUM(Übersichtstabelle_20193478[[#This Row],[Grundbetrag Total pro Gemeinde]:[Zusatzbetrag gemäss Soziallastenindex]])</f>
        <v>84245.534447897662</v>
      </c>
      <c r="I172" s="65">
        <f>VLOOKUP(Übersichtstabelle_20193478[[#This Row],[Gmd. Nr.]],Übersichtstabelle_2019347[],9,FALSE)</f>
        <v>80891.546257764625</v>
      </c>
      <c r="J172" s="63">
        <f>Übersichtstabelle_20193478[[#This Row],[Anrechenbarer Höchstbetrag]]-Übersichtstabelle_20193478[[#This Row],[Alter anrechenbarer Höchstbetrag]]</f>
        <v>3353.9881901330373</v>
      </c>
    </row>
    <row r="173" spans="1:10" ht="14.45" customHeight="1" x14ac:dyDescent="0.25">
      <c r="A173" s="13">
        <v>543</v>
      </c>
      <c r="B173" s="1" t="s">
        <v>177</v>
      </c>
      <c r="C173" s="1" t="s">
        <v>0</v>
      </c>
      <c r="D173" s="1" t="s">
        <v>132</v>
      </c>
      <c r="E173" s="1">
        <v>122</v>
      </c>
      <c r="F173" s="17">
        <f>Übersichtstabelle_20193478[[#This Row],[Kinder und Jugendliche von 0-20 Jhr.]]*81.86</f>
        <v>9986.92</v>
      </c>
      <c r="G173" s="67">
        <v>1133.9201840394476</v>
      </c>
      <c r="H173" s="69">
        <f>SUM(Übersichtstabelle_20193478[[#This Row],[Grundbetrag Total pro Gemeinde]:[Zusatzbetrag gemäss Soziallastenindex]])</f>
        <v>11120.840184039447</v>
      </c>
      <c r="I173" s="65">
        <f>VLOOKUP(Übersichtstabelle_20193478[[#This Row],[Gmd. Nr.]],Übersichtstabelle_2019347[],9,FALSE)</f>
        <v>10726.302588261613</v>
      </c>
      <c r="J173" s="63">
        <f>Übersichtstabelle_20193478[[#This Row],[Anrechenbarer Höchstbetrag]]-Übersichtstabelle_20193478[[#This Row],[Alter anrechenbarer Höchstbetrag]]</f>
        <v>394.53759577783421</v>
      </c>
    </row>
    <row r="174" spans="1:10" ht="26.25" customHeight="1" x14ac:dyDescent="0.25">
      <c r="A174" s="13">
        <v>389</v>
      </c>
      <c r="B174" s="1" t="s">
        <v>178</v>
      </c>
      <c r="C174" s="1" t="s">
        <v>7</v>
      </c>
      <c r="D174" s="1" t="s">
        <v>8</v>
      </c>
      <c r="E174" s="1">
        <v>8</v>
      </c>
      <c r="F174" s="17">
        <f>Übersichtstabelle_20193478[[#This Row],[Kinder und Jugendliche von 0-20 Jhr.]]*81.86</f>
        <v>654.88</v>
      </c>
      <c r="G174" s="67">
        <v>24.03619393780027</v>
      </c>
      <c r="H174" s="69">
        <f>SUM(Übersichtstabelle_20193478[[#This Row],[Grundbetrag Total pro Gemeinde]:[Zusatzbetrag gemäss Soziallastenindex]])</f>
        <v>678.91619393780024</v>
      </c>
      <c r="I174" s="65">
        <f>VLOOKUP(Übersichtstabelle_20193478[[#This Row],[Gmd. Nr.]],Übersichtstabelle_2019347[],9,FALSE)</f>
        <v>678.83836514318</v>
      </c>
      <c r="J174" s="63">
        <f>Übersichtstabelle_20193478[[#This Row],[Anrechenbarer Höchstbetrag]]-Übersichtstabelle_20193478[[#This Row],[Alter anrechenbarer Höchstbetrag]]</f>
        <v>7.782879462024539E-2</v>
      </c>
    </row>
    <row r="175" spans="1:10" ht="14.45" customHeight="1" x14ac:dyDescent="0.25">
      <c r="A175" s="13">
        <v>307</v>
      </c>
      <c r="B175" s="1" t="s">
        <v>179</v>
      </c>
      <c r="C175" s="1" t="s">
        <v>0</v>
      </c>
      <c r="D175" s="1" t="s">
        <v>48</v>
      </c>
      <c r="E175" s="1">
        <v>490</v>
      </c>
      <c r="F175" s="17">
        <f>Übersichtstabelle_20193478[[#This Row],[Kinder und Jugendliche von 0-20 Jhr.]]*81.86</f>
        <v>40111.4</v>
      </c>
      <c r="G175" s="67">
        <v>8002.0113004332834</v>
      </c>
      <c r="H175" s="69">
        <f>SUM(Übersichtstabelle_20193478[[#This Row],[Grundbetrag Total pro Gemeinde]:[Zusatzbetrag gemäss Soziallastenindex]])</f>
        <v>48113.411300433283</v>
      </c>
      <c r="I175" s="65">
        <f>VLOOKUP(Übersichtstabelle_20193478[[#This Row],[Gmd. Nr.]],Übersichtstabelle_2019347[],9,FALSE)</f>
        <v>42713.688108089576</v>
      </c>
      <c r="J175" s="63">
        <f>Übersichtstabelle_20193478[[#This Row],[Anrechenbarer Höchstbetrag]]-Übersichtstabelle_20193478[[#This Row],[Alter anrechenbarer Höchstbetrag]]</f>
        <v>5399.7231923437066</v>
      </c>
    </row>
    <row r="176" spans="1:10" ht="14.45" customHeight="1" x14ac:dyDescent="0.25">
      <c r="A176" s="13">
        <v>390</v>
      </c>
      <c r="B176" s="1" t="s">
        <v>180</v>
      </c>
      <c r="C176" s="1" t="s">
        <v>0</v>
      </c>
      <c r="D176" s="1" t="s">
        <v>13</v>
      </c>
      <c r="E176" s="1">
        <v>311</v>
      </c>
      <c r="F176" s="17">
        <f>Übersichtstabelle_20193478[[#This Row],[Kinder und Jugendliche von 0-20 Jhr.]]*81.86</f>
        <v>25458.46</v>
      </c>
      <c r="G176" s="67">
        <v>4980.4432053786804</v>
      </c>
      <c r="H176" s="69">
        <f>SUM(Übersichtstabelle_20193478[[#This Row],[Grundbetrag Total pro Gemeinde]:[Zusatzbetrag gemäss Soziallastenindex]])</f>
        <v>30438.90320537868</v>
      </c>
      <c r="I176" s="65">
        <f>VLOOKUP(Übersichtstabelle_20193478[[#This Row],[Gmd. Nr.]],Übersichtstabelle_2019347[],9,FALSE)</f>
        <v>29486.94975025293</v>
      </c>
      <c r="J176" s="63">
        <f>Übersichtstabelle_20193478[[#This Row],[Anrechenbarer Höchstbetrag]]-Übersichtstabelle_20193478[[#This Row],[Alter anrechenbarer Höchstbetrag]]</f>
        <v>951.95345512574931</v>
      </c>
    </row>
    <row r="177" spans="1:10" ht="14.45" customHeight="1" x14ac:dyDescent="0.25">
      <c r="A177" s="13">
        <v>785</v>
      </c>
      <c r="B177" s="1" t="s">
        <v>50</v>
      </c>
      <c r="C177" s="1" t="s">
        <v>0</v>
      </c>
      <c r="D177" s="1" t="s">
        <v>50</v>
      </c>
      <c r="E177" s="1">
        <v>850</v>
      </c>
      <c r="F177" s="17">
        <f>Übersichtstabelle_20193478[[#This Row],[Kinder und Jugendliche von 0-20 Jhr.]]*81.86</f>
        <v>69581</v>
      </c>
      <c r="G177" s="67">
        <v>21876.835676727522</v>
      </c>
      <c r="H177" s="69">
        <f>SUM(Übersichtstabelle_20193478[[#This Row],[Grundbetrag Total pro Gemeinde]:[Zusatzbetrag gemäss Soziallastenindex]])</f>
        <v>91457.835676727525</v>
      </c>
      <c r="I177" s="65">
        <f>VLOOKUP(Übersichtstabelle_20193478[[#This Row],[Gmd. Nr.]],Übersichtstabelle_2019347[],9,FALSE)</f>
        <v>93837.733988529217</v>
      </c>
      <c r="J177" s="63">
        <f>Übersichtstabelle_20193478[[#This Row],[Anrechenbarer Höchstbetrag]]-Übersichtstabelle_20193478[[#This Row],[Alter anrechenbarer Höchstbetrag]]</f>
        <v>-2379.8983118016913</v>
      </c>
    </row>
    <row r="178" spans="1:10" ht="14.45" customHeight="1" x14ac:dyDescent="0.25">
      <c r="A178" s="13">
        <v>333</v>
      </c>
      <c r="B178" s="1" t="s">
        <v>181</v>
      </c>
      <c r="C178" s="1" t="s">
        <v>0</v>
      </c>
      <c r="D178" s="1" t="s">
        <v>5</v>
      </c>
      <c r="E178" s="1">
        <v>309</v>
      </c>
      <c r="F178" s="17">
        <f>Übersichtstabelle_20193478[[#This Row],[Kinder und Jugendliche von 0-20 Jhr.]]*81.86</f>
        <v>25294.74</v>
      </c>
      <c r="G178" s="67">
        <v>9977.5124185582063</v>
      </c>
      <c r="H178" s="69">
        <f>SUM(Übersichtstabelle_20193478[[#This Row],[Grundbetrag Total pro Gemeinde]:[Zusatzbetrag gemäss Soziallastenindex]])</f>
        <v>35272.252418558208</v>
      </c>
      <c r="I178" s="65">
        <f>VLOOKUP(Übersichtstabelle_20193478[[#This Row],[Gmd. Nr.]],Übersichtstabelle_2019347[],9,FALSE)</f>
        <v>33708.26712505109</v>
      </c>
      <c r="J178" s="63">
        <f>Übersichtstabelle_20193478[[#This Row],[Anrechenbarer Höchstbetrag]]-Übersichtstabelle_20193478[[#This Row],[Alter anrechenbarer Höchstbetrag]]</f>
        <v>1563.9852935071176</v>
      </c>
    </row>
    <row r="179" spans="1:10" ht="14.45" customHeight="1" x14ac:dyDescent="0.25">
      <c r="A179" s="13">
        <v>741</v>
      </c>
      <c r="B179" s="1" t="s">
        <v>182</v>
      </c>
      <c r="C179" s="1" t="s">
        <v>7</v>
      </c>
      <c r="D179" s="1" t="s">
        <v>8</v>
      </c>
      <c r="E179" s="1">
        <v>63</v>
      </c>
      <c r="F179" s="17">
        <f>Übersichtstabelle_20193478[[#This Row],[Kinder und Jugendliche von 0-20 Jhr.]]*81.86</f>
        <v>5157.18</v>
      </c>
      <c r="G179" s="67">
        <v>867.51685635598881</v>
      </c>
      <c r="H179" s="69">
        <f>SUM(Übersichtstabelle_20193478[[#This Row],[Grundbetrag Total pro Gemeinde]:[Zusatzbetrag gemäss Soziallastenindex]])</f>
        <v>6024.6968563559894</v>
      </c>
      <c r="I179" s="65">
        <f>VLOOKUP(Übersichtstabelle_20193478[[#This Row],[Gmd. Nr.]],Übersichtstabelle_2019347[],9,FALSE)</f>
        <v>5454.9334560108264</v>
      </c>
      <c r="J179" s="63">
        <f>Übersichtstabelle_20193478[[#This Row],[Anrechenbarer Höchstbetrag]]-Übersichtstabelle_20193478[[#This Row],[Alter anrechenbarer Höchstbetrag]]</f>
        <v>569.76340034516306</v>
      </c>
    </row>
    <row r="180" spans="1:10" ht="14.45" customHeight="1" x14ac:dyDescent="0.25">
      <c r="A180" s="13">
        <v>615</v>
      </c>
      <c r="B180" s="1" t="s">
        <v>183</v>
      </c>
      <c r="C180" s="1" t="s">
        <v>0</v>
      </c>
      <c r="D180" s="1" t="s">
        <v>22</v>
      </c>
      <c r="E180" s="1">
        <v>137</v>
      </c>
      <c r="F180" s="17">
        <f>Übersichtstabelle_20193478[[#This Row],[Kinder und Jugendliche von 0-20 Jhr.]]*81.86</f>
        <v>11214.82</v>
      </c>
      <c r="G180" s="67">
        <v>1092.0767342050751</v>
      </c>
      <c r="H180" s="69">
        <f>SUM(Übersichtstabelle_20193478[[#This Row],[Grundbetrag Total pro Gemeinde]:[Zusatzbetrag gemäss Soziallastenindex]])</f>
        <v>12306.896734205075</v>
      </c>
      <c r="I180" s="65">
        <f>VLOOKUP(Übersichtstabelle_20193478[[#This Row],[Gmd. Nr.]],Übersichtstabelle_2019347[],9,FALSE)</f>
        <v>13375.063190528861</v>
      </c>
      <c r="J180" s="63">
        <f>Übersichtstabelle_20193478[[#This Row],[Anrechenbarer Höchstbetrag]]-Übersichtstabelle_20193478[[#This Row],[Alter anrechenbarer Höchstbetrag]]</f>
        <v>-1068.1664563237864</v>
      </c>
    </row>
    <row r="181" spans="1:10" ht="14.45" customHeight="1" x14ac:dyDescent="0.25">
      <c r="A181" s="13">
        <v>437</v>
      </c>
      <c r="B181" s="1" t="s">
        <v>184</v>
      </c>
      <c r="C181" s="1" t="s">
        <v>0</v>
      </c>
      <c r="D181" s="1" t="s">
        <v>60</v>
      </c>
      <c r="E181" s="1">
        <v>33</v>
      </c>
      <c r="F181" s="17">
        <f>Übersichtstabelle_20193478[[#This Row],[Kinder und Jugendliche von 0-20 Jhr.]]*81.86</f>
        <v>2701.38</v>
      </c>
      <c r="G181" s="67">
        <v>166.9232598379339</v>
      </c>
      <c r="H181" s="69">
        <f>SUM(Übersichtstabelle_20193478[[#This Row],[Grundbetrag Total pro Gemeinde]:[Zusatzbetrag gemäss Soziallastenindex]])</f>
        <v>2868.3032598379341</v>
      </c>
      <c r="I181" s="65">
        <f>VLOOKUP(Übersichtstabelle_20193478[[#This Row],[Gmd. Nr.]],Übersichtstabelle_2019347[],9,FALSE)</f>
        <v>2754.1448794627267</v>
      </c>
      <c r="J181" s="63">
        <f>Übersichtstabelle_20193478[[#This Row],[Anrechenbarer Höchstbetrag]]-Übersichtstabelle_20193478[[#This Row],[Alter anrechenbarer Höchstbetrag]]</f>
        <v>114.15838037520734</v>
      </c>
    </row>
    <row r="182" spans="1:10" ht="14.45" customHeight="1" x14ac:dyDescent="0.25">
      <c r="A182" s="13">
        <v>544</v>
      </c>
      <c r="B182" s="1" t="s">
        <v>132</v>
      </c>
      <c r="C182" s="1" t="s">
        <v>0</v>
      </c>
      <c r="D182" s="1" t="s">
        <v>132</v>
      </c>
      <c r="E182" s="1">
        <v>877</v>
      </c>
      <c r="F182" s="17">
        <f>Übersichtstabelle_20193478[[#This Row],[Kinder und Jugendliche von 0-20 Jhr.]]*81.86</f>
        <v>71791.22</v>
      </c>
      <c r="G182" s="67">
        <v>36747.970235480418</v>
      </c>
      <c r="H182" s="69">
        <f>SUM(Übersichtstabelle_20193478[[#This Row],[Grundbetrag Total pro Gemeinde]:[Zusatzbetrag gemäss Soziallastenindex]])</f>
        <v>108539.19023548042</v>
      </c>
      <c r="I182" s="65">
        <f>VLOOKUP(Übersichtstabelle_20193478[[#This Row],[Gmd. Nr.]],Übersichtstabelle_2019347[],9,FALSE)</f>
        <v>93811.590706124625</v>
      </c>
      <c r="J182" s="63">
        <f>Übersichtstabelle_20193478[[#This Row],[Anrechenbarer Höchstbetrag]]-Übersichtstabelle_20193478[[#This Row],[Alter anrechenbarer Höchstbetrag]]</f>
        <v>14727.599529355793</v>
      </c>
    </row>
    <row r="183" spans="1:10" ht="14.45" customHeight="1" x14ac:dyDescent="0.25">
      <c r="A183" s="13">
        <v>742</v>
      </c>
      <c r="B183" s="1" t="s">
        <v>185</v>
      </c>
      <c r="C183" s="1" t="s">
        <v>0</v>
      </c>
      <c r="D183" s="1" t="s">
        <v>3</v>
      </c>
      <c r="E183" s="1">
        <v>146</v>
      </c>
      <c r="F183" s="17">
        <f>Übersichtstabelle_20193478[[#This Row],[Kinder und Jugendliche von 0-20 Jhr.]]*81.86</f>
        <v>11951.56</v>
      </c>
      <c r="G183" s="67">
        <v>2449.6020149296787</v>
      </c>
      <c r="H183" s="69">
        <f>SUM(Übersichtstabelle_20193478[[#This Row],[Grundbetrag Total pro Gemeinde]:[Zusatzbetrag gemäss Soziallastenindex]])</f>
        <v>14401.162014929678</v>
      </c>
      <c r="I183" s="65">
        <f>VLOOKUP(Übersichtstabelle_20193478[[#This Row],[Gmd. Nr.]],Übersichtstabelle_2019347[],9,FALSE)</f>
        <v>12584.420552249387</v>
      </c>
      <c r="J183" s="63">
        <f>Übersichtstabelle_20193478[[#This Row],[Anrechenbarer Höchstbetrag]]-Übersichtstabelle_20193478[[#This Row],[Alter anrechenbarer Höchstbetrag]]</f>
        <v>1816.7414626802911</v>
      </c>
    </row>
    <row r="184" spans="1:10" ht="14.45" customHeight="1" x14ac:dyDescent="0.25">
      <c r="A184" s="13">
        <v>700</v>
      </c>
      <c r="B184" s="1" t="s">
        <v>34</v>
      </c>
      <c r="C184" s="1" t="s">
        <v>0</v>
      </c>
      <c r="D184" s="1" t="s">
        <v>34</v>
      </c>
      <c r="E184" s="1">
        <v>1406</v>
      </c>
      <c r="F184" s="17">
        <f>Übersichtstabelle_20193478[[#This Row],[Kinder und Jugendliche von 0-20 Jhr.]]*81.86</f>
        <v>115095.16</v>
      </c>
      <c r="G184" s="67">
        <v>78820.313632590551</v>
      </c>
      <c r="H184" s="69">
        <f>SUM(Übersichtstabelle_20193478[[#This Row],[Grundbetrag Total pro Gemeinde]:[Zusatzbetrag gemäss Soziallastenindex]])</f>
        <v>193915.47363259055</v>
      </c>
      <c r="I184" s="65">
        <f>VLOOKUP(Übersichtstabelle_20193478[[#This Row],[Gmd. Nr.]],Übersichtstabelle_2019347[],9,FALSE)</f>
        <v>193681.6301429625</v>
      </c>
      <c r="J184" s="63">
        <f>Übersichtstabelle_20193478[[#This Row],[Anrechenbarer Höchstbetrag]]-Übersichtstabelle_20193478[[#This Row],[Alter anrechenbarer Höchstbetrag]]</f>
        <v>233.84348962805234</v>
      </c>
    </row>
    <row r="185" spans="1:10" ht="14.45" customHeight="1" x14ac:dyDescent="0.25">
      <c r="A185" s="13">
        <v>668</v>
      </c>
      <c r="B185" s="1" t="s">
        <v>187</v>
      </c>
      <c r="C185" s="1" t="s">
        <v>0</v>
      </c>
      <c r="D185" s="1" t="s">
        <v>89</v>
      </c>
      <c r="E185" s="1">
        <v>540</v>
      </c>
      <c r="F185" s="17">
        <f>Übersichtstabelle_20193478[[#This Row],[Kinder und Jugendliche von 0-20 Jhr.]]*81.86</f>
        <v>44204.4</v>
      </c>
      <c r="G185" s="67">
        <v>16583.973999070899</v>
      </c>
      <c r="H185" s="69">
        <f>SUM(Übersichtstabelle_20193478[[#This Row],[Grundbetrag Total pro Gemeinde]:[Zusatzbetrag gemäss Soziallastenindex]])</f>
        <v>60788.3739990709</v>
      </c>
      <c r="I185" s="65">
        <f>VLOOKUP(Übersichtstabelle_20193478[[#This Row],[Gmd. Nr.]],Übersichtstabelle_2019347[],9,FALSE)</f>
        <v>50909.906419072315</v>
      </c>
      <c r="J185" s="63">
        <f>Übersichtstabelle_20193478[[#This Row],[Anrechenbarer Höchstbetrag]]-Übersichtstabelle_20193478[[#This Row],[Alter anrechenbarer Höchstbetrag]]</f>
        <v>9878.4675799985853</v>
      </c>
    </row>
    <row r="186" spans="1:10" ht="14.45" customHeight="1" x14ac:dyDescent="0.25">
      <c r="A186" s="13">
        <v>546</v>
      </c>
      <c r="B186" s="1" t="s">
        <v>14</v>
      </c>
      <c r="C186" s="1" t="s">
        <v>0</v>
      </c>
      <c r="D186" s="1" t="s">
        <v>14</v>
      </c>
      <c r="E186" s="1">
        <v>2079</v>
      </c>
      <c r="F186" s="17">
        <f>Übersichtstabelle_20193478[[#This Row],[Kinder und Jugendliche von 0-20 Jhr.]]*81.86</f>
        <v>170186.94</v>
      </c>
      <c r="G186" s="67">
        <v>77680.146866327254</v>
      </c>
      <c r="H186" s="69">
        <f>SUM(Übersichtstabelle_20193478[[#This Row],[Grundbetrag Total pro Gemeinde]:[Zusatzbetrag gemäss Soziallastenindex]])</f>
        <v>247867.08686632727</v>
      </c>
      <c r="I186" s="65">
        <f>VLOOKUP(Übersichtstabelle_20193478[[#This Row],[Gmd. Nr.]],Übersichtstabelle_2019347[],9,FALSE)</f>
        <v>229100.61223144186</v>
      </c>
      <c r="J186" s="63">
        <f>Übersichtstabelle_20193478[[#This Row],[Anrechenbarer Höchstbetrag]]-Übersichtstabelle_20193478[[#This Row],[Alter anrechenbarer Höchstbetrag]]</f>
        <v>18766.47463488541</v>
      </c>
    </row>
    <row r="187" spans="1:10" ht="14.45" customHeight="1" x14ac:dyDescent="0.25">
      <c r="A187" s="13">
        <v>669</v>
      </c>
      <c r="B187" s="1" t="s">
        <v>190</v>
      </c>
      <c r="C187" s="1" t="s">
        <v>7</v>
      </c>
      <c r="D187" s="1" t="s">
        <v>8</v>
      </c>
      <c r="E187" s="1">
        <v>135</v>
      </c>
      <c r="F187" s="17">
        <f>Übersichtstabelle_20193478[[#This Row],[Kinder und Jugendliche von 0-20 Jhr.]]*81.86</f>
        <v>11051.1</v>
      </c>
      <c r="G187" s="67">
        <v>1888.2231854792817</v>
      </c>
      <c r="H187" s="69">
        <f>SUM(Übersichtstabelle_20193478[[#This Row],[Grundbetrag Total pro Gemeinde]:[Zusatzbetrag gemäss Soziallastenindex]])</f>
        <v>12939.323185479283</v>
      </c>
      <c r="I187" s="65">
        <f>VLOOKUP(Übersichtstabelle_20193478[[#This Row],[Gmd. Nr.]],Übersichtstabelle_2019347[],9,FALSE)</f>
        <v>12431.03485112049</v>
      </c>
      <c r="J187" s="63">
        <f>Übersichtstabelle_20193478[[#This Row],[Anrechenbarer Höchstbetrag]]-Übersichtstabelle_20193478[[#This Row],[Alter anrechenbarer Höchstbetrag]]</f>
        <v>508.28833435879278</v>
      </c>
    </row>
    <row r="188" spans="1:10" ht="14.45" customHeight="1" x14ac:dyDescent="0.25">
      <c r="A188" s="13">
        <v>616</v>
      </c>
      <c r="B188" s="1" t="s">
        <v>58</v>
      </c>
      <c r="C188" s="1" t="s">
        <v>0</v>
      </c>
      <c r="D188" s="1" t="s">
        <v>58</v>
      </c>
      <c r="E188" s="1">
        <v>2542</v>
      </c>
      <c r="F188" s="17">
        <f>Übersichtstabelle_20193478[[#This Row],[Kinder und Jugendliche von 0-20 Jhr.]]*81.86</f>
        <v>208088.12</v>
      </c>
      <c r="G188" s="67">
        <v>72731.715567005318</v>
      </c>
      <c r="H188" s="69">
        <f>SUM(Übersichtstabelle_20193478[[#This Row],[Grundbetrag Total pro Gemeinde]:[Zusatzbetrag gemäss Soziallastenindex]])</f>
        <v>280819.83556700533</v>
      </c>
      <c r="I188" s="65">
        <f>VLOOKUP(Übersichtstabelle_20193478[[#This Row],[Gmd. Nr.]],Übersichtstabelle_2019347[],9,FALSE)</f>
        <v>256308.7946309988</v>
      </c>
      <c r="J188" s="63">
        <f>Übersichtstabelle_20193478[[#This Row],[Anrechenbarer Höchstbetrag]]-Übersichtstabelle_20193478[[#This Row],[Alter anrechenbarer Höchstbetrag]]</f>
        <v>24511.040936006524</v>
      </c>
    </row>
    <row r="189" spans="1:10" ht="14.45" customHeight="1" x14ac:dyDescent="0.25">
      <c r="A189" s="13">
        <v>498</v>
      </c>
      <c r="B189" s="1" t="s">
        <v>192</v>
      </c>
      <c r="C189" s="1" t="s">
        <v>0</v>
      </c>
      <c r="D189" s="1" t="s">
        <v>53</v>
      </c>
      <c r="E189" s="1">
        <v>343</v>
      </c>
      <c r="F189" s="17">
        <f>Übersichtstabelle_20193478[[#This Row],[Kinder und Jugendliche von 0-20 Jhr.]]*81.86</f>
        <v>28077.98</v>
      </c>
      <c r="G189" s="67">
        <v>9785.1273205290108</v>
      </c>
      <c r="H189" s="69">
        <f>SUM(Übersichtstabelle_20193478[[#This Row],[Grundbetrag Total pro Gemeinde]:[Zusatzbetrag gemäss Soziallastenindex]])</f>
        <v>37863.107320529009</v>
      </c>
      <c r="I189" s="65">
        <f>VLOOKUP(Übersichtstabelle_20193478[[#This Row],[Gmd. Nr.]],Übersichtstabelle_2019347[],9,FALSE)</f>
        <v>34790.064510871161</v>
      </c>
      <c r="J189" s="63">
        <f>Übersichtstabelle_20193478[[#This Row],[Anrechenbarer Höchstbetrag]]-Übersichtstabelle_20193478[[#This Row],[Alter anrechenbarer Höchstbetrag]]</f>
        <v>3073.0428096578471</v>
      </c>
    </row>
    <row r="190" spans="1:10" ht="14.45" customHeight="1" x14ac:dyDescent="0.25">
      <c r="A190" s="13">
        <v>356</v>
      </c>
      <c r="B190" s="1" t="s">
        <v>193</v>
      </c>
      <c r="C190" s="1" t="s">
        <v>0</v>
      </c>
      <c r="D190" s="1" t="s">
        <v>193</v>
      </c>
      <c r="E190" s="1">
        <v>2527</v>
      </c>
      <c r="F190" s="17">
        <f>Übersichtstabelle_20193478[[#This Row],[Kinder und Jugendliche von 0-20 Jhr.]]*81.86</f>
        <v>206860.22</v>
      </c>
      <c r="G190" s="67">
        <v>80468.810496830527</v>
      </c>
      <c r="H190" s="69">
        <f>SUM(Übersichtstabelle_20193478[[#This Row],[Grundbetrag Total pro Gemeinde]:[Zusatzbetrag gemäss Soziallastenindex]])</f>
        <v>287329.03049683053</v>
      </c>
      <c r="I190" s="65">
        <f>VLOOKUP(Übersichtstabelle_20193478[[#This Row],[Gmd. Nr.]],Übersichtstabelle_2019347[],9,FALSE)</f>
        <v>255400.98251588776</v>
      </c>
      <c r="J190" s="63">
        <f>Übersichtstabelle_20193478[[#This Row],[Anrechenbarer Höchstbetrag]]-Übersichtstabelle_20193478[[#This Row],[Alter anrechenbarer Höchstbetrag]]</f>
        <v>31928.047980942763</v>
      </c>
    </row>
    <row r="191" spans="1:10" ht="14.45" customHeight="1" x14ac:dyDescent="0.25">
      <c r="A191" s="13">
        <v>670</v>
      </c>
      <c r="B191" s="1" t="s">
        <v>89</v>
      </c>
      <c r="C191" s="1" t="s">
        <v>0</v>
      </c>
      <c r="D191" s="1" t="s">
        <v>89</v>
      </c>
      <c r="E191" s="1">
        <v>1107</v>
      </c>
      <c r="F191" s="17">
        <f>Übersichtstabelle_20193478[[#This Row],[Kinder und Jugendliche von 0-20 Jhr.]]*81.86</f>
        <v>90619.02</v>
      </c>
      <c r="G191" s="67">
        <v>31790.202626675738</v>
      </c>
      <c r="H191" s="69">
        <f>SUM(Übersichtstabelle_20193478[[#This Row],[Grundbetrag Total pro Gemeinde]:[Zusatzbetrag gemäss Soziallastenindex]])</f>
        <v>122409.22262667574</v>
      </c>
      <c r="I191" s="65">
        <f>VLOOKUP(Übersichtstabelle_20193478[[#This Row],[Gmd. Nr.]],Übersichtstabelle_2019347[],9,FALSE)</f>
        <v>112283.07998785687</v>
      </c>
      <c r="J191" s="63">
        <f>Übersichtstabelle_20193478[[#This Row],[Anrechenbarer Höchstbetrag]]-Übersichtstabelle_20193478[[#This Row],[Alter anrechenbarer Höchstbetrag]]</f>
        <v>10126.14263881887</v>
      </c>
    </row>
    <row r="192" spans="1:10" ht="14.45" customHeight="1" x14ac:dyDescent="0.25">
      <c r="A192" s="13">
        <v>743</v>
      </c>
      <c r="B192" s="1" t="s">
        <v>138</v>
      </c>
      <c r="C192" s="1" t="s">
        <v>0</v>
      </c>
      <c r="D192" s="1" t="s">
        <v>138</v>
      </c>
      <c r="E192" s="1">
        <v>1414</v>
      </c>
      <c r="F192" s="17">
        <f>Übersichtstabelle_20193478[[#This Row],[Kinder und Jugendliche von 0-20 Jhr.]]*81.86</f>
        <v>115750.04</v>
      </c>
      <c r="G192" s="67">
        <v>93217.090356474087</v>
      </c>
      <c r="H192" s="69">
        <f>SUM(Übersichtstabelle_20193478[[#This Row],[Grundbetrag Total pro Gemeinde]:[Zusatzbetrag gemäss Soziallastenindex]])</f>
        <v>208967.13035647408</v>
      </c>
      <c r="I192" s="65">
        <f>VLOOKUP(Übersichtstabelle_20193478[[#This Row],[Gmd. Nr.]],Übersichtstabelle_2019347[],9,FALSE)</f>
        <v>165389.97138769907</v>
      </c>
      <c r="J192" s="63">
        <f>Übersichtstabelle_20193478[[#This Row],[Anrechenbarer Höchstbetrag]]-Übersichtstabelle_20193478[[#This Row],[Alter anrechenbarer Höchstbetrag]]</f>
        <v>43577.158968775009</v>
      </c>
    </row>
    <row r="193" spans="1:10" ht="14.45" customHeight="1" x14ac:dyDescent="0.25">
      <c r="A193" s="13">
        <v>981</v>
      </c>
      <c r="B193" s="1" t="s">
        <v>24</v>
      </c>
      <c r="C193" s="1" t="s">
        <v>0</v>
      </c>
      <c r="D193" s="1" t="s">
        <v>14</v>
      </c>
      <c r="E193" s="1">
        <v>1017</v>
      </c>
      <c r="F193" s="17">
        <f>Übersichtstabelle_20193478[[#This Row],[Kinder und Jugendliche von 0-20 Jhr.]]*81.86</f>
        <v>83251.62</v>
      </c>
      <c r="G193" s="67">
        <v>38986.619942441706</v>
      </c>
      <c r="H193" s="69">
        <f>SUM(Übersichtstabelle_20193478[[#This Row],[Grundbetrag Total pro Gemeinde]:[Zusatzbetrag gemäss Soziallastenindex]])</f>
        <v>122238.23994244169</v>
      </c>
      <c r="I193" s="65">
        <f>VLOOKUP(Übersichtstabelle_20193478[[#This Row],[Gmd. Nr.]],Übersichtstabelle_2019347[],9,FALSE)</f>
        <v>108083.45670752565</v>
      </c>
      <c r="J193" s="63">
        <f>Übersichtstabelle_20193478[[#This Row],[Anrechenbarer Höchstbetrag]]-Übersichtstabelle_20193478[[#This Row],[Alter anrechenbarer Höchstbetrag]]</f>
        <v>14154.783234916045</v>
      </c>
    </row>
    <row r="194" spans="1:10" ht="14.45" customHeight="1" x14ac:dyDescent="0.25">
      <c r="A194" s="13">
        <v>617</v>
      </c>
      <c r="B194" s="1" t="s">
        <v>195</v>
      </c>
      <c r="C194" s="1" t="s">
        <v>0</v>
      </c>
      <c r="D194" s="1" t="s">
        <v>22</v>
      </c>
      <c r="E194" s="1">
        <v>136</v>
      </c>
      <c r="F194" s="17">
        <f>Übersichtstabelle_20193478[[#This Row],[Kinder und Jugendliche von 0-20 Jhr.]]*81.86</f>
        <v>11132.96</v>
      </c>
      <c r="G194" s="67">
        <v>1267.5072834824025</v>
      </c>
      <c r="H194" s="69">
        <f>SUM(Übersichtstabelle_20193478[[#This Row],[Grundbetrag Total pro Gemeinde]:[Zusatzbetrag gemäss Soziallastenindex]])</f>
        <v>12400.467283482401</v>
      </c>
      <c r="I194" s="65">
        <f>VLOOKUP(Übersichtstabelle_20193478[[#This Row],[Gmd. Nr.]],Übersichtstabelle_2019347[],9,FALSE)</f>
        <v>12879.938982032563</v>
      </c>
      <c r="J194" s="63">
        <f>Übersichtstabelle_20193478[[#This Row],[Anrechenbarer Höchstbetrag]]-Übersichtstabelle_20193478[[#This Row],[Alter anrechenbarer Höchstbetrag]]</f>
        <v>-479.47169855016182</v>
      </c>
    </row>
    <row r="195" spans="1:10" ht="14.45" customHeight="1" x14ac:dyDescent="0.25">
      <c r="A195" s="13">
        <v>877</v>
      </c>
      <c r="B195" s="1" t="s">
        <v>196</v>
      </c>
      <c r="C195" s="1" t="s">
        <v>7</v>
      </c>
      <c r="D195" s="1" t="s">
        <v>8</v>
      </c>
      <c r="E195" s="1">
        <v>97</v>
      </c>
      <c r="F195" s="17">
        <f>Übersichtstabelle_20193478[[#This Row],[Kinder und Jugendliche von 0-20 Jhr.]]*81.86</f>
        <v>7940.42</v>
      </c>
      <c r="G195" s="67">
        <v>1814.2871623236094</v>
      </c>
      <c r="H195" s="69">
        <f>SUM(Übersichtstabelle_20193478[[#This Row],[Grundbetrag Total pro Gemeinde]:[Zusatzbetrag gemäss Soziallastenindex]])</f>
        <v>9754.7071623236097</v>
      </c>
      <c r="I195" s="65">
        <f>VLOOKUP(Übersichtstabelle_20193478[[#This Row],[Gmd. Nr.]],Übersichtstabelle_2019347[],9,FALSE)</f>
        <v>8473.8430054668188</v>
      </c>
      <c r="J195" s="63">
        <f>Übersichtstabelle_20193478[[#This Row],[Anrechenbarer Höchstbetrag]]-Übersichtstabelle_20193478[[#This Row],[Alter anrechenbarer Höchstbetrag]]</f>
        <v>1280.8641568567909</v>
      </c>
    </row>
    <row r="196" spans="1:10" ht="14.45" customHeight="1" x14ac:dyDescent="0.25">
      <c r="A196" s="13">
        <v>982</v>
      </c>
      <c r="B196" s="1" t="s">
        <v>197</v>
      </c>
      <c r="C196" s="1" t="s">
        <v>0</v>
      </c>
      <c r="D196" s="1" t="s">
        <v>36</v>
      </c>
      <c r="E196" s="1">
        <v>337</v>
      </c>
      <c r="F196" s="17">
        <f>Übersichtstabelle_20193478[[#This Row],[Kinder und Jugendliche von 0-20 Jhr.]]*81.86</f>
        <v>27586.82</v>
      </c>
      <c r="G196" s="67">
        <v>8348.0955287175748</v>
      </c>
      <c r="H196" s="69">
        <f>SUM(Übersichtstabelle_20193478[[#This Row],[Grundbetrag Total pro Gemeinde]:[Zusatzbetrag gemäss Soziallastenindex]])</f>
        <v>35934.915528717574</v>
      </c>
      <c r="I196" s="65">
        <f>VLOOKUP(Übersichtstabelle_20193478[[#This Row],[Gmd. Nr.]],Übersichtstabelle_2019347[],9,FALSE)</f>
        <v>33269.157173657048</v>
      </c>
      <c r="J196" s="63">
        <f>Übersichtstabelle_20193478[[#This Row],[Anrechenbarer Höchstbetrag]]-Übersichtstabelle_20193478[[#This Row],[Alter anrechenbarer Höchstbetrag]]</f>
        <v>2665.7583550605268</v>
      </c>
    </row>
    <row r="197" spans="1:10" ht="14.45" customHeight="1" x14ac:dyDescent="0.25">
      <c r="A197" s="13">
        <v>588</v>
      </c>
      <c r="B197" s="1" t="s">
        <v>347</v>
      </c>
      <c r="C197" s="1" t="s">
        <v>7</v>
      </c>
      <c r="D197" s="1" t="s">
        <v>8</v>
      </c>
      <c r="E197" s="1">
        <v>53</v>
      </c>
      <c r="F197" s="17">
        <f>Übersichtstabelle_20193478[[#This Row],[Kinder und Jugendliche von 0-20 Jhr.]]*81.86</f>
        <v>4338.58</v>
      </c>
      <c r="G197" s="67">
        <v>1654.0360829170136</v>
      </c>
      <c r="H197" s="69">
        <f>SUM(Übersichtstabelle_20193478[[#This Row],[Grundbetrag Total pro Gemeinde]:[Zusatzbetrag gemäss Soziallastenindex]])</f>
        <v>5992.616082917013</v>
      </c>
      <c r="I197" s="65">
        <f>VLOOKUP(Übersichtstabelle_20193478[[#This Row],[Gmd. Nr.]],Übersichtstabelle_2019347[],9,FALSE)</f>
        <v>6284.757622911</v>
      </c>
      <c r="J197" s="63">
        <f>Übersichtstabelle_20193478[[#This Row],[Anrechenbarer Höchstbetrag]]-Übersichtstabelle_20193478[[#This Row],[Alter anrechenbarer Höchstbetrag]]</f>
        <v>-292.14153999398695</v>
      </c>
    </row>
    <row r="198" spans="1:10" ht="14.45" customHeight="1" x14ac:dyDescent="0.25">
      <c r="A198" s="13">
        <v>724</v>
      </c>
      <c r="B198" s="1" t="s">
        <v>198</v>
      </c>
      <c r="C198" s="1" t="s">
        <v>0</v>
      </c>
      <c r="D198" s="1" t="s">
        <v>194</v>
      </c>
      <c r="E198" s="1">
        <v>184</v>
      </c>
      <c r="F198" s="17">
        <f>Übersichtstabelle_20193478[[#This Row],[Kinder und Jugendliche von 0-20 Jhr.]]*81.86</f>
        <v>15062.24</v>
      </c>
      <c r="G198" s="67">
        <v>3062.8325933657889</v>
      </c>
      <c r="H198" s="69">
        <f>SUM(Übersichtstabelle_20193478[[#This Row],[Grundbetrag Total pro Gemeinde]:[Zusatzbetrag gemäss Soziallastenindex]])</f>
        <v>18125.072593365789</v>
      </c>
      <c r="I198" s="65">
        <f>VLOOKUP(Übersichtstabelle_20193478[[#This Row],[Gmd. Nr.]],Übersichtstabelle_2019347[],9,FALSE)</f>
        <v>16128.553559001188</v>
      </c>
      <c r="J198" s="63">
        <f>Übersichtstabelle_20193478[[#This Row],[Anrechenbarer Höchstbetrag]]-Übersichtstabelle_20193478[[#This Row],[Alter anrechenbarer Höchstbetrag]]</f>
        <v>1996.5190343646009</v>
      </c>
    </row>
    <row r="199" spans="1:10" ht="14.45" customHeight="1" x14ac:dyDescent="0.25">
      <c r="A199" s="13">
        <v>357</v>
      </c>
      <c r="B199" s="1" t="s">
        <v>199</v>
      </c>
      <c r="C199" s="1" t="s">
        <v>7</v>
      </c>
      <c r="D199" s="1" t="s">
        <v>8</v>
      </c>
      <c r="E199" s="1">
        <v>162</v>
      </c>
      <c r="F199" s="17">
        <f>Übersichtstabelle_20193478[[#This Row],[Kinder und Jugendliche von 0-20 Jhr.]]*81.86</f>
        <v>13261.32</v>
      </c>
      <c r="G199" s="67">
        <v>2145.2145816825168</v>
      </c>
      <c r="H199" s="69">
        <f>SUM(Übersichtstabelle_20193478[[#This Row],[Grundbetrag Total pro Gemeinde]:[Zusatzbetrag gemäss Soziallastenindex]])</f>
        <v>15406.534581682517</v>
      </c>
      <c r="I199" s="65">
        <f>VLOOKUP(Übersichtstabelle_20193478[[#This Row],[Gmd. Nr.]],Übersichtstabelle_2019347[],9,FALSE)</f>
        <v>15770.434346871685</v>
      </c>
      <c r="J199" s="63">
        <f>Übersichtstabelle_20193478[[#This Row],[Anrechenbarer Höchstbetrag]]-Übersichtstabelle_20193478[[#This Row],[Alter anrechenbarer Höchstbetrag]]</f>
        <v>-363.89976518916774</v>
      </c>
    </row>
    <row r="200" spans="1:10" ht="26.25" customHeight="1" x14ac:dyDescent="0.25">
      <c r="A200" s="13">
        <v>983</v>
      </c>
      <c r="B200" s="1" t="s">
        <v>200</v>
      </c>
      <c r="C200" s="1" t="s">
        <v>0</v>
      </c>
      <c r="D200" s="1" t="s">
        <v>14</v>
      </c>
      <c r="E200" s="1">
        <v>374</v>
      </c>
      <c r="F200" s="17">
        <f>Übersichtstabelle_20193478[[#This Row],[Kinder und Jugendliche von 0-20 Jhr.]]*81.86</f>
        <v>30615.64</v>
      </c>
      <c r="G200" s="67">
        <v>7762.34059114918</v>
      </c>
      <c r="H200" s="69">
        <f>SUM(Übersichtstabelle_20193478[[#This Row],[Grundbetrag Total pro Gemeinde]:[Zusatzbetrag gemäss Soziallastenindex]])</f>
        <v>38377.980591149179</v>
      </c>
      <c r="I200" s="65">
        <f>VLOOKUP(Übersichtstabelle_20193478[[#This Row],[Gmd. Nr.]],Übersichtstabelle_2019347[],9,FALSE)</f>
        <v>36359.137154541182</v>
      </c>
      <c r="J200" s="63">
        <f>Übersichtstabelle_20193478[[#This Row],[Anrechenbarer Höchstbetrag]]-Übersichtstabelle_20193478[[#This Row],[Alter anrechenbarer Höchstbetrag]]</f>
        <v>2018.8434366079964</v>
      </c>
    </row>
    <row r="201" spans="1:10" ht="24.6" customHeight="1" x14ac:dyDescent="0.25">
      <c r="A201" s="13">
        <v>418</v>
      </c>
      <c r="B201" s="1" t="s">
        <v>201</v>
      </c>
      <c r="C201" s="1" t="s">
        <v>0</v>
      </c>
      <c r="D201" s="1" t="s">
        <v>28</v>
      </c>
      <c r="E201" s="1">
        <v>593</v>
      </c>
      <c r="F201" s="17">
        <f>Übersichtstabelle_20193478[[#This Row],[Kinder und Jugendliche von 0-20 Jhr.]]*81.86</f>
        <v>48542.98</v>
      </c>
      <c r="G201" s="67">
        <v>32085.149538595906</v>
      </c>
      <c r="H201" s="69">
        <f>SUM(Übersichtstabelle_20193478[[#This Row],[Grundbetrag Total pro Gemeinde]:[Zusatzbetrag gemäss Soziallastenindex]])</f>
        <v>80628.129538595909</v>
      </c>
      <c r="I201" s="65">
        <f>VLOOKUP(Übersichtstabelle_20193478[[#This Row],[Gmd. Nr.]],Übersichtstabelle_2019347[],9,FALSE)</f>
        <v>75931.416473353704</v>
      </c>
      <c r="J201" s="63">
        <f>Übersichtstabelle_20193478[[#This Row],[Anrechenbarer Höchstbetrag]]-Übersichtstabelle_20193478[[#This Row],[Alter anrechenbarer Höchstbetrag]]</f>
        <v>4696.7130652422056</v>
      </c>
    </row>
    <row r="202" spans="1:10" ht="14.45" customHeight="1" x14ac:dyDescent="0.25">
      <c r="A202" s="13">
        <v>619</v>
      </c>
      <c r="B202" s="1" t="s">
        <v>202</v>
      </c>
      <c r="C202" s="1" t="s">
        <v>0</v>
      </c>
      <c r="D202" s="1" t="s">
        <v>22</v>
      </c>
      <c r="E202" s="1">
        <v>693</v>
      </c>
      <c r="F202" s="17">
        <f>Übersichtstabelle_20193478[[#This Row],[Kinder und Jugendliche von 0-20 Jhr.]]*81.86</f>
        <v>56728.98</v>
      </c>
      <c r="G202" s="67">
        <v>12347.715782800033</v>
      </c>
      <c r="H202" s="69">
        <f>SUM(Übersichtstabelle_20193478[[#This Row],[Grundbetrag Total pro Gemeinde]:[Zusatzbetrag gemäss Soziallastenindex]])</f>
        <v>69076.69578280003</v>
      </c>
      <c r="I202" s="65">
        <f>VLOOKUP(Übersichtstabelle_20193478[[#This Row],[Gmd. Nr.]],Übersichtstabelle_2019347[],9,FALSE)</f>
        <v>67093.743113572869</v>
      </c>
      <c r="J202" s="63">
        <f>Übersichtstabelle_20193478[[#This Row],[Anrechenbarer Höchstbetrag]]-Übersichtstabelle_20193478[[#This Row],[Alter anrechenbarer Höchstbetrag]]</f>
        <v>1982.9526692271611</v>
      </c>
    </row>
    <row r="203" spans="1:10" ht="14.45" customHeight="1" x14ac:dyDescent="0.25">
      <c r="A203" s="13">
        <v>934</v>
      </c>
      <c r="B203" s="1" t="s">
        <v>348</v>
      </c>
      <c r="C203" s="1" t="s">
        <v>0</v>
      </c>
      <c r="D203" s="1" t="s">
        <v>19</v>
      </c>
      <c r="E203" s="1">
        <v>357</v>
      </c>
      <c r="F203" s="17">
        <f>Übersichtstabelle_20193478[[#This Row],[Kinder und Jugendliche von 0-20 Jhr.]]*81.86</f>
        <v>29224.02</v>
      </c>
      <c r="G203" s="67">
        <v>10568.344975622564</v>
      </c>
      <c r="H203" s="69">
        <f>SUM(Übersichtstabelle_20193478[[#This Row],[Grundbetrag Total pro Gemeinde]:[Zusatzbetrag gemäss Soziallastenindex]])</f>
        <v>39792.364975622564</v>
      </c>
      <c r="I203" s="65">
        <f>VLOOKUP(Übersichtstabelle_20193478[[#This Row],[Gmd. Nr.]],Übersichtstabelle_2019347[],9,FALSE)</f>
        <v>40640.401933026435</v>
      </c>
      <c r="J203" s="63">
        <f>Übersichtstabelle_20193478[[#This Row],[Anrechenbarer Höchstbetrag]]-Übersichtstabelle_20193478[[#This Row],[Alter anrechenbarer Höchstbetrag]]</f>
        <v>-848.03695740387047</v>
      </c>
    </row>
    <row r="204" spans="1:10" ht="14.45" customHeight="1" x14ac:dyDescent="0.25">
      <c r="A204" s="13">
        <v>629</v>
      </c>
      <c r="B204" s="1" t="s">
        <v>203</v>
      </c>
      <c r="C204" s="1" t="s">
        <v>0</v>
      </c>
      <c r="D204" s="1" t="s">
        <v>22</v>
      </c>
      <c r="E204" s="1">
        <v>77</v>
      </c>
      <c r="F204" s="17">
        <f>Übersichtstabelle_20193478[[#This Row],[Kinder und Jugendliche von 0-20 Jhr.]]*81.86</f>
        <v>6303.22</v>
      </c>
      <c r="G204" s="67">
        <v>573.27690892196233</v>
      </c>
      <c r="H204" s="69">
        <f>SUM(Übersichtstabelle_20193478[[#This Row],[Grundbetrag Total pro Gemeinde]:[Zusatzbetrag gemäss Soziallastenindex]])</f>
        <v>6876.496908921963</v>
      </c>
      <c r="I204" s="65">
        <f>VLOOKUP(Übersichtstabelle_20193478[[#This Row],[Gmd. Nr.]],Übersichtstabelle_2019347[],9,FALSE)</f>
        <v>6243.9843104711445</v>
      </c>
      <c r="J204" s="63">
        <f>Übersichtstabelle_20193478[[#This Row],[Anrechenbarer Höchstbetrag]]-Übersichtstabelle_20193478[[#This Row],[Alter anrechenbarer Höchstbetrag]]</f>
        <v>632.51259845081859</v>
      </c>
    </row>
    <row r="205" spans="1:10" ht="14.45" customHeight="1" x14ac:dyDescent="0.25">
      <c r="A205" s="13">
        <v>935</v>
      </c>
      <c r="B205" s="1" t="s">
        <v>204</v>
      </c>
      <c r="C205" s="1" t="s">
        <v>7</v>
      </c>
      <c r="D205" s="1" t="s">
        <v>8</v>
      </c>
      <c r="E205" s="1">
        <v>119</v>
      </c>
      <c r="F205" s="17">
        <f>Übersichtstabelle_20193478[[#This Row],[Kinder und Jugendliche von 0-20 Jhr.]]*81.86</f>
        <v>9741.34</v>
      </c>
      <c r="G205" s="67">
        <v>1432.1666151150584</v>
      </c>
      <c r="H205" s="69">
        <f>SUM(Übersichtstabelle_20193478[[#This Row],[Grundbetrag Total pro Gemeinde]:[Zusatzbetrag gemäss Soziallastenindex]])</f>
        <v>11173.506615115059</v>
      </c>
      <c r="I205" s="65">
        <f>VLOOKUP(Übersichtstabelle_20193478[[#This Row],[Gmd. Nr.]],Übersichtstabelle_2019347[],9,FALSE)</f>
        <v>10387.099824440986</v>
      </c>
      <c r="J205" s="63">
        <f>Übersichtstabelle_20193478[[#This Row],[Anrechenbarer Höchstbetrag]]-Übersichtstabelle_20193478[[#This Row],[Alter anrechenbarer Höchstbetrag]]</f>
        <v>786.40679067407291</v>
      </c>
    </row>
    <row r="206" spans="1:10" ht="26.25" customHeight="1" x14ac:dyDescent="0.25">
      <c r="A206" s="13">
        <v>589</v>
      </c>
      <c r="B206" s="1" t="s">
        <v>349</v>
      </c>
      <c r="C206" s="1" t="s">
        <v>0</v>
      </c>
      <c r="D206" s="1" t="s">
        <v>50</v>
      </c>
      <c r="E206" s="1">
        <v>61</v>
      </c>
      <c r="F206" s="17">
        <f>Übersichtstabelle_20193478[[#This Row],[Kinder und Jugendliche von 0-20 Jhr.]]*81.86</f>
        <v>4993.46</v>
      </c>
      <c r="G206" s="67">
        <v>2053.7796055043195</v>
      </c>
      <c r="H206" s="69">
        <f>SUM(Übersichtstabelle_20193478[[#This Row],[Grundbetrag Total pro Gemeinde]:[Zusatzbetrag gemäss Soziallastenindex]])</f>
        <v>7047.2396055043191</v>
      </c>
      <c r="I206" s="65">
        <f>VLOOKUP(Übersichtstabelle_20193478[[#This Row],[Gmd. Nr.]],Übersichtstabelle_2019347[],9,FALSE)</f>
        <v>6983.8588922392682</v>
      </c>
      <c r="J206" s="63">
        <f>Übersichtstabelle_20193478[[#This Row],[Anrechenbarer Höchstbetrag]]-Übersichtstabelle_20193478[[#This Row],[Alter anrechenbarer Höchstbetrag]]</f>
        <v>63.380713265050872</v>
      </c>
    </row>
    <row r="207" spans="1:10" ht="24.6" customHeight="1" x14ac:dyDescent="0.25">
      <c r="A207" s="13">
        <v>620</v>
      </c>
      <c r="B207" s="1" t="s">
        <v>206</v>
      </c>
      <c r="C207" s="1" t="s">
        <v>0</v>
      </c>
      <c r="D207" s="1" t="s">
        <v>22</v>
      </c>
      <c r="E207" s="1">
        <v>137</v>
      </c>
      <c r="F207" s="17">
        <f>Übersichtstabelle_20193478[[#This Row],[Kinder und Jugendliche von 0-20 Jhr.]]*81.86</f>
        <v>11214.82</v>
      </c>
      <c r="G207" s="67">
        <v>1722.7712338375081</v>
      </c>
      <c r="H207" s="69">
        <f>SUM(Übersichtstabelle_20193478[[#This Row],[Grundbetrag Total pro Gemeinde]:[Zusatzbetrag gemäss Soziallastenindex]])</f>
        <v>12937.591233837507</v>
      </c>
      <c r="I207" s="65">
        <f>VLOOKUP(Übersichtstabelle_20193478[[#This Row],[Gmd. Nr.]],Übersichtstabelle_2019347[],9,FALSE)</f>
        <v>12625.172087525703</v>
      </c>
      <c r="J207" s="63">
        <f>Übersichtstabelle_20193478[[#This Row],[Anrechenbarer Höchstbetrag]]-Übersichtstabelle_20193478[[#This Row],[Alter anrechenbarer Höchstbetrag]]</f>
        <v>312.41914631180407</v>
      </c>
    </row>
    <row r="208" spans="1:10" ht="26.25" customHeight="1" x14ac:dyDescent="0.25">
      <c r="A208" s="13">
        <v>391</v>
      </c>
      <c r="B208" s="1" t="s">
        <v>350</v>
      </c>
      <c r="C208" s="1" t="s">
        <v>0</v>
      </c>
      <c r="D208" s="1" t="s">
        <v>3</v>
      </c>
      <c r="E208" s="1">
        <v>210</v>
      </c>
      <c r="F208" s="17">
        <f>Übersichtstabelle_20193478[[#This Row],[Kinder und Jugendliche von 0-20 Jhr.]]*81.86</f>
        <v>17190.599999999999</v>
      </c>
      <c r="G208" s="67">
        <v>2855.3760283865122</v>
      </c>
      <c r="H208" s="69">
        <f>SUM(Übersichtstabelle_20193478[[#This Row],[Grundbetrag Total pro Gemeinde]:[Zusatzbetrag gemäss Soziallastenindex]])</f>
        <v>20045.976028386511</v>
      </c>
      <c r="I208" s="65">
        <f>VLOOKUP(Übersichtstabelle_20193478[[#This Row],[Gmd. Nr.]],Übersichtstabelle_2019347[],9,FALSE)</f>
        <v>18125.16643460024</v>
      </c>
      <c r="J208" s="63">
        <f>Übersichtstabelle_20193478[[#This Row],[Anrechenbarer Höchstbetrag]]-Übersichtstabelle_20193478[[#This Row],[Alter anrechenbarer Höchstbetrag]]</f>
        <v>1920.8095937862709</v>
      </c>
    </row>
    <row r="209" spans="1:10" ht="15" customHeight="1" x14ac:dyDescent="0.25">
      <c r="A209" s="13">
        <v>766</v>
      </c>
      <c r="B209" s="1" t="s">
        <v>351</v>
      </c>
      <c r="C209" s="1" t="s">
        <v>7</v>
      </c>
      <c r="D209" s="1" t="s">
        <v>8</v>
      </c>
      <c r="E209" s="1">
        <v>154</v>
      </c>
      <c r="F209" s="17">
        <f>Übersichtstabelle_20193478[[#This Row],[Kinder und Jugendliche von 0-20 Jhr.]]*81.86</f>
        <v>12606.44</v>
      </c>
      <c r="G209" s="67">
        <v>2532.1021651662795</v>
      </c>
      <c r="H209" s="69">
        <f>SUM(Übersichtstabelle_20193478[[#This Row],[Grundbetrag Total pro Gemeinde]:[Zusatzbetrag gemäss Soziallastenindex]])</f>
        <v>15138.54216516628</v>
      </c>
      <c r="I209" s="65">
        <f>VLOOKUP(Übersichtstabelle_20193478[[#This Row],[Gmd. Nr.]],Übersichtstabelle_2019347[],9,FALSE)</f>
        <v>13956.41552690119</v>
      </c>
      <c r="J209" s="63">
        <f>Übersichtstabelle_20193478[[#This Row],[Anrechenbarer Höchstbetrag]]-Übersichtstabelle_20193478[[#This Row],[Alter anrechenbarer Höchstbetrag]]</f>
        <v>1182.1266382650902</v>
      </c>
    </row>
    <row r="210" spans="1:10" ht="14.45" customHeight="1" x14ac:dyDescent="0.25">
      <c r="A210" s="13">
        <v>985</v>
      </c>
      <c r="B210" s="1" t="s">
        <v>207</v>
      </c>
      <c r="C210" s="1" t="s">
        <v>0</v>
      </c>
      <c r="D210" s="1" t="s">
        <v>36</v>
      </c>
      <c r="E210" s="1">
        <v>101</v>
      </c>
      <c r="F210" s="17">
        <f>Übersichtstabelle_20193478[[#This Row],[Kinder und Jugendliche von 0-20 Jhr.]]*81.86</f>
        <v>8267.86</v>
      </c>
      <c r="G210" s="67">
        <v>1499.8040926464382</v>
      </c>
      <c r="H210" s="69">
        <f>SUM(Übersichtstabelle_20193478[[#This Row],[Grundbetrag Total pro Gemeinde]:[Zusatzbetrag gemäss Soziallastenindex]])</f>
        <v>9767.6640926464388</v>
      </c>
      <c r="I210" s="65">
        <f>VLOOKUP(Übersichtstabelle_20193478[[#This Row],[Gmd. Nr.]],Übersichtstabelle_2019347[],9,FALSE)</f>
        <v>10796.662085599044</v>
      </c>
      <c r="J210" s="63">
        <f>Übersichtstabelle_20193478[[#This Row],[Anrechenbarer Höchstbetrag]]-Übersichtstabelle_20193478[[#This Row],[Alter anrechenbarer Höchstbetrag]]</f>
        <v>-1028.9979929526053</v>
      </c>
    </row>
    <row r="211" spans="1:10" ht="14.45" customHeight="1" x14ac:dyDescent="0.25">
      <c r="A211" s="13">
        <v>335</v>
      </c>
      <c r="B211" s="1" t="s">
        <v>208</v>
      </c>
      <c r="C211" s="1" t="s">
        <v>7</v>
      </c>
      <c r="D211" s="1" t="s">
        <v>8</v>
      </c>
      <c r="E211" s="1">
        <v>37</v>
      </c>
      <c r="F211" s="17">
        <f>Übersichtstabelle_20193478[[#This Row],[Kinder und Jugendliche von 0-20 Jhr.]]*81.86</f>
        <v>3028.82</v>
      </c>
      <c r="G211" s="67">
        <v>608.25802591442255</v>
      </c>
      <c r="H211" s="69">
        <f>SUM(Übersichtstabelle_20193478[[#This Row],[Grundbetrag Total pro Gemeinde]:[Zusatzbetrag gemäss Soziallastenindex]])</f>
        <v>3637.0780259144226</v>
      </c>
      <c r="I211" s="65">
        <f>VLOOKUP(Übersichtstabelle_20193478[[#This Row],[Gmd. Nr.]],Übersichtstabelle_2019347[],9,FALSE)</f>
        <v>3278.0243363265304</v>
      </c>
      <c r="J211" s="63">
        <f>Übersichtstabelle_20193478[[#This Row],[Anrechenbarer Höchstbetrag]]-Übersichtstabelle_20193478[[#This Row],[Alter anrechenbarer Höchstbetrag]]</f>
        <v>359.05368958789222</v>
      </c>
    </row>
    <row r="212" spans="1:10" ht="26.25" customHeight="1" x14ac:dyDescent="0.25">
      <c r="A212" s="13">
        <v>622</v>
      </c>
      <c r="B212" s="1" t="s">
        <v>149</v>
      </c>
      <c r="C212" s="1" t="s">
        <v>0</v>
      </c>
      <c r="D212" s="1" t="s">
        <v>58</v>
      </c>
      <c r="E212" s="1">
        <v>129</v>
      </c>
      <c r="F212" s="17">
        <f>Übersichtstabelle_20193478[[#This Row],[Kinder und Jugendliche von 0-20 Jhr.]]*81.86</f>
        <v>10559.94</v>
      </c>
      <c r="G212" s="67">
        <v>2336.4161512692858</v>
      </c>
      <c r="H212" s="69">
        <f>SUM(Übersichtstabelle_20193478[[#This Row],[Grundbetrag Total pro Gemeinde]:[Zusatzbetrag gemäss Soziallastenindex]])</f>
        <v>12896.356151269287</v>
      </c>
      <c r="I212" s="65">
        <f>VLOOKUP(Übersichtstabelle_20193478[[#This Row],[Gmd. Nr.]],Übersichtstabelle_2019347[],9,FALSE)</f>
        <v>13068.841424384676</v>
      </c>
      <c r="J212" s="63">
        <f>Übersichtstabelle_20193478[[#This Row],[Anrechenbarer Höchstbetrag]]-Übersichtstabelle_20193478[[#This Row],[Alter anrechenbarer Höchstbetrag]]</f>
        <v>-172.48527311538965</v>
      </c>
    </row>
    <row r="213" spans="1:10" ht="26.25" customHeight="1" x14ac:dyDescent="0.25">
      <c r="A213" s="13">
        <v>744</v>
      </c>
      <c r="B213" s="1" t="s">
        <v>210</v>
      </c>
      <c r="C213" s="1" t="s">
        <v>0</v>
      </c>
      <c r="D213" s="1" t="s">
        <v>13</v>
      </c>
      <c r="E213" s="1">
        <v>640</v>
      </c>
      <c r="F213" s="17">
        <f>Übersichtstabelle_20193478[[#This Row],[Kinder und Jugendliche von 0-20 Jhr.]]*81.86</f>
        <v>52390.400000000001</v>
      </c>
      <c r="G213" s="67">
        <v>28488.934046251721</v>
      </c>
      <c r="H213" s="69">
        <f>SUM(Übersichtstabelle_20193478[[#This Row],[Grundbetrag Total pro Gemeinde]:[Zusatzbetrag gemäss Soziallastenindex]])</f>
        <v>80879.334046251723</v>
      </c>
      <c r="I213" s="65">
        <f>VLOOKUP(Übersichtstabelle_20193478[[#This Row],[Gmd. Nr.]],Übersichtstabelle_2019347[],9,FALSE)</f>
        <v>59311.206404711651</v>
      </c>
      <c r="J213" s="63">
        <f>Übersichtstabelle_20193478[[#This Row],[Anrechenbarer Höchstbetrag]]-Übersichtstabelle_20193478[[#This Row],[Alter anrechenbarer Höchstbetrag]]</f>
        <v>21568.127641540072</v>
      </c>
    </row>
    <row r="214" spans="1:10" ht="14.45" customHeight="1" x14ac:dyDescent="0.25">
      <c r="A214" s="13">
        <v>438</v>
      </c>
      <c r="B214" s="1" t="s">
        <v>211</v>
      </c>
      <c r="C214" s="1" t="s">
        <v>0</v>
      </c>
      <c r="D214" s="1" t="s">
        <v>63</v>
      </c>
      <c r="E214" s="1">
        <v>234</v>
      </c>
      <c r="F214" s="17">
        <f>Übersichtstabelle_20193478[[#This Row],[Kinder und Jugendliche von 0-20 Jhr.]]*81.86</f>
        <v>19155.240000000002</v>
      </c>
      <c r="G214" s="67">
        <v>6710.1422750171023</v>
      </c>
      <c r="H214" s="69">
        <f>SUM(Übersichtstabelle_20193478[[#This Row],[Grundbetrag Total pro Gemeinde]:[Zusatzbetrag gemäss Soziallastenindex]])</f>
        <v>25865.382275017102</v>
      </c>
      <c r="I214" s="65">
        <f>VLOOKUP(Übersichtstabelle_20193478[[#This Row],[Gmd. Nr.]],Übersichtstabelle_2019347[],9,FALSE)</f>
        <v>22934.531016152552</v>
      </c>
      <c r="J214" s="63">
        <f>Übersichtstabelle_20193478[[#This Row],[Anrechenbarer Höchstbetrag]]-Übersichtstabelle_20193478[[#This Row],[Alter anrechenbarer Höchstbetrag]]</f>
        <v>2930.8512588645499</v>
      </c>
    </row>
    <row r="215" spans="1:10" ht="14.45" customHeight="1" x14ac:dyDescent="0.25">
      <c r="A215" s="13">
        <v>363</v>
      </c>
      <c r="B215" s="1" t="s">
        <v>212</v>
      </c>
      <c r="C215" s="1" t="s">
        <v>0</v>
      </c>
      <c r="D215" s="1" t="s">
        <v>212</v>
      </c>
      <c r="E215" s="1">
        <v>3520</v>
      </c>
      <c r="F215" s="17">
        <f>Übersichtstabelle_20193478[[#This Row],[Kinder und Jugendliche von 0-20 Jhr.]]*81.86</f>
        <v>288147.20000000001</v>
      </c>
      <c r="G215" s="67">
        <v>217674.61270057064</v>
      </c>
      <c r="H215" s="69">
        <f>SUM(Übersichtstabelle_20193478[[#This Row],[Grundbetrag Total pro Gemeinde]:[Zusatzbetrag gemäss Soziallastenindex]])</f>
        <v>505821.81270057068</v>
      </c>
      <c r="I215" s="65">
        <f>VLOOKUP(Übersichtstabelle_20193478[[#This Row],[Gmd. Nr.]],Übersichtstabelle_2019347[],9,FALSE)</f>
        <v>424547.09823578864</v>
      </c>
      <c r="J215" s="63">
        <f>Übersichtstabelle_20193478[[#This Row],[Anrechenbarer Höchstbetrag]]-Übersichtstabelle_20193478[[#This Row],[Alter anrechenbarer Höchstbetrag]]</f>
        <v>81274.714464782039</v>
      </c>
    </row>
    <row r="216" spans="1:10" ht="14.45" customHeight="1" x14ac:dyDescent="0.25">
      <c r="A216" s="13">
        <v>701</v>
      </c>
      <c r="B216" s="1" t="s">
        <v>213</v>
      </c>
      <c r="C216" s="1" t="s">
        <v>0</v>
      </c>
      <c r="D216" s="1" t="s">
        <v>34</v>
      </c>
      <c r="E216" s="1">
        <v>99</v>
      </c>
      <c r="F216" s="17">
        <f>Übersichtstabelle_20193478[[#This Row],[Kinder und Jugendliche von 0-20 Jhr.]]*81.86</f>
        <v>8104.14</v>
      </c>
      <c r="G216" s="67">
        <v>2503.4712151465678</v>
      </c>
      <c r="H216" s="69">
        <f>SUM(Übersichtstabelle_20193478[[#This Row],[Grundbetrag Total pro Gemeinde]:[Zusatzbetrag gemäss Soziallastenindex]])</f>
        <v>10607.611215146568</v>
      </c>
      <c r="I216" s="65">
        <f>VLOOKUP(Übersichtstabelle_20193478[[#This Row],[Gmd. Nr.]],Übersichtstabelle_2019347[],9,FALSE)</f>
        <v>9681.7716182257063</v>
      </c>
      <c r="J216" s="63">
        <f>Übersichtstabelle_20193478[[#This Row],[Anrechenbarer Höchstbetrag]]-Übersichtstabelle_20193478[[#This Row],[Alter anrechenbarer Höchstbetrag]]</f>
        <v>925.83959692086137</v>
      </c>
    </row>
    <row r="217" spans="1:10" ht="14.45" customHeight="1" x14ac:dyDescent="0.25">
      <c r="A217" s="13">
        <v>450</v>
      </c>
      <c r="B217" s="1" t="s">
        <v>63</v>
      </c>
      <c r="C217" s="1" t="s">
        <v>0</v>
      </c>
      <c r="D217" s="1" t="s">
        <v>63</v>
      </c>
      <c r="E217" s="1">
        <v>380</v>
      </c>
      <c r="F217" s="17">
        <f>Übersichtstabelle_20193478[[#This Row],[Kinder und Jugendliche von 0-20 Jhr.]]*81.86</f>
        <v>31106.799999999999</v>
      </c>
      <c r="G217" s="67">
        <v>14176.541694579913</v>
      </c>
      <c r="H217" s="69">
        <f>SUM(Übersichtstabelle_20193478[[#This Row],[Grundbetrag Total pro Gemeinde]:[Zusatzbetrag gemäss Soziallastenindex]])</f>
        <v>45283.341694579911</v>
      </c>
      <c r="I217" s="65">
        <f>VLOOKUP(Übersichtstabelle_20193478[[#This Row],[Gmd. Nr.]],Übersichtstabelle_2019347[],9,FALSE)</f>
        <v>44066.344393719439</v>
      </c>
      <c r="J217" s="63">
        <f>Übersichtstabelle_20193478[[#This Row],[Anrechenbarer Höchstbetrag]]-Übersichtstabelle_20193478[[#This Row],[Alter anrechenbarer Höchstbetrag]]</f>
        <v>1216.997300860472</v>
      </c>
    </row>
    <row r="218" spans="1:10" ht="14.45" customHeight="1" x14ac:dyDescent="0.25">
      <c r="A218" s="13">
        <v>716</v>
      </c>
      <c r="B218" s="1" t="s">
        <v>214</v>
      </c>
      <c r="C218" s="1" t="s">
        <v>0</v>
      </c>
      <c r="D218" s="1" t="s">
        <v>60</v>
      </c>
      <c r="E218" s="1">
        <v>90</v>
      </c>
      <c r="F218" s="17">
        <f>Übersichtstabelle_20193478[[#This Row],[Kinder und Jugendliche von 0-20 Jhr.]]*81.86</f>
        <v>7367.4</v>
      </c>
      <c r="G218" s="67">
        <v>1848.0104970841744</v>
      </c>
      <c r="H218" s="69">
        <f>SUM(Übersichtstabelle_20193478[[#This Row],[Grundbetrag Total pro Gemeinde]:[Zusatzbetrag gemäss Soziallastenindex]])</f>
        <v>9215.4104970841745</v>
      </c>
      <c r="I218" s="65">
        <f>VLOOKUP(Übersichtstabelle_20193478[[#This Row],[Gmd. Nr.]],Übersichtstabelle_2019347[],9,FALSE)</f>
        <v>8311.1490160095109</v>
      </c>
      <c r="J218" s="63">
        <f>Übersichtstabelle_20193478[[#This Row],[Anrechenbarer Höchstbetrag]]-Übersichtstabelle_20193478[[#This Row],[Alter anrechenbarer Höchstbetrag]]</f>
        <v>904.26148107466361</v>
      </c>
    </row>
    <row r="219" spans="1:10" ht="14.45" customHeight="1" x14ac:dyDescent="0.25">
      <c r="A219" s="15">
        <v>392</v>
      </c>
      <c r="B219" s="1" t="s">
        <v>215</v>
      </c>
      <c r="C219" s="1" t="s">
        <v>0</v>
      </c>
      <c r="D219" s="1" t="s">
        <v>14</v>
      </c>
      <c r="E219" s="1">
        <v>1192</v>
      </c>
      <c r="F219" s="17">
        <f>Übersichtstabelle_20193478[[#This Row],[Kinder und Jugendliche von 0-20 Jhr.]]*81.86</f>
        <v>97577.12</v>
      </c>
      <c r="G219" s="67">
        <v>50188.993341583009</v>
      </c>
      <c r="H219" s="69">
        <f>SUM(Übersichtstabelle_20193478[[#This Row],[Grundbetrag Total pro Gemeinde]:[Zusatzbetrag gemäss Soziallastenindex]])</f>
        <v>147766.113341583</v>
      </c>
      <c r="I219" s="65">
        <f>VLOOKUP(Übersichtstabelle_20193478[[#This Row],[Gmd. Nr.]],Übersichtstabelle_2019347[],9,FALSE)</f>
        <v>118111.69292320184</v>
      </c>
      <c r="J219" s="63">
        <f>Übersichtstabelle_20193478[[#This Row],[Anrechenbarer Höchstbetrag]]-Übersichtstabelle_20193478[[#This Row],[Alter anrechenbarer Höchstbetrag]]</f>
        <v>29654.420418381153</v>
      </c>
    </row>
    <row r="220" spans="1:10" ht="14.45" customHeight="1" x14ac:dyDescent="0.25">
      <c r="A220" s="14">
        <v>726</v>
      </c>
      <c r="B220" s="1" t="s">
        <v>216</v>
      </c>
      <c r="C220" s="1" t="s">
        <v>0</v>
      </c>
      <c r="D220" s="1" t="s">
        <v>194</v>
      </c>
      <c r="E220" s="1">
        <v>426</v>
      </c>
      <c r="F220" s="17">
        <f>Übersichtstabelle_20193478[[#This Row],[Kinder und Jugendliche von 0-20 Jhr.]]*81.86</f>
        <v>34872.36</v>
      </c>
      <c r="G220" s="67">
        <v>10366.39781378718</v>
      </c>
      <c r="H220" s="69">
        <f>SUM(Übersichtstabelle_20193478[[#This Row],[Grundbetrag Total pro Gemeinde]:[Zusatzbetrag gemäss Soziallastenindex]])</f>
        <v>45238.757813787182</v>
      </c>
      <c r="I220" s="65">
        <f>VLOOKUP(Übersichtstabelle_20193478[[#This Row],[Gmd. Nr.]],Übersichtstabelle_2019347[],9,FALSE)</f>
        <v>40429.798984222936</v>
      </c>
      <c r="J220" s="63">
        <f>Übersichtstabelle_20193478[[#This Row],[Anrechenbarer Höchstbetrag]]-Übersichtstabelle_20193478[[#This Row],[Alter anrechenbarer Höchstbetrag]]</f>
        <v>4808.9588295642461</v>
      </c>
    </row>
    <row r="221" spans="1:10" ht="14.45" customHeight="1" x14ac:dyDescent="0.25">
      <c r="A221" s="13">
        <v>936</v>
      </c>
      <c r="B221" s="1" t="s">
        <v>217</v>
      </c>
      <c r="C221" s="1" t="s">
        <v>7</v>
      </c>
      <c r="D221" s="1" t="s">
        <v>8</v>
      </c>
      <c r="E221" s="1">
        <v>48</v>
      </c>
      <c r="F221" s="17">
        <f>Übersichtstabelle_20193478[[#This Row],[Kinder und Jugendliche von 0-20 Jhr.]]*81.86</f>
        <v>3929.2799999999997</v>
      </c>
      <c r="G221" s="67">
        <v>555.17640043957374</v>
      </c>
      <c r="H221" s="69">
        <f>SUM(Übersichtstabelle_20193478[[#This Row],[Grundbetrag Total pro Gemeinde]:[Zusatzbetrag gemäss Soziallastenindex]])</f>
        <v>4484.4564004395734</v>
      </c>
      <c r="I221" s="65">
        <f>VLOOKUP(Übersichtstabelle_20193478[[#This Row],[Gmd. Nr.]],Übersichtstabelle_2019347[],9,FALSE)</f>
        <v>5845.5592157481915</v>
      </c>
      <c r="J221" s="63">
        <f>Übersichtstabelle_20193478[[#This Row],[Anrechenbarer Höchstbetrag]]-Übersichtstabelle_20193478[[#This Row],[Alter anrechenbarer Höchstbetrag]]</f>
        <v>-1361.1028153086181</v>
      </c>
    </row>
    <row r="222" spans="1:10" ht="14.45" customHeight="1" x14ac:dyDescent="0.25">
      <c r="A222" s="13">
        <v>745</v>
      </c>
      <c r="B222" s="1" t="s">
        <v>218</v>
      </c>
      <c r="C222" s="1" t="s">
        <v>0</v>
      </c>
      <c r="D222" s="1" t="s">
        <v>138</v>
      </c>
      <c r="E222" s="1">
        <v>788</v>
      </c>
      <c r="F222" s="17">
        <f>Übersichtstabelle_20193478[[#This Row],[Kinder und Jugendliche von 0-20 Jhr.]]*81.86</f>
        <v>64505.68</v>
      </c>
      <c r="G222" s="67">
        <v>19228.704540137715</v>
      </c>
      <c r="H222" s="69">
        <f>SUM(Übersichtstabelle_20193478[[#This Row],[Grundbetrag Total pro Gemeinde]:[Zusatzbetrag gemäss Soziallastenindex]])</f>
        <v>83734.384540137718</v>
      </c>
      <c r="I222" s="65">
        <f>VLOOKUP(Übersichtstabelle_20193478[[#This Row],[Gmd. Nr.]],Übersichtstabelle_2019347[],9,FALSE)</f>
        <v>68761.47582723161</v>
      </c>
      <c r="J222" s="63">
        <f>Übersichtstabelle_20193478[[#This Row],[Anrechenbarer Höchstbetrag]]-Übersichtstabelle_20193478[[#This Row],[Alter anrechenbarer Höchstbetrag]]</f>
        <v>14972.908712906108</v>
      </c>
    </row>
    <row r="223" spans="1:10" ht="14.45" customHeight="1" x14ac:dyDescent="0.25">
      <c r="A223" s="13">
        <v>309</v>
      </c>
      <c r="B223" s="1" t="s">
        <v>219</v>
      </c>
      <c r="C223" s="1" t="s">
        <v>0</v>
      </c>
      <c r="D223" s="1" t="s">
        <v>3</v>
      </c>
      <c r="E223" s="1">
        <v>244</v>
      </c>
      <c r="F223" s="17">
        <f>Übersichtstabelle_20193478[[#This Row],[Kinder und Jugendliche von 0-20 Jhr.]]*81.86</f>
        <v>19973.84</v>
      </c>
      <c r="G223" s="67">
        <v>3314.6120006436759</v>
      </c>
      <c r="H223" s="69">
        <f>SUM(Übersichtstabelle_20193478[[#This Row],[Grundbetrag Total pro Gemeinde]:[Zusatzbetrag gemäss Soziallastenindex]])</f>
        <v>23288.452000643676</v>
      </c>
      <c r="I223" s="65">
        <f>VLOOKUP(Übersichtstabelle_20193478[[#This Row],[Gmd. Nr.]],Übersichtstabelle_2019347[],9,FALSE)</f>
        <v>22310.752483328928</v>
      </c>
      <c r="J223" s="63">
        <f>Übersichtstabelle_20193478[[#This Row],[Anrechenbarer Höchstbetrag]]-Übersichtstabelle_20193478[[#This Row],[Alter anrechenbarer Höchstbetrag]]</f>
        <v>977.69951731474794</v>
      </c>
    </row>
    <row r="224" spans="1:10" ht="14.45" customHeight="1" x14ac:dyDescent="0.25">
      <c r="A224" s="13">
        <v>310</v>
      </c>
      <c r="B224" s="1" t="s">
        <v>352</v>
      </c>
      <c r="C224" s="1" t="s">
        <v>0</v>
      </c>
      <c r="D224" s="1" t="s">
        <v>3</v>
      </c>
      <c r="E224" s="1">
        <v>530</v>
      </c>
      <c r="F224" s="17">
        <f>Übersichtstabelle_20193478[[#This Row],[Kinder und Jugendliche von 0-20 Jhr.]]*81.86</f>
        <v>43385.8</v>
      </c>
      <c r="G224" s="67">
        <v>7063.665507319788</v>
      </c>
      <c r="H224" s="69">
        <f>SUM(Übersichtstabelle_20193478[[#This Row],[Grundbetrag Total pro Gemeinde]:[Zusatzbetrag gemäss Soziallastenindex]])</f>
        <v>50449.465507319794</v>
      </c>
      <c r="I224" s="65">
        <f>VLOOKUP(Übersichtstabelle_20193478[[#This Row],[Gmd. Nr.]],Übersichtstabelle_2019347[],9,FALSE)</f>
        <v>45654.035556742681</v>
      </c>
      <c r="J224" s="63">
        <f>Übersichtstabelle_20193478[[#This Row],[Anrechenbarer Höchstbetrag]]-Übersichtstabelle_20193478[[#This Row],[Alter anrechenbarer Höchstbetrag]]</f>
        <v>4795.4299505771123</v>
      </c>
    </row>
    <row r="225" spans="1:10" ht="14.45" customHeight="1" x14ac:dyDescent="0.25">
      <c r="A225" s="13">
        <v>715</v>
      </c>
      <c r="B225" s="1" t="s">
        <v>220</v>
      </c>
      <c r="C225" s="1" t="s">
        <v>7</v>
      </c>
      <c r="D225" s="1" t="s">
        <v>8</v>
      </c>
      <c r="E225" s="1">
        <v>11</v>
      </c>
      <c r="F225" s="17">
        <f>Übersichtstabelle_20193478[[#This Row],[Kinder und Jugendliche von 0-20 Jhr.]]*81.86</f>
        <v>900.46</v>
      </c>
      <c r="G225" s="67">
        <v>8.0112855274770656</v>
      </c>
      <c r="H225" s="69">
        <f>SUM(Übersichtstabelle_20193478[[#This Row],[Grundbetrag Total pro Gemeinde]:[Zusatzbetrag gemäss Soziallastenindex]])</f>
        <v>908.47128552747711</v>
      </c>
      <c r="I225" s="65">
        <f>VLOOKUP(Übersichtstabelle_20193478[[#This Row],[Gmd. Nr.]],Übersichtstabelle_2019347[],9,FALSE)</f>
        <v>1167.2469900927792</v>
      </c>
      <c r="J225" s="63">
        <f>Übersichtstabelle_20193478[[#This Row],[Anrechenbarer Höchstbetrag]]-Übersichtstabelle_20193478[[#This Row],[Alter anrechenbarer Höchstbetrag]]</f>
        <v>-258.77570456530214</v>
      </c>
    </row>
    <row r="226" spans="1:10" ht="14.45" customHeight="1" x14ac:dyDescent="0.25">
      <c r="A226" s="13">
        <v>703</v>
      </c>
      <c r="B226" s="1" t="s">
        <v>221</v>
      </c>
      <c r="C226" s="1" t="s">
        <v>0</v>
      </c>
      <c r="D226" s="1" t="s">
        <v>60</v>
      </c>
      <c r="E226" s="1">
        <v>508</v>
      </c>
      <c r="F226" s="17">
        <f>Übersichtstabelle_20193478[[#This Row],[Kinder und Jugendliche von 0-20 Jhr.]]*81.86</f>
        <v>41584.879999999997</v>
      </c>
      <c r="G226" s="67">
        <v>25384.860755693437</v>
      </c>
      <c r="H226" s="69">
        <f>SUM(Übersichtstabelle_20193478[[#This Row],[Grundbetrag Total pro Gemeinde]:[Zusatzbetrag gemäss Soziallastenindex]])</f>
        <v>66969.740755693434</v>
      </c>
      <c r="I226" s="65">
        <f>VLOOKUP(Übersichtstabelle_20193478[[#This Row],[Gmd. Nr.]],Übersichtstabelle_2019347[],9,FALSE)</f>
        <v>59182.859006180792</v>
      </c>
      <c r="J226" s="63">
        <f>Übersichtstabelle_20193478[[#This Row],[Anrechenbarer Höchstbetrag]]-Übersichtstabelle_20193478[[#This Row],[Alter anrechenbarer Höchstbetrag]]</f>
        <v>7786.8817495126423</v>
      </c>
    </row>
    <row r="227" spans="1:10" ht="14.45" customHeight="1" x14ac:dyDescent="0.25">
      <c r="A227" s="13">
        <v>567</v>
      </c>
      <c r="B227" s="1" t="s">
        <v>353</v>
      </c>
      <c r="C227" s="1" t="s">
        <v>0</v>
      </c>
      <c r="D227" s="1" t="s">
        <v>74</v>
      </c>
      <c r="E227" s="1">
        <v>791</v>
      </c>
      <c r="F227" s="17">
        <f>Übersichtstabelle_20193478[[#This Row],[Kinder und Jugendliche von 0-20 Jhr.]]*81.86</f>
        <v>64751.26</v>
      </c>
      <c r="G227" s="67">
        <v>9724.4316174177584</v>
      </c>
      <c r="H227" s="69">
        <f>SUM(Übersichtstabelle_20193478[[#This Row],[Grundbetrag Total pro Gemeinde]:[Zusatzbetrag gemäss Soziallastenindex]])</f>
        <v>74475.69161741776</v>
      </c>
      <c r="I227" s="65">
        <f>VLOOKUP(Übersichtstabelle_20193478[[#This Row],[Gmd. Nr.]],Übersichtstabelle_2019347[],9,FALSE)</f>
        <v>72603.456511040247</v>
      </c>
      <c r="J227" s="63">
        <f>Übersichtstabelle_20193478[[#This Row],[Anrechenbarer Höchstbetrag]]-Übersichtstabelle_20193478[[#This Row],[Alter anrechenbarer Höchstbetrag]]</f>
        <v>1872.2351063775131</v>
      </c>
    </row>
    <row r="228" spans="1:10" ht="14.45" customHeight="1" x14ac:dyDescent="0.25">
      <c r="A228" s="13">
        <v>336</v>
      </c>
      <c r="B228" s="1" t="s">
        <v>222</v>
      </c>
      <c r="C228" s="1" t="s">
        <v>7</v>
      </c>
      <c r="D228" s="1" t="s">
        <v>8</v>
      </c>
      <c r="E228" s="1">
        <v>40</v>
      </c>
      <c r="F228" s="17">
        <f>Übersichtstabelle_20193478[[#This Row],[Kinder und Jugendliche von 0-20 Jhr.]]*81.86</f>
        <v>3274.4</v>
      </c>
      <c r="G228" s="67">
        <v>710.27500796973152</v>
      </c>
      <c r="H228" s="69">
        <f>SUM(Übersichtstabelle_20193478[[#This Row],[Grundbetrag Total pro Gemeinde]:[Zusatzbetrag gemäss Soziallastenindex]])</f>
        <v>3984.6750079697317</v>
      </c>
      <c r="I228" s="65">
        <f>VLOOKUP(Übersichtstabelle_20193478[[#This Row],[Gmd. Nr.]],Übersichtstabelle_2019347[],9,FALSE)</f>
        <v>3751.0485381576855</v>
      </c>
      <c r="J228" s="63">
        <f>Übersichtstabelle_20193478[[#This Row],[Anrechenbarer Höchstbetrag]]-Übersichtstabelle_20193478[[#This Row],[Alter anrechenbarer Höchstbetrag]]</f>
        <v>233.62646981204625</v>
      </c>
    </row>
    <row r="229" spans="1:10" ht="14.45" customHeight="1" x14ac:dyDescent="0.25">
      <c r="A229" s="13">
        <v>441</v>
      </c>
      <c r="B229" s="1" t="s">
        <v>354</v>
      </c>
      <c r="C229" s="1" t="s">
        <v>0</v>
      </c>
      <c r="D229" s="1" t="s">
        <v>65</v>
      </c>
      <c r="E229" s="1">
        <v>201</v>
      </c>
      <c r="F229" s="17">
        <f>Übersichtstabelle_20193478[[#This Row],[Kinder und Jugendliche von 0-20 Jhr.]]*81.86</f>
        <v>16453.86</v>
      </c>
      <c r="G229" s="67">
        <v>6790.0104490907988</v>
      </c>
      <c r="H229" s="69">
        <f>SUM(Übersichtstabelle_20193478[[#This Row],[Grundbetrag Total pro Gemeinde]:[Zusatzbetrag gemäss Soziallastenindex]])</f>
        <v>23243.870449090799</v>
      </c>
      <c r="I229" s="65">
        <f>VLOOKUP(Übersichtstabelle_20193478[[#This Row],[Gmd. Nr.]],Übersichtstabelle_2019347[],9,FALSE)</f>
        <v>19576.972521182397</v>
      </c>
      <c r="J229" s="63">
        <f>Übersichtstabelle_20193478[[#This Row],[Anrechenbarer Höchstbetrag]]-Übersichtstabelle_20193478[[#This Row],[Alter anrechenbarer Höchstbetrag]]</f>
        <v>3666.8979279084015</v>
      </c>
    </row>
    <row r="230" spans="1:10" ht="26.25" customHeight="1" x14ac:dyDescent="0.25">
      <c r="A230" s="13">
        <v>767</v>
      </c>
      <c r="B230" s="1" t="s">
        <v>223</v>
      </c>
      <c r="C230" s="1" t="s">
        <v>7</v>
      </c>
      <c r="D230" s="1" t="s">
        <v>8</v>
      </c>
      <c r="E230" s="1">
        <v>201</v>
      </c>
      <c r="F230" s="17">
        <f>Übersichtstabelle_20193478[[#This Row],[Kinder und Jugendliche von 0-20 Jhr.]]*81.86</f>
        <v>16453.86</v>
      </c>
      <c r="G230" s="67">
        <v>3239.3430293279584</v>
      </c>
      <c r="H230" s="69">
        <f>SUM(Übersichtstabelle_20193478[[#This Row],[Grundbetrag Total pro Gemeinde]:[Zusatzbetrag gemäss Soziallastenindex]])</f>
        <v>19693.20302932796</v>
      </c>
      <c r="I230" s="65">
        <f>VLOOKUP(Übersichtstabelle_20193478[[#This Row],[Gmd. Nr.]],Übersichtstabelle_2019347[],9,FALSE)</f>
        <v>17418.436261478411</v>
      </c>
      <c r="J230" s="63">
        <f>Übersichtstabelle_20193478[[#This Row],[Anrechenbarer Höchstbetrag]]-Übersichtstabelle_20193478[[#This Row],[Alter anrechenbarer Höchstbetrag]]</f>
        <v>2274.7667678495491</v>
      </c>
    </row>
    <row r="231" spans="1:10" x14ac:dyDescent="0.25">
      <c r="A231" s="13">
        <v>879</v>
      </c>
      <c r="B231" s="1" t="s">
        <v>189</v>
      </c>
      <c r="C231" s="1" t="s">
        <v>0</v>
      </c>
      <c r="D231" s="1" t="s">
        <v>189</v>
      </c>
      <c r="E231" s="1">
        <v>590</v>
      </c>
      <c r="F231" s="17">
        <f>Übersichtstabelle_20193478[[#This Row],[Kinder und Jugendliche von 0-20 Jhr.]]*81.86</f>
        <v>48297.4</v>
      </c>
      <c r="G231" s="67">
        <v>13118.514128174718</v>
      </c>
      <c r="H231" s="69">
        <f>SUM(Übersichtstabelle_20193478[[#This Row],[Grundbetrag Total pro Gemeinde]:[Zusatzbetrag gemäss Soziallastenindex]])</f>
        <v>61415.914128174722</v>
      </c>
      <c r="I231" s="65">
        <f>VLOOKUP(Übersichtstabelle_20193478[[#This Row],[Gmd. Nr.]],Übersichtstabelle_2019347[],9,FALSE)</f>
        <v>55342.306911264051</v>
      </c>
      <c r="J231" s="63">
        <f>Übersichtstabelle_20193478[[#This Row],[Anrechenbarer Höchstbetrag]]-Übersichtstabelle_20193478[[#This Row],[Alter anrechenbarer Höchstbetrag]]</f>
        <v>6073.6072169106701</v>
      </c>
    </row>
    <row r="232" spans="1:10" ht="14.45" customHeight="1" x14ac:dyDescent="0.25">
      <c r="A232" s="13">
        <v>590</v>
      </c>
      <c r="B232" s="1" t="s">
        <v>355</v>
      </c>
      <c r="C232" s="1" t="s">
        <v>7</v>
      </c>
      <c r="D232" s="1" t="s">
        <v>8</v>
      </c>
      <c r="E232" s="1">
        <v>428</v>
      </c>
      <c r="F232" s="17">
        <f>Übersichtstabelle_20193478[[#This Row],[Kinder und Jugendliche von 0-20 Jhr.]]*81.86</f>
        <v>35036.080000000002</v>
      </c>
      <c r="G232" s="67">
        <v>12527.340402739481</v>
      </c>
      <c r="H232" s="69">
        <f>SUM(Übersichtstabelle_20193478[[#This Row],[Grundbetrag Total pro Gemeinde]:[Zusatzbetrag gemäss Soziallastenindex]])</f>
        <v>47563.420402739481</v>
      </c>
      <c r="I232" s="65">
        <f>VLOOKUP(Übersichtstabelle_20193478[[#This Row],[Gmd. Nr.]],Übersichtstabelle_2019347[],9,FALSE)</f>
        <v>51144.519665507833</v>
      </c>
      <c r="J232" s="63">
        <f>Übersichtstabelle_20193478[[#This Row],[Anrechenbarer Höchstbetrag]]-Übersichtstabelle_20193478[[#This Row],[Alter anrechenbarer Höchstbetrag]]</f>
        <v>-3581.0992627683518</v>
      </c>
    </row>
    <row r="233" spans="1:10" ht="14.45" customHeight="1" x14ac:dyDescent="0.25">
      <c r="A233" s="13">
        <v>704</v>
      </c>
      <c r="B233" s="1" t="s">
        <v>356</v>
      </c>
      <c r="C233" s="1" t="s">
        <v>0</v>
      </c>
      <c r="D233" s="1" t="s">
        <v>34</v>
      </c>
      <c r="E233" s="1">
        <v>23</v>
      </c>
      <c r="F233" s="17">
        <f>Übersichtstabelle_20193478[[#This Row],[Kinder und Jugendliche von 0-20 Jhr.]]*81.86</f>
        <v>1882.78</v>
      </c>
      <c r="G233" s="67">
        <v>1453.8634868847619</v>
      </c>
      <c r="H233" s="69">
        <f>SUM(Übersichtstabelle_20193478[[#This Row],[Grundbetrag Total pro Gemeinde]:[Zusatzbetrag gemäss Soziallastenindex]])</f>
        <v>3336.6434868847618</v>
      </c>
      <c r="I233" s="65">
        <f>VLOOKUP(Übersichtstabelle_20193478[[#This Row],[Gmd. Nr.]],Übersichtstabelle_2019347[],9,FALSE)</f>
        <v>3015.4173555986717</v>
      </c>
      <c r="J233" s="63">
        <f>Übersichtstabelle_20193478[[#This Row],[Anrechenbarer Höchstbetrag]]-Übersichtstabelle_20193478[[#This Row],[Alter anrechenbarer Höchstbetrag]]</f>
        <v>321.22613128609009</v>
      </c>
    </row>
    <row r="234" spans="1:10" ht="14.45" customHeight="1" x14ac:dyDescent="0.25">
      <c r="A234" s="13">
        <v>337</v>
      </c>
      <c r="B234" s="1" t="s">
        <v>357</v>
      </c>
      <c r="C234" s="1" t="s">
        <v>0</v>
      </c>
      <c r="D234" s="1" t="s">
        <v>5</v>
      </c>
      <c r="E234" s="1">
        <v>854</v>
      </c>
      <c r="F234" s="17">
        <f>Übersichtstabelle_20193478[[#This Row],[Kinder und Jugendliche von 0-20 Jhr.]]*81.86</f>
        <v>69908.44</v>
      </c>
      <c r="G234" s="67">
        <v>27735.039198367125</v>
      </c>
      <c r="H234" s="69">
        <f>SUM(Übersichtstabelle_20193478[[#This Row],[Grundbetrag Total pro Gemeinde]:[Zusatzbetrag gemäss Soziallastenindex]])</f>
        <v>97643.479198367131</v>
      </c>
      <c r="I234" s="65">
        <f>VLOOKUP(Übersichtstabelle_20193478[[#This Row],[Gmd. Nr.]],Übersichtstabelle_2019347[],9,FALSE)</f>
        <v>92907.906362263864</v>
      </c>
      <c r="J234" s="63">
        <f>Übersichtstabelle_20193478[[#This Row],[Anrechenbarer Höchstbetrag]]-Übersichtstabelle_20193478[[#This Row],[Alter anrechenbarer Höchstbetrag]]</f>
        <v>4735.572836103267</v>
      </c>
    </row>
    <row r="235" spans="1:10" ht="14.45" customHeight="1" x14ac:dyDescent="0.25">
      <c r="A235" s="13">
        <v>338</v>
      </c>
      <c r="B235" s="1" t="s">
        <v>225</v>
      </c>
      <c r="C235" s="1" t="s">
        <v>7</v>
      </c>
      <c r="D235" s="1" t="s">
        <v>8</v>
      </c>
      <c r="E235" s="1">
        <v>313</v>
      </c>
      <c r="F235" s="17">
        <f>Übersichtstabelle_20193478[[#This Row],[Kinder und Jugendliche von 0-20 Jhr.]]*81.86</f>
        <v>25622.18</v>
      </c>
      <c r="G235" s="67">
        <v>7754.6126101950331</v>
      </c>
      <c r="H235" s="69">
        <f>SUM(Übersichtstabelle_20193478[[#This Row],[Grundbetrag Total pro Gemeinde]:[Zusatzbetrag gemäss Soziallastenindex]])</f>
        <v>33376.792610195036</v>
      </c>
      <c r="I235" s="65">
        <f>VLOOKUP(Übersichtstabelle_20193478[[#This Row],[Gmd. Nr.]],Übersichtstabelle_2019347[],9,FALSE)</f>
        <v>29615.103449413604</v>
      </c>
      <c r="J235" s="63">
        <f>Übersichtstabelle_20193478[[#This Row],[Anrechenbarer Höchstbetrag]]-Übersichtstabelle_20193478[[#This Row],[Alter anrechenbarer Höchstbetrag]]</f>
        <v>3761.6891607814323</v>
      </c>
    </row>
    <row r="236" spans="1:10" ht="14.45" customHeight="1" x14ac:dyDescent="0.25">
      <c r="A236" s="13">
        <v>339</v>
      </c>
      <c r="B236" s="1" t="s">
        <v>226</v>
      </c>
      <c r="C236" s="1" t="s">
        <v>7</v>
      </c>
      <c r="D236" s="1" t="s">
        <v>8</v>
      </c>
      <c r="E236" s="1">
        <v>86</v>
      </c>
      <c r="F236" s="17">
        <f>Übersichtstabelle_20193478[[#This Row],[Kinder und Jugendliche von 0-20 Jhr.]]*81.86</f>
        <v>7039.96</v>
      </c>
      <c r="G236" s="67">
        <v>1375.9094358323287</v>
      </c>
      <c r="H236" s="69">
        <f>SUM(Übersichtstabelle_20193478[[#This Row],[Grundbetrag Total pro Gemeinde]:[Zusatzbetrag gemäss Soziallastenindex]])</f>
        <v>8415.8694358323282</v>
      </c>
      <c r="I236" s="65">
        <f>VLOOKUP(Übersichtstabelle_20193478[[#This Row],[Gmd. Nr.]],Übersichtstabelle_2019347[],9,FALSE)</f>
        <v>7931.771764388207</v>
      </c>
      <c r="J236" s="63">
        <f>Übersichtstabelle_20193478[[#This Row],[Anrechenbarer Höchstbetrag]]-Übersichtstabelle_20193478[[#This Row],[Alter anrechenbarer Höchstbetrag]]</f>
        <v>484.09767144412126</v>
      </c>
    </row>
    <row r="237" spans="1:10" ht="15.6" customHeight="1" x14ac:dyDescent="0.25">
      <c r="A237" s="13">
        <v>442</v>
      </c>
      <c r="B237" s="1" t="s">
        <v>358</v>
      </c>
      <c r="C237" s="1" t="s">
        <v>0</v>
      </c>
      <c r="D237" s="1" t="s">
        <v>63</v>
      </c>
      <c r="E237" s="1">
        <v>30</v>
      </c>
      <c r="F237" s="17">
        <f>Übersichtstabelle_20193478[[#This Row],[Kinder und Jugendliche von 0-20 Jhr.]]*81.86</f>
        <v>2455.8000000000002</v>
      </c>
      <c r="G237" s="67">
        <v>979.68437418814642</v>
      </c>
      <c r="H237" s="69">
        <f>SUM(Übersichtstabelle_20193478[[#This Row],[Grundbetrag Total pro Gemeinde]:[Zusatzbetrag gemäss Soziallastenindex]])</f>
        <v>3435.4843741881468</v>
      </c>
      <c r="I237" s="65">
        <f>VLOOKUP(Übersichtstabelle_20193478[[#This Row],[Gmd. Nr.]],Übersichtstabelle_2019347[],9,FALSE)</f>
        <v>2106.9378442342922</v>
      </c>
      <c r="J237" s="63">
        <f>Übersichtstabelle_20193478[[#This Row],[Anrechenbarer Höchstbetrag]]-Übersichtstabelle_20193478[[#This Row],[Alter anrechenbarer Höchstbetrag]]</f>
        <v>1328.5465299538546</v>
      </c>
    </row>
    <row r="238" spans="1:10" ht="14.45" customHeight="1" x14ac:dyDescent="0.25">
      <c r="A238" s="13">
        <v>904</v>
      </c>
      <c r="B238" s="1" t="s">
        <v>359</v>
      </c>
      <c r="C238" s="1" t="s">
        <v>7</v>
      </c>
      <c r="D238" s="1" t="s">
        <v>8</v>
      </c>
      <c r="E238" s="1">
        <v>248</v>
      </c>
      <c r="F238" s="17">
        <f>Übersichtstabelle_20193478[[#This Row],[Kinder und Jugendliche von 0-20 Jhr.]]*81.86</f>
        <v>20301.28</v>
      </c>
      <c r="G238" s="67">
        <v>4723.9937620733972</v>
      </c>
      <c r="H238" s="69">
        <f>SUM(Übersichtstabelle_20193478[[#This Row],[Grundbetrag Total pro Gemeinde]:[Zusatzbetrag gemäss Soziallastenindex]])</f>
        <v>25025.273762073397</v>
      </c>
      <c r="I238" s="65">
        <f>VLOOKUP(Übersichtstabelle_20193478[[#This Row],[Gmd. Nr.]],Übersichtstabelle_2019347[],9,FALSE)</f>
        <v>23139.477329643138</v>
      </c>
      <c r="J238" s="63">
        <f>Übersichtstabelle_20193478[[#This Row],[Anrechenbarer Höchstbetrag]]-Übersichtstabelle_20193478[[#This Row],[Alter anrechenbarer Höchstbetrag]]</f>
        <v>1885.7964324302593</v>
      </c>
    </row>
    <row r="239" spans="1:10" ht="14.45" customHeight="1" x14ac:dyDescent="0.25">
      <c r="A239" s="13">
        <v>623</v>
      </c>
      <c r="B239" s="1" t="s">
        <v>150</v>
      </c>
      <c r="C239" s="1" t="s">
        <v>0</v>
      </c>
      <c r="D239" s="1" t="s">
        <v>58</v>
      </c>
      <c r="E239" s="1">
        <v>525</v>
      </c>
      <c r="F239" s="17">
        <f>Übersichtstabelle_20193478[[#This Row],[Kinder und Jugendliche von 0-20 Jhr.]]*81.86</f>
        <v>42976.5</v>
      </c>
      <c r="G239" s="67">
        <v>11329.227347382981</v>
      </c>
      <c r="H239" s="69">
        <f>SUM(Übersichtstabelle_20193478[[#This Row],[Grundbetrag Total pro Gemeinde]:[Zusatzbetrag gemäss Soziallastenindex]])</f>
        <v>54305.727347382985</v>
      </c>
      <c r="I239" s="65">
        <f>VLOOKUP(Übersichtstabelle_20193478[[#This Row],[Gmd. Nr.]],Übersichtstabelle_2019347[],9,FALSE)</f>
        <v>51523.062366390433</v>
      </c>
      <c r="J239" s="63">
        <f>Übersichtstabelle_20193478[[#This Row],[Anrechenbarer Höchstbetrag]]-Übersichtstabelle_20193478[[#This Row],[Alter anrechenbarer Höchstbetrag]]</f>
        <v>2782.6649809925511</v>
      </c>
    </row>
    <row r="240" spans="1:10" ht="14.45" customHeight="1" x14ac:dyDescent="0.25">
      <c r="A240" s="13">
        <v>905</v>
      </c>
      <c r="B240" s="1" t="s">
        <v>228</v>
      </c>
      <c r="C240" s="1" t="s">
        <v>7</v>
      </c>
      <c r="D240" s="1" t="s">
        <v>8</v>
      </c>
      <c r="E240" s="1">
        <v>495</v>
      </c>
      <c r="F240" s="17">
        <f>Übersichtstabelle_20193478[[#This Row],[Kinder und Jugendliche von 0-20 Jhr.]]*81.86</f>
        <v>40520.699999999997</v>
      </c>
      <c r="G240" s="67">
        <v>10899.006135999733</v>
      </c>
      <c r="H240" s="69">
        <f>SUM(Übersichtstabelle_20193478[[#This Row],[Grundbetrag Total pro Gemeinde]:[Zusatzbetrag gemäss Soziallastenindex]])</f>
        <v>51419.706135999731</v>
      </c>
      <c r="I240" s="65">
        <f>VLOOKUP(Übersichtstabelle_20193478[[#This Row],[Gmd. Nr.]],Übersichtstabelle_2019347[],9,FALSE)</f>
        <v>44572.581665630467</v>
      </c>
      <c r="J240" s="63">
        <f>Übersichtstabelle_20193478[[#This Row],[Anrechenbarer Höchstbetrag]]-Übersichtstabelle_20193478[[#This Row],[Alter anrechenbarer Höchstbetrag]]</f>
        <v>6847.1244703692646</v>
      </c>
    </row>
    <row r="241" spans="1:10" ht="26.25" customHeight="1" x14ac:dyDescent="0.25">
      <c r="A241" s="13">
        <v>420</v>
      </c>
      <c r="B241" s="1" t="s">
        <v>229</v>
      </c>
      <c r="C241" s="1" t="s">
        <v>0</v>
      </c>
      <c r="D241" s="1" t="s">
        <v>10</v>
      </c>
      <c r="E241" s="1">
        <v>475</v>
      </c>
      <c r="F241" s="17">
        <f>Übersichtstabelle_20193478[[#This Row],[Kinder und Jugendliche von 0-20 Jhr.]]*81.86</f>
        <v>38883.5</v>
      </c>
      <c r="G241" s="67">
        <v>23446.289054278433</v>
      </c>
      <c r="H241" s="69">
        <f>SUM(Übersichtstabelle_20193478[[#This Row],[Grundbetrag Total pro Gemeinde]:[Zusatzbetrag gemäss Soziallastenindex]])</f>
        <v>62329.78905427843</v>
      </c>
      <c r="I241" s="65">
        <f>VLOOKUP(Übersichtstabelle_20193478[[#This Row],[Gmd. Nr.]],Übersichtstabelle_2019347[],9,FALSE)</f>
        <v>58475.638716244153</v>
      </c>
      <c r="J241" s="63">
        <f>Übersichtstabelle_20193478[[#This Row],[Anrechenbarer Höchstbetrag]]-Übersichtstabelle_20193478[[#This Row],[Alter anrechenbarer Höchstbetrag]]</f>
        <v>3854.1503380342765</v>
      </c>
    </row>
    <row r="242" spans="1:10" ht="26.25" customHeight="1" x14ac:dyDescent="0.25">
      <c r="A242" s="13">
        <v>880</v>
      </c>
      <c r="B242" s="1" t="s">
        <v>233</v>
      </c>
      <c r="C242" s="1" t="s">
        <v>0</v>
      </c>
      <c r="D242" s="1" t="s">
        <v>189</v>
      </c>
      <c r="E242" s="1">
        <v>307</v>
      </c>
      <c r="F242" s="17">
        <f>Übersichtstabelle_20193478[[#This Row],[Kinder und Jugendliche von 0-20 Jhr.]]*81.86</f>
        <v>25131.02</v>
      </c>
      <c r="G242" s="67">
        <v>6213.5162845206505</v>
      </c>
      <c r="H242" s="69">
        <f>SUM(Übersichtstabelle_20193478[[#This Row],[Grundbetrag Total pro Gemeinde]:[Zusatzbetrag gemäss Soziallastenindex]])</f>
        <v>31344.536284520651</v>
      </c>
      <c r="I242" s="65">
        <f>VLOOKUP(Übersichtstabelle_20193478[[#This Row],[Gmd. Nr.]],Übersichtstabelle_2019347[],9,FALSE)</f>
        <v>30772.913207138052</v>
      </c>
      <c r="J242" s="63">
        <f>Übersichtstabelle_20193478[[#This Row],[Anrechenbarer Höchstbetrag]]-Übersichtstabelle_20193478[[#This Row],[Alter anrechenbarer Höchstbetrag]]</f>
        <v>571.62307738259915</v>
      </c>
    </row>
    <row r="243" spans="1:10" ht="14.45" customHeight="1" x14ac:dyDescent="0.25">
      <c r="A243" s="13">
        <v>956</v>
      </c>
      <c r="B243" s="1" t="s">
        <v>230</v>
      </c>
      <c r="C243" s="1" t="s">
        <v>0</v>
      </c>
      <c r="D243" s="1" t="s">
        <v>14</v>
      </c>
      <c r="E243" s="1">
        <v>637</v>
      </c>
      <c r="F243" s="17">
        <f>Übersichtstabelle_20193478[[#This Row],[Kinder und Jugendliche von 0-20 Jhr.]]*81.86</f>
        <v>52144.82</v>
      </c>
      <c r="G243" s="67">
        <v>11586.702690164948</v>
      </c>
      <c r="H243" s="69">
        <f>SUM(Übersichtstabelle_20193478[[#This Row],[Grundbetrag Total pro Gemeinde]:[Zusatzbetrag gemäss Soziallastenindex]])</f>
        <v>63731.522690164944</v>
      </c>
      <c r="I243" s="65">
        <f>VLOOKUP(Übersichtstabelle_20193478[[#This Row],[Gmd. Nr.]],Übersichtstabelle_2019347[],9,FALSE)</f>
        <v>61161.295451911108</v>
      </c>
      <c r="J243" s="63">
        <f>Übersichtstabelle_20193478[[#This Row],[Anrechenbarer Höchstbetrag]]-Übersichtstabelle_20193478[[#This Row],[Alter anrechenbarer Höchstbetrag]]</f>
        <v>2570.2272382538358</v>
      </c>
    </row>
    <row r="244" spans="1:10" ht="14.45" customHeight="1" x14ac:dyDescent="0.25">
      <c r="A244" s="13">
        <v>421</v>
      </c>
      <c r="B244" s="1" t="s">
        <v>231</v>
      </c>
      <c r="C244" s="1" t="s">
        <v>0</v>
      </c>
      <c r="D244" s="1" t="s">
        <v>36</v>
      </c>
      <c r="E244" s="1">
        <v>20</v>
      </c>
      <c r="F244" s="17">
        <f>Übersichtstabelle_20193478[[#This Row],[Kinder und Jugendliche von 0-20 Jhr.]]*81.86</f>
        <v>1637.2</v>
      </c>
      <c r="G244" s="67">
        <v>0</v>
      </c>
      <c r="H244" s="69">
        <f>SUM(Übersichtstabelle_20193478[[#This Row],[Grundbetrag Total pro Gemeinde]:[Zusatzbetrag gemäss Soziallastenindex]])</f>
        <v>1637.2</v>
      </c>
      <c r="I244" s="65">
        <f>VLOOKUP(Übersichtstabelle_20193478[[#This Row],[Gmd. Nr.]],Übersichtstabelle_2019347[],9,FALSE)</f>
        <v>1719.0578623894544</v>
      </c>
      <c r="J244" s="63">
        <f>Übersichtstabelle_20193478[[#This Row],[Anrechenbarer Höchstbetrag]]-Übersichtstabelle_20193478[[#This Row],[Alter anrechenbarer Höchstbetrag]]</f>
        <v>-81.85786238945434</v>
      </c>
    </row>
    <row r="245" spans="1:10" ht="14.45" customHeight="1" x14ac:dyDescent="0.25">
      <c r="A245" s="13">
        <v>987</v>
      </c>
      <c r="B245" s="1" t="s">
        <v>232</v>
      </c>
      <c r="C245" s="1" t="s">
        <v>0</v>
      </c>
      <c r="D245" s="1" t="s">
        <v>14</v>
      </c>
      <c r="E245" s="1">
        <v>92</v>
      </c>
      <c r="F245" s="17">
        <f>Übersichtstabelle_20193478[[#This Row],[Kinder und Jugendliche von 0-20 Jhr.]]*81.86</f>
        <v>7531.12</v>
      </c>
      <c r="G245" s="67">
        <v>923.58761729586911</v>
      </c>
      <c r="H245" s="69">
        <f>SUM(Übersichtstabelle_20193478[[#This Row],[Grundbetrag Total pro Gemeinde]:[Zusatzbetrag gemäss Soziallastenindex]])</f>
        <v>8454.7076172958696</v>
      </c>
      <c r="I245" s="65">
        <f>VLOOKUP(Übersichtstabelle_20193478[[#This Row],[Gmd. Nr.]],Übersichtstabelle_2019347[],9,FALSE)</f>
        <v>9215.0965693807939</v>
      </c>
      <c r="J245" s="63">
        <f>Übersichtstabelle_20193478[[#This Row],[Anrechenbarer Höchstbetrag]]-Übersichtstabelle_20193478[[#This Row],[Alter anrechenbarer Höchstbetrag]]</f>
        <v>-760.38895208492431</v>
      </c>
    </row>
    <row r="246" spans="1:10" ht="14.45" customHeight="1" x14ac:dyDescent="0.25">
      <c r="A246" s="13">
        <v>853</v>
      </c>
      <c r="B246" s="1" t="s">
        <v>234</v>
      </c>
      <c r="C246" s="1" t="s">
        <v>0</v>
      </c>
      <c r="D246" s="1" t="s">
        <v>189</v>
      </c>
      <c r="E246" s="1">
        <v>319</v>
      </c>
      <c r="F246" s="17">
        <f>Übersichtstabelle_20193478[[#This Row],[Kinder und Jugendliche von 0-20 Jhr.]]*81.86</f>
        <v>26113.34</v>
      </c>
      <c r="G246" s="67">
        <v>6628.8906716082565</v>
      </c>
      <c r="H246" s="69">
        <f>SUM(Übersichtstabelle_20193478[[#This Row],[Grundbetrag Total pro Gemeinde]:[Zusatzbetrag gemäss Soziallastenindex]])</f>
        <v>32742.230671608257</v>
      </c>
      <c r="I246" s="65">
        <f>VLOOKUP(Übersichtstabelle_20193478[[#This Row],[Gmd. Nr.]],Übersichtstabelle_2019347[],9,FALSE)</f>
        <v>31250.755159371583</v>
      </c>
      <c r="J246" s="63">
        <f>Übersichtstabelle_20193478[[#This Row],[Anrechenbarer Höchstbetrag]]-Übersichtstabelle_20193478[[#This Row],[Alter anrechenbarer Höchstbetrag]]</f>
        <v>1491.4755122366732</v>
      </c>
    </row>
    <row r="247" spans="1:10" ht="14.45" customHeight="1" x14ac:dyDescent="0.25">
      <c r="A247" s="13">
        <v>393</v>
      </c>
      <c r="B247" s="1" t="s">
        <v>360</v>
      </c>
      <c r="C247" s="1" t="s">
        <v>0</v>
      </c>
      <c r="D247" s="1" t="s">
        <v>14</v>
      </c>
      <c r="E247" s="1">
        <v>173</v>
      </c>
      <c r="F247" s="17">
        <f>Übersichtstabelle_20193478[[#This Row],[Kinder und Jugendliche von 0-20 Jhr.]]*81.86</f>
        <v>14161.78</v>
      </c>
      <c r="G247" s="67">
        <v>4272.4074123568498</v>
      </c>
      <c r="H247" s="69">
        <f>SUM(Übersichtstabelle_20193478[[#This Row],[Grundbetrag Total pro Gemeinde]:[Zusatzbetrag gemäss Soziallastenindex]])</f>
        <v>18434.187412356849</v>
      </c>
      <c r="I247" s="65">
        <f>VLOOKUP(Übersichtstabelle_20193478[[#This Row],[Gmd. Nr.]],Übersichtstabelle_2019347[],9,FALSE)</f>
        <v>15449.822101030742</v>
      </c>
      <c r="J247" s="63">
        <f>Übersichtstabelle_20193478[[#This Row],[Anrechenbarer Höchstbetrag]]-Übersichtstabelle_20193478[[#This Row],[Alter anrechenbarer Höchstbetrag]]</f>
        <v>2984.3653113261062</v>
      </c>
    </row>
    <row r="248" spans="1:10" ht="14.45" customHeight="1" x14ac:dyDescent="0.25">
      <c r="A248" s="13">
        <v>422</v>
      </c>
      <c r="B248" s="1" t="s">
        <v>361</v>
      </c>
      <c r="C248" s="1" t="s">
        <v>7</v>
      </c>
      <c r="D248" s="1" t="s">
        <v>8</v>
      </c>
      <c r="E248" s="1">
        <v>35</v>
      </c>
      <c r="F248" s="17">
        <f>Übersichtstabelle_20193478[[#This Row],[Kinder und Jugendliche von 0-20 Jhr.]]*81.86</f>
        <v>2865.1</v>
      </c>
      <c r="G248" s="67">
        <v>281.15129894959307</v>
      </c>
      <c r="H248" s="69">
        <f>SUM(Übersichtstabelle_20193478[[#This Row],[Grundbetrag Total pro Gemeinde]:[Zusatzbetrag gemäss Soziallastenindex]])</f>
        <v>3146.2512989495931</v>
      </c>
      <c r="I248" s="65">
        <f>VLOOKUP(Übersichtstabelle_20193478[[#This Row],[Gmd. Nr.]],Übersichtstabelle_2019347[],9,FALSE)</f>
        <v>3196.9905068158932</v>
      </c>
      <c r="J248" s="63">
        <f>Übersichtstabelle_20193478[[#This Row],[Anrechenbarer Höchstbetrag]]-Übersichtstabelle_20193478[[#This Row],[Alter anrechenbarer Höchstbetrag]]</f>
        <v>-50.739207866300148</v>
      </c>
    </row>
    <row r="249" spans="1:10" ht="14.45" customHeight="1" x14ac:dyDescent="0.25">
      <c r="A249" s="13">
        <v>340</v>
      </c>
      <c r="B249" s="1" t="s">
        <v>235</v>
      </c>
      <c r="C249" s="1" t="s">
        <v>0</v>
      </c>
      <c r="D249" s="1" t="s">
        <v>5</v>
      </c>
      <c r="E249" s="1">
        <v>137</v>
      </c>
      <c r="F249" s="17">
        <f>Übersichtstabelle_20193478[[#This Row],[Kinder und Jugendliche von 0-20 Jhr.]]*81.86</f>
        <v>11214.82</v>
      </c>
      <c r="G249" s="67">
        <v>1663.785448700396</v>
      </c>
      <c r="H249" s="69">
        <f>SUM(Übersichtstabelle_20193478[[#This Row],[Grundbetrag Total pro Gemeinde]:[Zusatzbetrag gemäss Soziallastenindex]])</f>
        <v>12878.605448700397</v>
      </c>
      <c r="I249" s="65">
        <f>VLOOKUP(Übersichtstabelle_20193478[[#This Row],[Gmd. Nr.]],Übersichtstabelle_2019347[],9,FALSE)</f>
        <v>12877.494342121588</v>
      </c>
      <c r="J249" s="63">
        <f>Übersichtstabelle_20193478[[#This Row],[Anrechenbarer Höchstbetrag]]-Übersichtstabelle_20193478[[#This Row],[Alter anrechenbarer Höchstbetrag]]</f>
        <v>1.111106578808176</v>
      </c>
    </row>
    <row r="250" spans="1:10" ht="14.45" customHeight="1" x14ac:dyDescent="0.25">
      <c r="A250" s="13">
        <v>843</v>
      </c>
      <c r="B250" s="1" t="s">
        <v>106</v>
      </c>
      <c r="C250" s="1" t="s">
        <v>0</v>
      </c>
      <c r="D250" s="1" t="s">
        <v>106</v>
      </c>
      <c r="E250" s="1">
        <v>1164</v>
      </c>
      <c r="F250" s="17">
        <f>Übersichtstabelle_20193478[[#This Row],[Kinder und Jugendliche von 0-20 Jhr.]]*81.86</f>
        <v>95285.04</v>
      </c>
      <c r="G250" s="67">
        <v>35575.009062189776</v>
      </c>
      <c r="H250" s="69">
        <f>SUM(Übersichtstabelle_20193478[[#This Row],[Grundbetrag Total pro Gemeinde]:[Zusatzbetrag gemäss Soziallastenindex]])</f>
        <v>130860.04906218976</v>
      </c>
      <c r="I250" s="65">
        <f>VLOOKUP(Übersichtstabelle_20193478[[#This Row],[Gmd. Nr.]],Übersichtstabelle_2019347[],9,FALSE)</f>
        <v>150382.99753649338</v>
      </c>
      <c r="J250" s="63">
        <f>Übersichtstabelle_20193478[[#This Row],[Anrechenbarer Höchstbetrag]]-Übersichtstabelle_20193478[[#This Row],[Alter anrechenbarer Höchstbetrag]]</f>
        <v>-19522.948474303616</v>
      </c>
    </row>
    <row r="251" spans="1:10" ht="14.45" customHeight="1" x14ac:dyDescent="0.25">
      <c r="A251" s="13">
        <v>746</v>
      </c>
      <c r="B251" s="1" t="s">
        <v>236</v>
      </c>
      <c r="C251" s="1" t="s">
        <v>0</v>
      </c>
      <c r="D251" s="1" t="s">
        <v>13</v>
      </c>
      <c r="E251" s="1">
        <v>416</v>
      </c>
      <c r="F251" s="17">
        <f>Übersichtstabelle_20193478[[#This Row],[Kinder und Jugendliche von 0-20 Jhr.]]*81.86</f>
        <v>34053.760000000002</v>
      </c>
      <c r="G251" s="67">
        <v>6783.7764942868271</v>
      </c>
      <c r="H251" s="69">
        <f>SUM(Übersichtstabelle_20193478[[#This Row],[Grundbetrag Total pro Gemeinde]:[Zusatzbetrag gemäss Soziallastenindex]])</f>
        <v>40837.536494286833</v>
      </c>
      <c r="I251" s="65">
        <f>VLOOKUP(Übersichtstabelle_20193478[[#This Row],[Gmd. Nr.]],Übersichtstabelle_2019347[],9,FALSE)</f>
        <v>36599.809420015241</v>
      </c>
      <c r="J251" s="63">
        <f>Übersichtstabelle_20193478[[#This Row],[Anrechenbarer Höchstbetrag]]-Übersichtstabelle_20193478[[#This Row],[Alter anrechenbarer Höchstbetrag]]</f>
        <v>4237.7270742715918</v>
      </c>
    </row>
    <row r="252" spans="1:10" ht="14.45" customHeight="1" x14ac:dyDescent="0.25">
      <c r="A252" s="13">
        <v>706</v>
      </c>
      <c r="B252" s="1" t="s">
        <v>237</v>
      </c>
      <c r="C252" s="1" t="s">
        <v>0</v>
      </c>
      <c r="D252" s="1" t="s">
        <v>60</v>
      </c>
      <c r="E252" s="1">
        <v>152</v>
      </c>
      <c r="F252" s="17">
        <f>Übersichtstabelle_20193478[[#This Row],[Kinder und Jugendliche von 0-20 Jhr.]]*81.86</f>
        <v>12442.72</v>
      </c>
      <c r="G252" s="67">
        <v>2478.5582564063639</v>
      </c>
      <c r="H252" s="69">
        <f>SUM(Übersichtstabelle_20193478[[#This Row],[Grundbetrag Total pro Gemeinde]:[Zusatzbetrag gemäss Soziallastenindex]])</f>
        <v>14921.278256406364</v>
      </c>
      <c r="I252" s="65">
        <f>VLOOKUP(Übersichtstabelle_20193478[[#This Row],[Gmd. Nr.]],Übersichtstabelle_2019347[],9,FALSE)</f>
        <v>15332.46245206946</v>
      </c>
      <c r="J252" s="63">
        <f>Übersichtstabelle_20193478[[#This Row],[Anrechenbarer Höchstbetrag]]-Übersichtstabelle_20193478[[#This Row],[Alter anrechenbarer Höchstbetrag]]</f>
        <v>-411.18419566309603</v>
      </c>
    </row>
    <row r="253" spans="1:10" ht="14.45" customHeight="1" x14ac:dyDescent="0.25">
      <c r="A253" s="13">
        <v>443</v>
      </c>
      <c r="B253" s="1" t="s">
        <v>65</v>
      </c>
      <c r="C253" s="1" t="s">
        <v>0</v>
      </c>
      <c r="D253" s="1" t="s">
        <v>65</v>
      </c>
      <c r="E253" s="1">
        <v>996</v>
      </c>
      <c r="F253" s="17">
        <f>Übersichtstabelle_20193478[[#This Row],[Kinder und Jugendliche von 0-20 Jhr.]]*81.86</f>
        <v>81532.56</v>
      </c>
      <c r="G253" s="67">
        <v>60895.495003403717</v>
      </c>
      <c r="H253" s="69">
        <f>SUM(Übersichtstabelle_20193478[[#This Row],[Grundbetrag Total pro Gemeinde]:[Zusatzbetrag gemäss Soziallastenindex]])</f>
        <v>142428.05500340372</v>
      </c>
      <c r="I253" s="65">
        <f>VLOOKUP(Übersichtstabelle_20193478[[#This Row],[Gmd. Nr.]],Übersichtstabelle_2019347[],9,FALSE)</f>
        <v>139781.05091932014</v>
      </c>
      <c r="J253" s="63">
        <f>Übersichtstabelle_20193478[[#This Row],[Anrechenbarer Höchstbetrag]]-Übersichtstabelle_20193478[[#This Row],[Alter anrechenbarer Höchstbetrag]]</f>
        <v>2647.0040840835718</v>
      </c>
    </row>
    <row r="254" spans="1:10" ht="14.45" customHeight="1" x14ac:dyDescent="0.25">
      <c r="A254" s="13">
        <v>449</v>
      </c>
      <c r="B254" s="1" t="s">
        <v>238</v>
      </c>
      <c r="C254" s="1" t="s">
        <v>0</v>
      </c>
      <c r="D254" s="1" t="s">
        <v>63</v>
      </c>
      <c r="E254" s="1">
        <v>138</v>
      </c>
      <c r="F254" s="17">
        <f>Übersichtstabelle_20193478[[#This Row],[Kinder und Jugendliche von 0-20 Jhr.]]*81.86</f>
        <v>11296.68</v>
      </c>
      <c r="G254" s="67">
        <v>5796.6135235606798</v>
      </c>
      <c r="H254" s="69">
        <f>SUM(Übersichtstabelle_20193478[[#This Row],[Grundbetrag Total pro Gemeinde]:[Zusatzbetrag gemäss Soziallastenindex]])</f>
        <v>17093.293523560678</v>
      </c>
      <c r="I254" s="65">
        <f>VLOOKUP(Übersichtstabelle_20193478[[#This Row],[Gmd. Nr.]],Übersichtstabelle_2019347[],9,FALSE)</f>
        <v>15390.142519110639</v>
      </c>
      <c r="J254" s="63">
        <f>Übersichtstabelle_20193478[[#This Row],[Anrechenbarer Höchstbetrag]]-Übersichtstabelle_20193478[[#This Row],[Alter anrechenbarer Höchstbetrag]]</f>
        <v>1703.1510044500392</v>
      </c>
    </row>
    <row r="255" spans="1:10" ht="14.45" customHeight="1" x14ac:dyDescent="0.25">
      <c r="A255" s="13">
        <v>707</v>
      </c>
      <c r="B255" s="1" t="s">
        <v>362</v>
      </c>
      <c r="C255" s="1" t="s">
        <v>0</v>
      </c>
      <c r="D255" s="1" t="s">
        <v>60</v>
      </c>
      <c r="E255" s="1">
        <v>34</v>
      </c>
      <c r="F255" s="17">
        <f>Übersichtstabelle_20193478[[#This Row],[Kinder und Jugendliche von 0-20 Jhr.]]*81.86</f>
        <v>2783.24</v>
      </c>
      <c r="G255" s="67">
        <v>722.89316392097214</v>
      </c>
      <c r="H255" s="69">
        <f>SUM(Übersichtstabelle_20193478[[#This Row],[Grundbetrag Total pro Gemeinde]:[Zusatzbetrag gemäss Soziallastenindex]])</f>
        <v>3506.133163920972</v>
      </c>
      <c r="I255" s="65">
        <f>VLOOKUP(Übersichtstabelle_20193478[[#This Row],[Gmd. Nr.]],Übersichtstabelle_2019347[],9,FALSE)</f>
        <v>3272.6415538337124</v>
      </c>
      <c r="J255" s="63">
        <f>Übersichtstabelle_20193478[[#This Row],[Anrechenbarer Höchstbetrag]]-Übersichtstabelle_20193478[[#This Row],[Alter anrechenbarer Höchstbetrag]]</f>
        <v>233.49161008725969</v>
      </c>
    </row>
    <row r="256" spans="1:10" ht="14.45" customHeight="1" x14ac:dyDescent="0.25">
      <c r="A256" s="13">
        <v>591</v>
      </c>
      <c r="B256" s="1" t="s">
        <v>239</v>
      </c>
      <c r="C256" s="1" t="s">
        <v>7</v>
      </c>
      <c r="D256" s="1" t="s">
        <v>8</v>
      </c>
      <c r="E256" s="1">
        <v>8</v>
      </c>
      <c r="F256" s="17">
        <f>Übersichtstabelle_20193478[[#This Row],[Kinder und Jugendliche von 0-20 Jhr.]]*81.86</f>
        <v>654.88</v>
      </c>
      <c r="G256" s="67">
        <v>332.17901615037493</v>
      </c>
      <c r="H256" s="69">
        <f>SUM(Übersichtstabelle_20193478[[#This Row],[Grundbetrag Total pro Gemeinde]:[Zusatzbetrag gemäss Soziallastenindex]])</f>
        <v>987.05901615037487</v>
      </c>
      <c r="I256" s="65">
        <f>VLOOKUP(Übersichtstabelle_20193478[[#This Row],[Gmd. Nr.]],Übersichtstabelle_2019347[],9,FALSE)</f>
        <v>1388.3581310242785</v>
      </c>
      <c r="J256" s="63">
        <f>Übersichtstabelle_20193478[[#This Row],[Anrechenbarer Höchstbetrag]]-Übersichtstabelle_20193478[[#This Row],[Alter anrechenbarer Höchstbetrag]]</f>
        <v>-401.29911487390359</v>
      </c>
    </row>
    <row r="257" spans="1:10" ht="14.45" customHeight="1" x14ac:dyDescent="0.25">
      <c r="A257" s="13">
        <v>906</v>
      </c>
      <c r="B257" s="1" t="s">
        <v>240</v>
      </c>
      <c r="C257" s="1" t="s">
        <v>7</v>
      </c>
      <c r="D257" s="1" t="s">
        <v>8</v>
      </c>
      <c r="E257" s="1">
        <v>217</v>
      </c>
      <c r="F257" s="17">
        <f>Übersichtstabelle_20193478[[#This Row],[Kinder und Jugendliche von 0-20 Jhr.]]*81.86</f>
        <v>17763.62</v>
      </c>
      <c r="G257" s="67">
        <v>3321.8927771053177</v>
      </c>
      <c r="H257" s="69">
        <f>SUM(Übersichtstabelle_20193478[[#This Row],[Grundbetrag Total pro Gemeinde]:[Zusatzbetrag gemäss Soziallastenindex]])</f>
        <v>21085.512777105316</v>
      </c>
      <c r="I257" s="65">
        <f>VLOOKUP(Übersichtstabelle_20193478[[#This Row],[Gmd. Nr.]],Übersichtstabelle_2019347[],9,FALSE)</f>
        <v>18503.904886522669</v>
      </c>
      <c r="J257" s="63">
        <f>Übersichtstabelle_20193478[[#This Row],[Anrechenbarer Höchstbetrag]]-Übersichtstabelle_20193478[[#This Row],[Alter anrechenbarer Höchstbetrag]]</f>
        <v>2581.6078905826471</v>
      </c>
    </row>
    <row r="258" spans="1:10" ht="14.45" customHeight="1" x14ac:dyDescent="0.25">
      <c r="A258" s="13">
        <v>786</v>
      </c>
      <c r="B258" s="1" t="s">
        <v>241</v>
      </c>
      <c r="C258" s="1" t="s">
        <v>0</v>
      </c>
      <c r="D258" s="1" t="s">
        <v>50</v>
      </c>
      <c r="E258" s="1">
        <v>92</v>
      </c>
      <c r="F258" s="17">
        <f>Übersichtstabelle_20193478[[#This Row],[Kinder und Jugendliche von 0-20 Jhr.]]*81.86</f>
        <v>7531.12</v>
      </c>
      <c r="G258" s="67">
        <v>2291.2788831462235</v>
      </c>
      <c r="H258" s="69">
        <f>SUM(Übersichtstabelle_20193478[[#This Row],[Grundbetrag Total pro Gemeinde]:[Zusatzbetrag gemäss Soziallastenindex]])</f>
        <v>9822.3988831462229</v>
      </c>
      <c r="I258" s="65">
        <f>VLOOKUP(Übersichtstabelle_20193478[[#This Row],[Gmd. Nr.]],Übersichtstabelle_2019347[],9,FALSE)</f>
        <v>10399.121427456992</v>
      </c>
      <c r="J258" s="63">
        <f>Übersichtstabelle_20193478[[#This Row],[Anrechenbarer Höchstbetrag]]-Übersichtstabelle_20193478[[#This Row],[Alter anrechenbarer Höchstbetrag]]</f>
        <v>-576.72254431076908</v>
      </c>
    </row>
    <row r="259" spans="1:10" ht="14.45" customHeight="1" x14ac:dyDescent="0.25">
      <c r="A259" s="13">
        <v>708</v>
      </c>
      <c r="B259" s="1" t="s">
        <v>242</v>
      </c>
      <c r="C259" s="1" t="s">
        <v>0</v>
      </c>
      <c r="D259" s="1" t="s">
        <v>34</v>
      </c>
      <c r="E259" s="1">
        <v>6</v>
      </c>
      <c r="F259" s="17">
        <f>Übersichtstabelle_20193478[[#This Row],[Kinder und Jugendliche von 0-20 Jhr.]]*81.86</f>
        <v>491.15999999999997</v>
      </c>
      <c r="G259" s="67">
        <v>190.95851313271982</v>
      </c>
      <c r="H259" s="69">
        <f>SUM(Übersichtstabelle_20193478[[#This Row],[Grundbetrag Total pro Gemeinde]:[Zusatzbetrag gemäss Soziallastenindex]])</f>
        <v>682.11851313271973</v>
      </c>
      <c r="I259" s="65">
        <f>VLOOKUP(Übersichtstabelle_20193478[[#This Row],[Gmd. Nr.]],Übersichtstabelle_2019347[],9,FALSE)</f>
        <v>764.63516090721237</v>
      </c>
      <c r="J259" s="63">
        <f>Übersichtstabelle_20193478[[#This Row],[Anrechenbarer Höchstbetrag]]-Übersichtstabelle_20193478[[#This Row],[Alter anrechenbarer Höchstbetrag]]</f>
        <v>-82.51664777449264</v>
      </c>
    </row>
    <row r="260" spans="1:10" ht="14.45" customHeight="1" x14ac:dyDescent="0.25">
      <c r="A260" s="13">
        <v>747</v>
      </c>
      <c r="B260" s="1" t="s">
        <v>243</v>
      </c>
      <c r="C260" s="1" t="s">
        <v>0</v>
      </c>
      <c r="D260" s="1" t="s">
        <v>13</v>
      </c>
      <c r="E260" s="1">
        <v>115</v>
      </c>
      <c r="F260" s="17">
        <f>Übersichtstabelle_20193478[[#This Row],[Kinder und Jugendliche von 0-20 Jhr.]]*81.86</f>
        <v>9413.9</v>
      </c>
      <c r="G260" s="67">
        <v>1370.0004874419919</v>
      </c>
      <c r="H260" s="69">
        <f>SUM(Übersichtstabelle_20193478[[#This Row],[Grundbetrag Total pro Gemeinde]:[Zusatzbetrag gemäss Soziallastenindex]])</f>
        <v>10783.900487441992</v>
      </c>
      <c r="I260" s="65">
        <f>VLOOKUP(Übersichtstabelle_20193478[[#This Row],[Gmd. Nr.]],Übersichtstabelle_2019347[],9,FALSE)</f>
        <v>7613.6103403305815</v>
      </c>
      <c r="J260" s="63">
        <f>Übersichtstabelle_20193478[[#This Row],[Anrechenbarer Höchstbetrag]]-Übersichtstabelle_20193478[[#This Row],[Alter anrechenbarer Höchstbetrag]]</f>
        <v>3170.2901471114101</v>
      </c>
    </row>
    <row r="261" spans="1:10" ht="14.45" customHeight="1" x14ac:dyDescent="0.25">
      <c r="A261" s="13">
        <v>311</v>
      </c>
      <c r="B261" s="1" t="s">
        <v>244</v>
      </c>
      <c r="C261" s="1" t="s">
        <v>0</v>
      </c>
      <c r="D261" s="1" t="s">
        <v>14</v>
      </c>
      <c r="E261" s="1">
        <v>763</v>
      </c>
      <c r="F261" s="17">
        <f>Übersichtstabelle_20193478[[#This Row],[Kinder und Jugendliche von 0-20 Jhr.]]*81.86</f>
        <v>62459.18</v>
      </c>
      <c r="G261" s="67">
        <v>14042.041430300331</v>
      </c>
      <c r="H261" s="69">
        <f>SUM(Übersichtstabelle_20193478[[#This Row],[Grundbetrag Total pro Gemeinde]:[Zusatzbetrag gemäss Soziallastenindex]])</f>
        <v>76501.221430300327</v>
      </c>
      <c r="I261" s="65">
        <f>VLOOKUP(Übersichtstabelle_20193478[[#This Row],[Gmd. Nr.]],Übersichtstabelle_2019347[],9,FALSE)</f>
        <v>67565.315268549981</v>
      </c>
      <c r="J261" s="63">
        <f>Übersichtstabelle_20193478[[#This Row],[Anrechenbarer Höchstbetrag]]-Übersichtstabelle_20193478[[#This Row],[Alter anrechenbarer Höchstbetrag]]</f>
        <v>8935.9061617503467</v>
      </c>
    </row>
    <row r="262" spans="1:10" ht="14.45" customHeight="1" x14ac:dyDescent="0.25">
      <c r="A262" s="13">
        <v>748</v>
      </c>
      <c r="B262" s="1" t="s">
        <v>245</v>
      </c>
      <c r="C262" s="1" t="s">
        <v>0</v>
      </c>
      <c r="D262" s="1" t="s">
        <v>13</v>
      </c>
      <c r="E262" s="1">
        <v>146</v>
      </c>
      <c r="F262" s="17">
        <f>Übersichtstabelle_20193478[[#This Row],[Kinder und Jugendliche von 0-20 Jhr.]]*81.86</f>
        <v>11951.56</v>
      </c>
      <c r="G262" s="67">
        <v>3739.2058864542287</v>
      </c>
      <c r="H262" s="69">
        <f>SUM(Übersichtstabelle_20193478[[#This Row],[Grundbetrag Total pro Gemeinde]:[Zusatzbetrag gemäss Soziallastenindex]])</f>
        <v>15690.765886454228</v>
      </c>
      <c r="I262" s="65">
        <f>VLOOKUP(Übersichtstabelle_20193478[[#This Row],[Gmd. Nr.]],Übersichtstabelle_2019347[],9,FALSE)</f>
        <v>13258.240316134696</v>
      </c>
      <c r="J262" s="63">
        <f>Übersichtstabelle_20193478[[#This Row],[Anrechenbarer Höchstbetrag]]-Übersichtstabelle_20193478[[#This Row],[Alter anrechenbarer Höchstbetrag]]</f>
        <v>2432.5255703195326</v>
      </c>
    </row>
    <row r="263" spans="1:10" ht="14.45" customHeight="1" x14ac:dyDescent="0.25">
      <c r="A263" s="13">
        <v>592</v>
      </c>
      <c r="B263" s="1" t="s">
        <v>363</v>
      </c>
      <c r="C263" s="1" t="s">
        <v>0</v>
      </c>
      <c r="D263" s="1" t="s">
        <v>50</v>
      </c>
      <c r="E263" s="1">
        <v>117</v>
      </c>
      <c r="F263" s="17">
        <f>Übersichtstabelle_20193478[[#This Row],[Kinder und Jugendliche von 0-20 Jhr.]]*81.86</f>
        <v>9577.6200000000008</v>
      </c>
      <c r="G263" s="67">
        <v>1975.8073116782739</v>
      </c>
      <c r="H263" s="69">
        <f>SUM(Übersichtstabelle_20193478[[#This Row],[Grundbetrag Total pro Gemeinde]:[Zusatzbetrag gemäss Soziallastenindex]])</f>
        <v>11553.427311678275</v>
      </c>
      <c r="I263" s="65">
        <f>VLOOKUP(Übersichtstabelle_20193478[[#This Row],[Gmd. Nr.]],Übersichtstabelle_2019347[],9,FALSE)</f>
        <v>11038.481666001362</v>
      </c>
      <c r="J263" s="63">
        <f>Übersichtstabelle_20193478[[#This Row],[Anrechenbarer Höchstbetrag]]-Übersichtstabelle_20193478[[#This Row],[Alter anrechenbarer Höchstbetrag]]</f>
        <v>514.94564567691305</v>
      </c>
    </row>
    <row r="264" spans="1:10" ht="14.45" customHeight="1" x14ac:dyDescent="0.25">
      <c r="A264" s="13">
        <v>855</v>
      </c>
      <c r="B264" s="1" t="s">
        <v>109</v>
      </c>
      <c r="C264" s="1" t="s">
        <v>0</v>
      </c>
      <c r="D264" s="1" t="s">
        <v>189</v>
      </c>
      <c r="E264" s="1">
        <v>1218</v>
      </c>
      <c r="F264" s="17">
        <f>Übersichtstabelle_20193478[[#This Row],[Kinder und Jugendliche von 0-20 Jhr.]]*81.86</f>
        <v>99705.48</v>
      </c>
      <c r="G264" s="67">
        <v>29222.916165625888</v>
      </c>
      <c r="H264" s="69">
        <f>SUM(Übersichtstabelle_20193478[[#This Row],[Grundbetrag Total pro Gemeinde]:[Zusatzbetrag gemäss Soziallastenindex]])</f>
        <v>128928.39616562589</v>
      </c>
      <c r="I264" s="65">
        <f>VLOOKUP(Übersichtstabelle_20193478[[#This Row],[Gmd. Nr.]],Übersichtstabelle_2019347[],9,FALSE)</f>
        <v>119893.37035831928</v>
      </c>
      <c r="J264" s="63">
        <f>Übersichtstabelle_20193478[[#This Row],[Anrechenbarer Höchstbetrag]]-Übersichtstabelle_20193478[[#This Row],[Alter anrechenbarer Höchstbetrag]]</f>
        <v>9035.025807306607</v>
      </c>
    </row>
    <row r="265" spans="1:10" ht="14.45" customHeight="1" x14ac:dyDescent="0.25">
      <c r="A265" s="13">
        <v>341</v>
      </c>
      <c r="B265" s="1" t="s">
        <v>246</v>
      </c>
      <c r="C265" s="1" t="s">
        <v>0</v>
      </c>
      <c r="D265" s="1" t="s">
        <v>5</v>
      </c>
      <c r="E265" s="1">
        <v>115</v>
      </c>
      <c r="F265" s="17">
        <f>Übersichtstabelle_20193478[[#This Row],[Kinder und Jugendliche von 0-20 Jhr.]]*81.86</f>
        <v>9413.9</v>
      </c>
      <c r="G265" s="67">
        <v>1268.4877185467246</v>
      </c>
      <c r="H265" s="69">
        <f>SUM(Übersichtstabelle_20193478[[#This Row],[Grundbetrag Total pro Gemeinde]:[Zusatzbetrag gemäss Soziallastenindex]])</f>
        <v>10682.387718546724</v>
      </c>
      <c r="I265" s="65">
        <f>VLOOKUP(Übersichtstabelle_20193478[[#This Row],[Gmd. Nr.]],Übersichtstabelle_2019347[],9,FALSE)</f>
        <v>10811.043874377228</v>
      </c>
      <c r="J265" s="63">
        <f>Übersichtstabelle_20193478[[#This Row],[Anrechenbarer Höchstbetrag]]-Übersichtstabelle_20193478[[#This Row],[Alter anrechenbarer Höchstbetrag]]</f>
        <v>-128.65615583050385</v>
      </c>
    </row>
    <row r="266" spans="1:10" ht="26.25" customHeight="1" x14ac:dyDescent="0.25">
      <c r="A266" s="13">
        <v>988</v>
      </c>
      <c r="B266" s="1" t="s">
        <v>248</v>
      </c>
      <c r="C266" s="1" t="s">
        <v>0</v>
      </c>
      <c r="D266" s="1" t="s">
        <v>36</v>
      </c>
      <c r="E266" s="1">
        <v>301</v>
      </c>
      <c r="F266" s="17">
        <f>Übersichtstabelle_20193478[[#This Row],[Kinder und Jugendliche von 0-20 Jhr.]]*81.86</f>
        <v>24639.86</v>
      </c>
      <c r="G266" s="67">
        <v>4824.0314887047816</v>
      </c>
      <c r="H266" s="69">
        <f>SUM(Übersichtstabelle_20193478[[#This Row],[Grundbetrag Total pro Gemeinde]:[Zusatzbetrag gemäss Soziallastenindex]])</f>
        <v>29463.891488704783</v>
      </c>
      <c r="I266" s="65">
        <f>VLOOKUP(Übersichtstabelle_20193478[[#This Row],[Gmd. Nr.]],Übersichtstabelle_2019347[],9,FALSE)</f>
        <v>25983.457182338778</v>
      </c>
      <c r="J266" s="63">
        <f>Übersichtstabelle_20193478[[#This Row],[Anrechenbarer Höchstbetrag]]-Übersichtstabelle_20193478[[#This Row],[Alter anrechenbarer Höchstbetrag]]</f>
        <v>3480.4343063660053</v>
      </c>
    </row>
    <row r="267" spans="1:10" ht="26.25" customHeight="1" x14ac:dyDescent="0.25">
      <c r="A267" s="13">
        <v>312</v>
      </c>
      <c r="B267" s="1" t="s">
        <v>364</v>
      </c>
      <c r="C267" s="1" t="s">
        <v>0</v>
      </c>
      <c r="D267" s="1" t="s">
        <v>3</v>
      </c>
      <c r="E267" s="1">
        <v>594</v>
      </c>
      <c r="F267" s="17">
        <f>Übersichtstabelle_20193478[[#This Row],[Kinder und Jugendliche von 0-20 Jhr.]]*81.86</f>
        <v>48624.84</v>
      </c>
      <c r="G267" s="67">
        <v>10793.375260491841</v>
      </c>
      <c r="H267" s="69">
        <f>SUM(Übersichtstabelle_20193478[[#This Row],[Grundbetrag Total pro Gemeinde]:[Zusatzbetrag gemäss Soziallastenindex]])</f>
        <v>59418.215260491837</v>
      </c>
      <c r="I267" s="65">
        <f>VLOOKUP(Übersichtstabelle_20193478[[#This Row],[Gmd. Nr.]],Übersichtstabelle_2019347[],9,FALSE)</f>
        <v>53543.828506678808</v>
      </c>
      <c r="J267" s="63">
        <f>Übersichtstabelle_20193478[[#This Row],[Anrechenbarer Höchstbetrag]]-Übersichtstabelle_20193478[[#This Row],[Alter anrechenbarer Höchstbetrag]]</f>
        <v>5874.3867538130289</v>
      </c>
    </row>
    <row r="268" spans="1:10" ht="14.45" customHeight="1" x14ac:dyDescent="0.25">
      <c r="A268" s="13">
        <v>709</v>
      </c>
      <c r="B268" s="1" t="s">
        <v>249</v>
      </c>
      <c r="C268" s="1" t="s">
        <v>0</v>
      </c>
      <c r="D268" s="1" t="s">
        <v>34</v>
      </c>
      <c r="E268" s="1">
        <v>9</v>
      </c>
      <c r="F268" s="17">
        <f>Übersichtstabelle_20193478[[#This Row],[Kinder und Jugendliche von 0-20 Jhr.]]*81.86</f>
        <v>736.74</v>
      </c>
      <c r="G268" s="67">
        <v>231.41371639953493</v>
      </c>
      <c r="H268" s="69">
        <f>SUM(Übersichtstabelle_20193478[[#This Row],[Grundbetrag Total pro Gemeinde]:[Zusatzbetrag gemäss Soziallastenindex]])</f>
        <v>968.15371639953491</v>
      </c>
      <c r="I268" s="65">
        <f>VLOOKUP(Übersichtstabelle_20193478[[#This Row],[Gmd. Nr.]],Übersichtstabelle_2019347[],9,FALSE)</f>
        <v>974.94489445319709</v>
      </c>
      <c r="J268" s="63">
        <f>Übersichtstabelle_20193478[[#This Row],[Anrechenbarer Höchstbetrag]]-Übersichtstabelle_20193478[[#This Row],[Alter anrechenbarer Höchstbetrag]]</f>
        <v>-6.7911780536621791</v>
      </c>
    </row>
    <row r="269" spans="1:10" ht="14.45" customHeight="1" x14ac:dyDescent="0.25">
      <c r="A269" s="13">
        <v>883</v>
      </c>
      <c r="B269" s="1" t="s">
        <v>250</v>
      </c>
      <c r="C269" s="1" t="s">
        <v>0</v>
      </c>
      <c r="D269" s="1" t="s">
        <v>14</v>
      </c>
      <c r="E269" s="1">
        <v>431</v>
      </c>
      <c r="F269" s="17">
        <f>Übersichtstabelle_20193478[[#This Row],[Kinder und Jugendliche von 0-20 Jhr.]]*81.86</f>
        <v>35281.659999999996</v>
      </c>
      <c r="G269" s="67">
        <v>12819.605883477652</v>
      </c>
      <c r="H269" s="69">
        <f>SUM(Übersichtstabelle_20193478[[#This Row],[Grundbetrag Total pro Gemeinde]:[Zusatzbetrag gemäss Soziallastenindex]])</f>
        <v>48101.265883477652</v>
      </c>
      <c r="I269" s="65">
        <f>VLOOKUP(Übersichtstabelle_20193478[[#This Row],[Gmd. Nr.]],Übersichtstabelle_2019347[],9,FALSE)</f>
        <v>44483.720306196468</v>
      </c>
      <c r="J269" s="63">
        <f>Übersichtstabelle_20193478[[#This Row],[Anrechenbarer Höchstbetrag]]-Übersichtstabelle_20193478[[#This Row],[Alter anrechenbarer Höchstbetrag]]</f>
        <v>3617.5455772811838</v>
      </c>
    </row>
    <row r="270" spans="1:10" ht="14.45" customHeight="1" x14ac:dyDescent="0.25">
      <c r="A270" s="13">
        <v>907</v>
      </c>
      <c r="B270" s="1" t="s">
        <v>251</v>
      </c>
      <c r="C270" s="1" t="s">
        <v>7</v>
      </c>
      <c r="D270" s="1" t="s">
        <v>8</v>
      </c>
      <c r="E270" s="1">
        <v>478</v>
      </c>
      <c r="F270" s="17">
        <f>Übersichtstabelle_20193478[[#This Row],[Kinder und Jugendliche von 0-20 Jhr.]]*81.86</f>
        <v>39129.08</v>
      </c>
      <c r="G270" s="67">
        <v>11206.213987560346</v>
      </c>
      <c r="H270" s="69">
        <f>SUM(Übersichtstabelle_20193478[[#This Row],[Grundbetrag Total pro Gemeinde]:[Zusatzbetrag gemäss Soziallastenindex]])</f>
        <v>50335.293987560348</v>
      </c>
      <c r="I270" s="65">
        <f>VLOOKUP(Übersichtstabelle_20193478[[#This Row],[Gmd. Nr.]],Übersichtstabelle_2019347[],9,FALSE)</f>
        <v>48317.558967869933</v>
      </c>
      <c r="J270" s="63">
        <f>Übersichtstabelle_20193478[[#This Row],[Anrechenbarer Höchstbetrag]]-Übersichtstabelle_20193478[[#This Row],[Alter anrechenbarer Höchstbetrag]]</f>
        <v>2017.7350196904154</v>
      </c>
    </row>
    <row r="271" spans="1:10" ht="14.45" customHeight="1" x14ac:dyDescent="0.25">
      <c r="A271" s="13">
        <v>938</v>
      </c>
      <c r="B271" s="1" t="s">
        <v>252</v>
      </c>
      <c r="C271" s="1" t="s">
        <v>7</v>
      </c>
      <c r="D271" s="1" t="s">
        <v>8</v>
      </c>
      <c r="E271" s="1">
        <v>619</v>
      </c>
      <c r="F271" s="17">
        <f>Übersichtstabelle_20193478[[#This Row],[Kinder und Jugendliche von 0-20 Jhr.]]*81.86</f>
        <v>50671.34</v>
      </c>
      <c r="G271" s="67">
        <v>18200.136316700224</v>
      </c>
      <c r="H271" s="69">
        <f>SUM(Übersichtstabelle_20193478[[#This Row],[Grundbetrag Total pro Gemeinde]:[Zusatzbetrag gemäss Soziallastenindex]])</f>
        <v>68871.476316700224</v>
      </c>
      <c r="I271" s="65">
        <f>VLOOKUP(Übersichtstabelle_20193478[[#This Row],[Gmd. Nr.]],Übersichtstabelle_2019347[],9,FALSE)</f>
        <v>72481.978497936594</v>
      </c>
      <c r="J271" s="63">
        <f>Übersichtstabelle_20193478[[#This Row],[Anrechenbarer Höchstbetrag]]-Übersichtstabelle_20193478[[#This Row],[Alter anrechenbarer Höchstbetrag]]</f>
        <v>-3610.5021812363702</v>
      </c>
    </row>
    <row r="272" spans="1:10" ht="14.45" customHeight="1" x14ac:dyDescent="0.25">
      <c r="A272" s="13">
        <v>499</v>
      </c>
      <c r="B272" s="1" t="s">
        <v>253</v>
      </c>
      <c r="C272" s="1" t="s">
        <v>0</v>
      </c>
      <c r="D272" s="1" t="s">
        <v>53</v>
      </c>
      <c r="E272" s="1">
        <v>118</v>
      </c>
      <c r="F272" s="17">
        <f>Übersichtstabelle_20193478[[#This Row],[Kinder und Jugendliche von 0-20 Jhr.]]*81.86</f>
        <v>9659.48</v>
      </c>
      <c r="G272" s="67">
        <v>2543.6717891998237</v>
      </c>
      <c r="H272" s="69">
        <f>SUM(Übersichtstabelle_20193478[[#This Row],[Grundbetrag Total pro Gemeinde]:[Zusatzbetrag gemäss Soziallastenindex]])</f>
        <v>12203.151789199823</v>
      </c>
      <c r="I272" s="65">
        <f>VLOOKUP(Übersichtstabelle_20193478[[#This Row],[Gmd. Nr.]],Übersichtstabelle_2019347[],9,FALSE)</f>
        <v>10490.070100930723</v>
      </c>
      <c r="J272" s="63">
        <f>Übersichtstabelle_20193478[[#This Row],[Anrechenbarer Höchstbetrag]]-Übersichtstabelle_20193478[[#This Row],[Alter anrechenbarer Höchstbetrag]]</f>
        <v>1713.0816882690997</v>
      </c>
    </row>
    <row r="273" spans="1:10" ht="14.45" customHeight="1" x14ac:dyDescent="0.25">
      <c r="A273" s="13">
        <v>444</v>
      </c>
      <c r="B273" s="1" t="s">
        <v>254</v>
      </c>
      <c r="C273" s="1" t="s">
        <v>0</v>
      </c>
      <c r="D273" s="1" t="s">
        <v>63</v>
      </c>
      <c r="E273" s="1">
        <v>427</v>
      </c>
      <c r="F273" s="17">
        <f>Übersichtstabelle_20193478[[#This Row],[Kinder und Jugendliche von 0-20 Jhr.]]*81.86</f>
        <v>34954.22</v>
      </c>
      <c r="G273" s="67">
        <v>13956.197835729949</v>
      </c>
      <c r="H273" s="69">
        <f>SUM(Übersichtstabelle_20193478[[#This Row],[Grundbetrag Total pro Gemeinde]:[Zusatzbetrag gemäss Soziallastenindex]])</f>
        <v>48910.417835729953</v>
      </c>
      <c r="I273" s="65">
        <f>VLOOKUP(Übersichtstabelle_20193478[[#This Row],[Gmd. Nr.]],Übersichtstabelle_2019347[],9,FALSE)</f>
        <v>48588.263836101476</v>
      </c>
      <c r="J273" s="63">
        <f>Übersichtstabelle_20193478[[#This Row],[Anrechenbarer Höchstbetrag]]-Übersichtstabelle_20193478[[#This Row],[Alter anrechenbarer Höchstbetrag]]</f>
        <v>322.15399962847732</v>
      </c>
    </row>
    <row r="274" spans="1:10" ht="14.45" customHeight="1" x14ac:dyDescent="0.25">
      <c r="A274" s="13">
        <v>445</v>
      </c>
      <c r="B274" s="1" t="s">
        <v>255</v>
      </c>
      <c r="C274" s="1" t="s">
        <v>0</v>
      </c>
      <c r="D274" s="1" t="s">
        <v>65</v>
      </c>
      <c r="E274" s="1">
        <v>295</v>
      </c>
      <c r="F274" s="17">
        <f>Übersichtstabelle_20193478[[#This Row],[Kinder und Jugendliche von 0-20 Jhr.]]*81.86</f>
        <v>24148.7</v>
      </c>
      <c r="G274" s="67">
        <v>6898.5036727871166</v>
      </c>
      <c r="H274" s="69">
        <f>SUM(Übersichtstabelle_20193478[[#This Row],[Grundbetrag Total pro Gemeinde]:[Zusatzbetrag gemäss Soziallastenindex]])</f>
        <v>31047.203672787116</v>
      </c>
      <c r="I274" s="65">
        <f>VLOOKUP(Übersichtstabelle_20193478[[#This Row],[Gmd. Nr.]],Übersichtstabelle_2019347[],9,FALSE)</f>
        <v>31456.282445673405</v>
      </c>
      <c r="J274" s="63">
        <f>Übersichtstabelle_20193478[[#This Row],[Anrechenbarer Höchstbetrag]]-Übersichtstabelle_20193478[[#This Row],[Alter anrechenbarer Höchstbetrag]]</f>
        <v>-409.07877288628879</v>
      </c>
    </row>
    <row r="275" spans="1:10" ht="14.45" customHeight="1" x14ac:dyDescent="0.25">
      <c r="A275" s="13">
        <v>711</v>
      </c>
      <c r="B275" s="1" t="s">
        <v>256</v>
      </c>
      <c r="C275" s="1" t="s">
        <v>0</v>
      </c>
      <c r="D275" s="1" t="s">
        <v>60</v>
      </c>
      <c r="E275" s="1">
        <v>58</v>
      </c>
      <c r="F275" s="17">
        <f>Übersichtstabelle_20193478[[#This Row],[Kinder und Jugendliche von 0-20 Jhr.]]*81.86</f>
        <v>4747.88</v>
      </c>
      <c r="G275" s="67">
        <v>1350.6573325289394</v>
      </c>
      <c r="H275" s="69">
        <f>SUM(Übersichtstabelle_20193478[[#This Row],[Grundbetrag Total pro Gemeinde]:[Zusatzbetrag gemäss Soziallastenindex]])</f>
        <v>6098.5373325289393</v>
      </c>
      <c r="I275" s="65">
        <f>VLOOKUP(Übersichtstabelle_20193478[[#This Row],[Gmd. Nr.]],Übersichtstabelle_2019347[],9,FALSE)</f>
        <v>5518.8480846726779</v>
      </c>
      <c r="J275" s="63">
        <f>Übersichtstabelle_20193478[[#This Row],[Anrechenbarer Höchstbetrag]]-Übersichtstabelle_20193478[[#This Row],[Alter anrechenbarer Höchstbetrag]]</f>
        <v>579.68924785626132</v>
      </c>
    </row>
    <row r="276" spans="1:10" ht="14.45" customHeight="1" x14ac:dyDescent="0.25">
      <c r="A276" s="13">
        <v>768</v>
      </c>
      <c r="B276" s="1" t="s">
        <v>257</v>
      </c>
      <c r="C276" s="1" t="s">
        <v>0</v>
      </c>
      <c r="D276" s="1" t="s">
        <v>257</v>
      </c>
      <c r="E276" s="1">
        <v>2178</v>
      </c>
      <c r="F276" s="17">
        <f>Übersichtstabelle_20193478[[#This Row],[Kinder und Jugendliche von 0-20 Jhr.]]*81.86</f>
        <v>178291.08</v>
      </c>
      <c r="G276" s="67">
        <v>66803.518656143977</v>
      </c>
      <c r="H276" s="69">
        <f>SUM(Übersichtstabelle_20193478[[#This Row],[Grundbetrag Total pro Gemeinde]:[Zusatzbetrag gemäss Soziallastenindex]])</f>
        <v>245094.59865614396</v>
      </c>
      <c r="I276" s="65">
        <f>VLOOKUP(Übersichtstabelle_20193478[[#This Row],[Gmd. Nr.]],Übersichtstabelle_2019347[],9,FALSE)</f>
        <v>239981.58247039164</v>
      </c>
      <c r="J276" s="63">
        <f>Übersichtstabelle_20193478[[#This Row],[Anrechenbarer Höchstbetrag]]-Übersichtstabelle_20193478[[#This Row],[Alter anrechenbarer Höchstbetrag]]</f>
        <v>5113.0161857523199</v>
      </c>
    </row>
    <row r="277" spans="1:10" ht="14.45" customHeight="1" x14ac:dyDescent="0.25">
      <c r="A277" s="13">
        <v>793</v>
      </c>
      <c r="B277" s="1" t="s">
        <v>258</v>
      </c>
      <c r="C277" s="1" t="s">
        <v>0</v>
      </c>
      <c r="D277" s="1" t="s">
        <v>106</v>
      </c>
      <c r="E277" s="1">
        <v>267</v>
      </c>
      <c r="F277" s="17">
        <f>Übersichtstabelle_20193478[[#This Row],[Kinder und Jugendliche von 0-20 Jhr.]]*81.86</f>
        <v>21856.62</v>
      </c>
      <c r="G277" s="67">
        <v>4137.0989932062448</v>
      </c>
      <c r="H277" s="69">
        <f>SUM(Übersichtstabelle_20193478[[#This Row],[Grundbetrag Total pro Gemeinde]:[Zusatzbetrag gemäss Soziallastenindex]])</f>
        <v>25993.718993206243</v>
      </c>
      <c r="I277" s="65">
        <f>VLOOKUP(Übersichtstabelle_20193478[[#This Row],[Gmd. Nr.]],Übersichtstabelle_2019347[],9,FALSE)</f>
        <v>26902.441293183911</v>
      </c>
      <c r="J277" s="63">
        <f>Übersichtstabelle_20193478[[#This Row],[Anrechenbarer Höchstbetrag]]-Übersichtstabelle_20193478[[#This Row],[Alter anrechenbarer Höchstbetrag]]</f>
        <v>-908.72229997766772</v>
      </c>
    </row>
    <row r="278" spans="1:10" ht="14.45" customHeight="1" x14ac:dyDescent="0.25">
      <c r="A278" s="13">
        <v>939</v>
      </c>
      <c r="B278" s="1" t="s">
        <v>86</v>
      </c>
      <c r="C278" s="1" t="s">
        <v>0</v>
      </c>
      <c r="D278" s="1" t="s">
        <v>86</v>
      </c>
      <c r="E278" s="1">
        <v>2904</v>
      </c>
      <c r="F278" s="17">
        <f>Übersichtstabelle_20193478[[#This Row],[Kinder und Jugendliche von 0-20 Jhr.]]*81.86</f>
        <v>237721.44</v>
      </c>
      <c r="G278" s="68">
        <v>83639.265962565347</v>
      </c>
      <c r="H278" s="69">
        <f>SUM(Übersichtstabelle_20193478[[#This Row],[Grundbetrag Total pro Gemeinde]:[Zusatzbetrag gemäss Soziallastenindex]])</f>
        <v>321360.70596256538</v>
      </c>
      <c r="I278" s="65">
        <f>VLOOKUP(Übersichtstabelle_20193478[[#This Row],[Gmd. Nr.]],Übersichtstabelle_2019347[],9,FALSE)</f>
        <v>326326.10765267094</v>
      </c>
      <c r="J278" s="63">
        <f>Übersichtstabelle_20193478[[#This Row],[Anrechenbarer Höchstbetrag]]-Übersichtstabelle_20193478[[#This Row],[Alter anrechenbarer Höchstbetrag]]</f>
        <v>-4965.4016901055584</v>
      </c>
    </row>
    <row r="279" spans="1:10" ht="14.45" customHeight="1" x14ac:dyDescent="0.25">
      <c r="A279" s="13">
        <v>358</v>
      </c>
      <c r="B279" s="1" t="s">
        <v>259</v>
      </c>
      <c r="C279" s="1" t="s">
        <v>0</v>
      </c>
      <c r="D279" s="1" t="s">
        <v>212</v>
      </c>
      <c r="E279" s="1">
        <v>690</v>
      </c>
      <c r="F279" s="17">
        <f>Übersichtstabelle_20193478[[#This Row],[Kinder und Jugendliche von 0-20 Jhr.]]*81.86</f>
        <v>56483.4</v>
      </c>
      <c r="G279" s="67">
        <v>23846.320242602131</v>
      </c>
      <c r="H279" s="69">
        <f>SUM(Übersichtstabelle_20193478[[#This Row],[Grundbetrag Total pro Gemeinde]:[Zusatzbetrag gemäss Soziallastenindex]])</f>
        <v>80329.720242602139</v>
      </c>
      <c r="I279" s="65">
        <f>VLOOKUP(Übersichtstabelle_20193478[[#This Row],[Gmd. Nr.]],Übersichtstabelle_2019347[],9,FALSE)</f>
        <v>65720.019054723802</v>
      </c>
      <c r="J279" s="63">
        <f>Übersichtstabelle_20193478[[#This Row],[Anrechenbarer Höchstbetrag]]-Übersichtstabelle_20193478[[#This Row],[Alter anrechenbarer Höchstbetrag]]</f>
        <v>14609.701187878338</v>
      </c>
    </row>
    <row r="280" spans="1:10" ht="14.45" customHeight="1" x14ac:dyDescent="0.25">
      <c r="A280" s="13">
        <v>770</v>
      </c>
      <c r="B280" s="1" t="s">
        <v>260</v>
      </c>
      <c r="C280" s="1" t="s">
        <v>0</v>
      </c>
      <c r="D280" s="1" t="s">
        <v>20</v>
      </c>
      <c r="E280" s="1">
        <v>214</v>
      </c>
      <c r="F280" s="17">
        <f>Übersichtstabelle_20193478[[#This Row],[Kinder und Jugendliche von 0-20 Jhr.]]*81.86</f>
        <v>17518.04</v>
      </c>
      <c r="G280" s="67">
        <v>3072.1526268739408</v>
      </c>
      <c r="H280" s="69">
        <f>SUM(Übersichtstabelle_20193478[[#This Row],[Grundbetrag Total pro Gemeinde]:[Zusatzbetrag gemäss Soziallastenindex]])</f>
        <v>20590.192626873941</v>
      </c>
      <c r="I280" s="65">
        <f>VLOOKUP(Übersichtstabelle_20193478[[#This Row],[Gmd. Nr.]],Übersichtstabelle_2019347[],9,FALSE)</f>
        <v>19180.431085576049</v>
      </c>
      <c r="J280" s="63">
        <f>Übersichtstabelle_20193478[[#This Row],[Anrechenbarer Höchstbetrag]]-Übersichtstabelle_20193478[[#This Row],[Alter anrechenbarer Höchstbetrag]]</f>
        <v>1409.7615412978921</v>
      </c>
    </row>
    <row r="281" spans="1:10" ht="14.45" customHeight="1" x14ac:dyDescent="0.25">
      <c r="A281" s="13">
        <v>749</v>
      </c>
      <c r="B281" s="1" t="s">
        <v>365</v>
      </c>
      <c r="C281" s="1" t="s">
        <v>0</v>
      </c>
      <c r="D281" s="1" t="s">
        <v>13</v>
      </c>
      <c r="E281" s="1">
        <v>781</v>
      </c>
      <c r="F281" s="17">
        <f>Übersichtstabelle_20193478[[#This Row],[Kinder und Jugendliche von 0-20 Jhr.]]*81.86</f>
        <v>63932.659999999996</v>
      </c>
      <c r="G281" s="67">
        <v>38061.652173809081</v>
      </c>
      <c r="H281" s="69">
        <f>SUM(Übersichtstabelle_20193478[[#This Row],[Grundbetrag Total pro Gemeinde]:[Zusatzbetrag gemäss Soziallastenindex]])</f>
        <v>101994.31217380907</v>
      </c>
      <c r="I281" s="65">
        <f>VLOOKUP(Übersichtstabelle_20193478[[#This Row],[Gmd. Nr.]],Übersichtstabelle_2019347[],9,FALSE)</f>
        <v>74488.911657149351</v>
      </c>
      <c r="J281" s="63">
        <f>Übersichtstabelle_20193478[[#This Row],[Anrechenbarer Höchstbetrag]]-Übersichtstabelle_20193478[[#This Row],[Alter anrechenbarer Höchstbetrag]]</f>
        <v>27505.40051665972</v>
      </c>
    </row>
    <row r="282" spans="1:10" ht="14.45" customHeight="1" x14ac:dyDescent="0.25">
      <c r="A282" s="13">
        <v>957</v>
      </c>
      <c r="B282" s="1" t="s">
        <v>261</v>
      </c>
      <c r="C282" s="1" t="s">
        <v>0</v>
      </c>
      <c r="D282" s="1" t="s">
        <v>14</v>
      </c>
      <c r="E282" s="1">
        <v>969</v>
      </c>
      <c r="F282" s="17">
        <f>Übersichtstabelle_20193478[[#This Row],[Kinder und Jugendliche von 0-20 Jhr.]]*81.86</f>
        <v>79322.34</v>
      </c>
      <c r="G282" s="67">
        <v>26454.540095622106</v>
      </c>
      <c r="H282" s="69">
        <f>SUM(Übersichtstabelle_20193478[[#This Row],[Grundbetrag Total pro Gemeinde]:[Zusatzbetrag gemäss Soziallastenindex]])</f>
        <v>105776.88009562209</v>
      </c>
      <c r="I282" s="65">
        <f>VLOOKUP(Übersichtstabelle_20193478[[#This Row],[Gmd. Nr.]],Übersichtstabelle_2019347[],9,FALSE)</f>
        <v>97198.550579071365</v>
      </c>
      <c r="J282" s="63">
        <f>Übersichtstabelle_20193478[[#This Row],[Anrechenbarer Höchstbetrag]]-Übersichtstabelle_20193478[[#This Row],[Alter anrechenbarer Höchstbetrag]]</f>
        <v>8578.3295165507297</v>
      </c>
    </row>
    <row r="283" spans="1:10" ht="14.45" customHeight="1" x14ac:dyDescent="0.25">
      <c r="A283" s="13">
        <v>750</v>
      </c>
      <c r="B283" s="1" t="s">
        <v>262</v>
      </c>
      <c r="C283" s="1" t="s">
        <v>0</v>
      </c>
      <c r="D283" s="1" t="s">
        <v>3</v>
      </c>
      <c r="E283" s="1">
        <v>300</v>
      </c>
      <c r="F283" s="17">
        <f>Übersichtstabelle_20193478[[#This Row],[Kinder und Jugendliche von 0-20 Jhr.]]*81.86</f>
        <v>24558</v>
      </c>
      <c r="G283" s="67">
        <v>7987.4066489573397</v>
      </c>
      <c r="H283" s="69">
        <f>SUM(Übersichtstabelle_20193478[[#This Row],[Grundbetrag Total pro Gemeinde]:[Zusatzbetrag gemäss Soziallastenindex]])</f>
        <v>32545.406648957338</v>
      </c>
      <c r="I283" s="65">
        <f>VLOOKUP(Übersichtstabelle_20193478[[#This Row],[Gmd. Nr.]],Übersichtstabelle_2019347[],9,FALSE)</f>
        <v>27040.678642153922</v>
      </c>
      <c r="J283" s="63">
        <f>Übersichtstabelle_20193478[[#This Row],[Anrechenbarer Höchstbetrag]]-Übersichtstabelle_20193478[[#This Row],[Alter anrechenbarer Höchstbetrag]]</f>
        <v>5504.7280068034161</v>
      </c>
    </row>
    <row r="284" spans="1:10" ht="14.45" customHeight="1" x14ac:dyDescent="0.25">
      <c r="A284" s="13">
        <v>751</v>
      </c>
      <c r="B284" s="1" t="s">
        <v>53</v>
      </c>
      <c r="C284" s="1" t="s">
        <v>0</v>
      </c>
      <c r="D284" s="1" t="s">
        <v>53</v>
      </c>
      <c r="E284" s="1">
        <v>565</v>
      </c>
      <c r="F284" s="17">
        <f>Übersichtstabelle_20193478[[#This Row],[Kinder und Jugendliche von 0-20 Jhr.]]*81.86</f>
        <v>46250.9</v>
      </c>
      <c r="G284" s="67">
        <v>12081.925526327281</v>
      </c>
      <c r="H284" s="69">
        <f>SUM(Übersichtstabelle_20193478[[#This Row],[Grundbetrag Total pro Gemeinde]:[Zusatzbetrag gemäss Soziallastenindex]])</f>
        <v>58332.82552632728</v>
      </c>
      <c r="I284" s="65">
        <f>VLOOKUP(Übersichtstabelle_20193478[[#This Row],[Gmd. Nr.]],Übersichtstabelle_2019347[],9,FALSE)</f>
        <v>51679.515797686247</v>
      </c>
      <c r="J284" s="63">
        <f>Übersichtstabelle_20193478[[#This Row],[Anrechenbarer Höchstbetrag]]-Übersichtstabelle_20193478[[#This Row],[Alter anrechenbarer Höchstbetrag]]</f>
        <v>6653.3097286410339</v>
      </c>
    </row>
    <row r="285" spans="1:10" ht="14.45" customHeight="1" x14ac:dyDescent="0.25">
      <c r="A285" s="13">
        <v>713</v>
      </c>
      <c r="B285" s="1" t="s">
        <v>263</v>
      </c>
      <c r="C285" s="1" t="s">
        <v>0</v>
      </c>
      <c r="D285" s="1" t="s">
        <v>60</v>
      </c>
      <c r="E285" s="1">
        <v>763</v>
      </c>
      <c r="F285" s="17">
        <f>Übersichtstabelle_20193478[[#This Row],[Kinder und Jugendliche von 0-20 Jhr.]]*81.86</f>
        <v>62459.18</v>
      </c>
      <c r="G285" s="67">
        <v>37673.530723229436</v>
      </c>
      <c r="H285" s="69">
        <f>SUM(Übersichtstabelle_20193478[[#This Row],[Grundbetrag Total pro Gemeinde]:[Zusatzbetrag gemäss Soziallastenindex]])</f>
        <v>100132.71072322944</v>
      </c>
      <c r="I285" s="65">
        <f>VLOOKUP(Übersichtstabelle_20193478[[#This Row],[Gmd. Nr.]],Übersichtstabelle_2019347[],9,FALSE)</f>
        <v>103596.32024282598</v>
      </c>
      <c r="J285" s="63">
        <f>Übersichtstabelle_20193478[[#This Row],[Anrechenbarer Höchstbetrag]]-Übersichtstabelle_20193478[[#This Row],[Alter anrechenbarer Höchstbetrag]]</f>
        <v>-3463.6095195965463</v>
      </c>
    </row>
    <row r="286" spans="1:10" ht="14.45" customHeight="1" x14ac:dyDescent="0.25">
      <c r="A286" s="13">
        <v>940</v>
      </c>
      <c r="B286" s="1" t="s">
        <v>366</v>
      </c>
      <c r="C286" s="1" t="s">
        <v>0</v>
      </c>
      <c r="D286" s="1" t="s">
        <v>86</v>
      </c>
      <c r="E286" s="1">
        <v>28</v>
      </c>
      <c r="F286" s="17">
        <f>Übersichtstabelle_20193478[[#This Row],[Kinder und Jugendliche von 0-20 Jhr.]]*81.86</f>
        <v>2292.08</v>
      </c>
      <c r="G286" s="67">
        <v>473.78957247132649</v>
      </c>
      <c r="H286" s="69">
        <f>SUM(Übersichtstabelle_20193478[[#This Row],[Grundbetrag Total pro Gemeinde]:[Zusatzbetrag gemäss Soziallastenindex]])</f>
        <v>2765.8695724713266</v>
      </c>
      <c r="I286" s="65">
        <f>VLOOKUP(Übersichtstabelle_20193478[[#This Row],[Gmd. Nr.]],Übersichtstabelle_2019347[],9,FALSE)</f>
        <v>3116.9986654103659</v>
      </c>
      <c r="J286" s="63">
        <f>Übersichtstabelle_20193478[[#This Row],[Anrechenbarer Höchstbetrag]]-Übersichtstabelle_20193478[[#This Row],[Alter anrechenbarer Höchstbetrag]]</f>
        <v>-351.12909293903931</v>
      </c>
    </row>
    <row r="287" spans="1:10" ht="14.45" customHeight="1" x14ac:dyDescent="0.25">
      <c r="A287" s="13">
        <v>941</v>
      </c>
      <c r="B287" s="1" t="s">
        <v>264</v>
      </c>
      <c r="C287" s="1" t="s">
        <v>0</v>
      </c>
      <c r="D287" s="1" t="s">
        <v>20</v>
      </c>
      <c r="E287" s="1">
        <v>562</v>
      </c>
      <c r="F287" s="17">
        <f>Übersichtstabelle_20193478[[#This Row],[Kinder und Jugendliche von 0-20 Jhr.]]*81.86</f>
        <v>46005.32</v>
      </c>
      <c r="G287" s="67">
        <v>6231.3460873452332</v>
      </c>
      <c r="H287" s="69">
        <f>SUM(Übersichtstabelle_20193478[[#This Row],[Grundbetrag Total pro Gemeinde]:[Zusatzbetrag gemäss Soziallastenindex]])</f>
        <v>52236.666087345235</v>
      </c>
      <c r="I287" s="65">
        <f>VLOOKUP(Übersichtstabelle_20193478[[#This Row],[Gmd. Nr.]],Übersichtstabelle_2019347[],9,FALSE)</f>
        <v>49407.632745016876</v>
      </c>
      <c r="J287" s="63">
        <f>Übersichtstabelle_20193478[[#This Row],[Anrechenbarer Höchstbetrag]]-Übersichtstabelle_20193478[[#This Row],[Alter anrechenbarer Höchstbetrag]]</f>
        <v>2829.0333423283591</v>
      </c>
    </row>
    <row r="288" spans="1:10" ht="14.45" customHeight="1" x14ac:dyDescent="0.25">
      <c r="A288" s="13">
        <v>989</v>
      </c>
      <c r="B288" s="1" t="s">
        <v>265</v>
      </c>
      <c r="C288" s="1" t="s">
        <v>0</v>
      </c>
      <c r="D288" s="1" t="s">
        <v>36</v>
      </c>
      <c r="E288" s="1">
        <v>240</v>
      </c>
      <c r="F288" s="17">
        <f>Übersichtstabelle_20193478[[#This Row],[Kinder und Jugendliche von 0-20 Jhr.]]*81.86</f>
        <v>19646.400000000001</v>
      </c>
      <c r="G288" s="67">
        <v>4953.5507061712133</v>
      </c>
      <c r="H288" s="69">
        <f>SUM(Übersichtstabelle_20193478[[#This Row],[Grundbetrag Total pro Gemeinde]:[Zusatzbetrag gemäss Soziallastenindex]])</f>
        <v>24599.950706171214</v>
      </c>
      <c r="I288" s="65">
        <f>VLOOKUP(Übersichtstabelle_20193478[[#This Row],[Gmd. Nr.]],Übersichtstabelle_2019347[],9,FALSE)</f>
        <v>23252.553711037835</v>
      </c>
      <c r="J288" s="63">
        <f>Übersichtstabelle_20193478[[#This Row],[Anrechenbarer Höchstbetrag]]-Übersichtstabelle_20193478[[#This Row],[Alter anrechenbarer Höchstbetrag]]</f>
        <v>1347.3969951333784</v>
      </c>
    </row>
    <row r="289" spans="1:10" ht="14.45" customHeight="1" x14ac:dyDescent="0.25">
      <c r="A289" s="13">
        <v>942</v>
      </c>
      <c r="B289" s="1" t="s">
        <v>19</v>
      </c>
      <c r="C289" s="1" t="s">
        <v>0</v>
      </c>
      <c r="D289" s="1" t="s">
        <v>19</v>
      </c>
      <c r="E289" s="1">
        <v>7235</v>
      </c>
      <c r="F289" s="17">
        <f>Übersichtstabelle_20193478[[#This Row],[Kinder und Jugendliche von 0-20 Jhr.]]*81.86</f>
        <v>592257.1</v>
      </c>
      <c r="G289" s="67">
        <v>297722.18464223162</v>
      </c>
      <c r="H289" s="69">
        <f>SUM(Übersichtstabelle_20193478[[#This Row],[Grundbetrag Total pro Gemeinde]:[Zusatzbetrag gemäss Soziallastenindex]])</f>
        <v>889979.28464223165</v>
      </c>
      <c r="I289" s="65">
        <f>VLOOKUP(Übersichtstabelle_20193478[[#This Row],[Gmd. Nr.]],Übersichtstabelle_2019347[],9,FALSE)</f>
        <v>920365.18621001346</v>
      </c>
      <c r="J289" s="63">
        <f>Übersichtstabelle_20193478[[#This Row],[Anrechenbarer Höchstbetrag]]-Übersichtstabelle_20193478[[#This Row],[Alter anrechenbarer Höchstbetrag]]</f>
        <v>-30385.90156778181</v>
      </c>
    </row>
    <row r="290" spans="1:10" ht="14.45" customHeight="1" x14ac:dyDescent="0.25">
      <c r="A290" s="13">
        <v>342</v>
      </c>
      <c r="B290" s="1" t="s">
        <v>266</v>
      </c>
      <c r="C290" s="1" t="s">
        <v>0</v>
      </c>
      <c r="D290" s="1" t="s">
        <v>5</v>
      </c>
      <c r="E290" s="1">
        <v>719</v>
      </c>
      <c r="F290" s="17">
        <f>Übersichtstabelle_20193478[[#This Row],[Kinder und Jugendliche von 0-20 Jhr.]]*81.86</f>
        <v>58857.34</v>
      </c>
      <c r="G290" s="67">
        <v>25585.853677947238</v>
      </c>
      <c r="H290" s="69">
        <f>SUM(Übersichtstabelle_20193478[[#This Row],[Grundbetrag Total pro Gemeinde]:[Zusatzbetrag gemäss Soziallastenindex]])</f>
        <v>84443.193677947231</v>
      </c>
      <c r="I290" s="65">
        <f>VLOOKUP(Übersichtstabelle_20193478[[#This Row],[Gmd. Nr.]],Übersichtstabelle_2019347[],9,FALSE)</f>
        <v>77028.096771785815</v>
      </c>
      <c r="J290" s="63">
        <f>Übersichtstabelle_20193478[[#This Row],[Anrechenbarer Höchstbetrag]]-Übersichtstabelle_20193478[[#This Row],[Alter anrechenbarer Höchstbetrag]]</f>
        <v>7415.096906161416</v>
      </c>
    </row>
    <row r="291" spans="1:10" ht="14.45" customHeight="1" x14ac:dyDescent="0.25">
      <c r="A291" s="13">
        <v>889</v>
      </c>
      <c r="B291" s="1" t="s">
        <v>380</v>
      </c>
      <c r="C291" s="1" t="s">
        <v>0</v>
      </c>
      <c r="D291" s="1" t="s">
        <v>189</v>
      </c>
      <c r="E291" s="1">
        <v>406</v>
      </c>
      <c r="F291" s="17">
        <f>Übersichtstabelle_20193478[[#This Row],[Kinder und Jugendliche von 0-20 Jhr.]]*81.86</f>
        <v>33235.159999999996</v>
      </c>
      <c r="G291" s="67">
        <v>6265.6338364187604</v>
      </c>
      <c r="H291" s="69">
        <f>SUM(Übersichtstabelle_20193478[[#This Row],[Grundbetrag Total pro Gemeinde]:[Zusatzbetrag gemäss Soziallastenindex]])</f>
        <v>39500.793836418758</v>
      </c>
      <c r="I291" s="65">
        <f>VLOOKUP(Übersichtstabelle_20193478[[#This Row],[Gmd. Nr.]],Übersichtstabelle_2019347[],9,FALSE)</f>
        <v>36656.840760348125</v>
      </c>
      <c r="J291" s="63">
        <f>Übersichtstabelle_20193478[[#This Row],[Anrechenbarer Höchstbetrag]]-Übersichtstabelle_20193478[[#This Row],[Alter anrechenbarer Höchstbetrag]]</f>
        <v>2843.953076070633</v>
      </c>
    </row>
    <row r="292" spans="1:10" ht="14.45" customHeight="1" x14ac:dyDescent="0.25">
      <c r="A292" s="13">
        <v>884</v>
      </c>
      <c r="B292" s="1" t="s">
        <v>289</v>
      </c>
      <c r="C292" s="1" t="s">
        <v>0</v>
      </c>
      <c r="D292" s="1" t="s">
        <v>189</v>
      </c>
      <c r="E292" s="1">
        <v>505</v>
      </c>
      <c r="F292" s="17">
        <f>Übersichtstabelle_20193478[[#This Row],[Kinder und Jugendliche von 0-20 Jhr.]]*81.86</f>
        <v>41339.300000000003</v>
      </c>
      <c r="G292" s="67">
        <v>11809.182435752899</v>
      </c>
      <c r="H292" s="69">
        <f>SUM(Übersichtstabelle_20193478[[#This Row],[Grundbetrag Total pro Gemeinde]:[Zusatzbetrag gemäss Soziallastenindex]])</f>
        <v>53148.4824357529</v>
      </c>
      <c r="I292" s="65">
        <f>VLOOKUP(Übersichtstabelle_20193478[[#This Row],[Gmd. Nr.]],Übersichtstabelle_2019347[],9,FALSE)</f>
        <v>44365.52404199836</v>
      </c>
      <c r="J292" s="63">
        <f>Übersichtstabelle_20193478[[#This Row],[Anrechenbarer Höchstbetrag]]-Übersichtstabelle_20193478[[#This Row],[Alter anrechenbarer Höchstbetrag]]</f>
        <v>8782.9583937545394</v>
      </c>
    </row>
    <row r="293" spans="1:10" ht="14.45" customHeight="1" x14ac:dyDescent="0.25">
      <c r="A293" s="13">
        <v>958</v>
      </c>
      <c r="B293" s="1" t="s">
        <v>268</v>
      </c>
      <c r="C293" s="1" t="s">
        <v>0</v>
      </c>
      <c r="D293" s="1" t="s">
        <v>14</v>
      </c>
      <c r="E293" s="1">
        <v>198</v>
      </c>
      <c r="F293" s="17">
        <f>Übersichtstabelle_20193478[[#This Row],[Kinder und Jugendliche von 0-20 Jhr.]]*81.86</f>
        <v>16208.28</v>
      </c>
      <c r="G293" s="67">
        <v>4041.3569836912015</v>
      </c>
      <c r="H293" s="69">
        <f>SUM(Übersichtstabelle_20193478[[#This Row],[Grundbetrag Total pro Gemeinde]:[Zusatzbetrag gemäss Soziallastenindex]])</f>
        <v>20249.636983691202</v>
      </c>
      <c r="I293" s="65">
        <f>VLOOKUP(Übersichtstabelle_20193478[[#This Row],[Gmd. Nr.]],Übersichtstabelle_2019347[],9,FALSE)</f>
        <v>19054.760968046357</v>
      </c>
      <c r="J293" s="63">
        <f>Übersichtstabelle_20193478[[#This Row],[Anrechenbarer Höchstbetrag]]-Übersichtstabelle_20193478[[#This Row],[Alter anrechenbarer Höchstbetrag]]</f>
        <v>1194.8760156448443</v>
      </c>
    </row>
    <row r="294" spans="1:10" ht="14.45" customHeight="1" x14ac:dyDescent="0.25">
      <c r="A294" s="13">
        <v>446</v>
      </c>
      <c r="B294" s="1" t="s">
        <v>60</v>
      </c>
      <c r="C294" s="1" t="s">
        <v>0</v>
      </c>
      <c r="D294" s="1" t="s">
        <v>60</v>
      </c>
      <c r="E294" s="1">
        <v>1007</v>
      </c>
      <c r="F294" s="17">
        <f>Übersichtstabelle_20193478[[#This Row],[Kinder und Jugendliche von 0-20 Jhr.]]*81.86</f>
        <v>82433.02</v>
      </c>
      <c r="G294" s="67">
        <v>42779.61059927621</v>
      </c>
      <c r="H294" s="69">
        <f>SUM(Übersichtstabelle_20193478[[#This Row],[Grundbetrag Total pro Gemeinde]:[Zusatzbetrag gemäss Soziallastenindex]])</f>
        <v>125212.63059927622</v>
      </c>
      <c r="I294" s="65">
        <f>VLOOKUP(Übersichtstabelle_20193478[[#This Row],[Gmd. Nr.]],Übersichtstabelle_2019347[],9,FALSE)</f>
        <v>109586.54507698808</v>
      </c>
      <c r="J294" s="63">
        <f>Übersichtstabelle_20193478[[#This Row],[Anrechenbarer Höchstbetrag]]-Übersichtstabelle_20193478[[#This Row],[Alter anrechenbarer Höchstbetrag]]</f>
        <v>15626.085522288136</v>
      </c>
    </row>
    <row r="295" spans="1:10" ht="14.45" customHeight="1" x14ac:dyDescent="0.25">
      <c r="A295" s="13">
        <v>500</v>
      </c>
      <c r="B295" s="1" t="s">
        <v>269</v>
      </c>
      <c r="C295" s="1" t="s">
        <v>0</v>
      </c>
      <c r="D295" s="1" t="s">
        <v>53</v>
      </c>
      <c r="E295" s="1">
        <v>68</v>
      </c>
      <c r="F295" s="17">
        <f>Übersichtstabelle_20193478[[#This Row],[Kinder und Jugendliche von 0-20 Jhr.]]*81.86</f>
        <v>5566.48</v>
      </c>
      <c r="G295" s="67">
        <v>1512.5736066099926</v>
      </c>
      <c r="H295" s="69">
        <f>SUM(Übersichtstabelle_20193478[[#This Row],[Grundbetrag Total pro Gemeinde]:[Zusatzbetrag gemäss Soziallastenindex]])</f>
        <v>7079.0536066099921</v>
      </c>
      <c r="I295" s="65">
        <f>VLOOKUP(Übersichtstabelle_20193478[[#This Row],[Gmd. Nr.]],Übersichtstabelle_2019347[],9,FALSE)</f>
        <v>7202.4026697649115</v>
      </c>
      <c r="J295" s="63">
        <f>Übersichtstabelle_20193478[[#This Row],[Anrechenbarer Höchstbetrag]]-Übersichtstabelle_20193478[[#This Row],[Alter anrechenbarer Höchstbetrag]]</f>
        <v>-123.34906315491935</v>
      </c>
    </row>
    <row r="296" spans="1:10" ht="14.45" customHeight="1" x14ac:dyDescent="0.25">
      <c r="A296" s="13">
        <v>908</v>
      </c>
      <c r="B296" s="1" t="s">
        <v>270</v>
      </c>
      <c r="C296" s="1" t="s">
        <v>7</v>
      </c>
      <c r="D296" s="1" t="s">
        <v>8</v>
      </c>
      <c r="E296" s="1">
        <v>297</v>
      </c>
      <c r="F296" s="17">
        <f>Übersichtstabelle_20193478[[#This Row],[Kinder und Jugendliche von 0-20 Jhr.]]*81.86</f>
        <v>24312.42</v>
      </c>
      <c r="G296" s="67">
        <v>4332.0053565659864</v>
      </c>
      <c r="H296" s="69">
        <f>SUM(Übersichtstabelle_20193478[[#This Row],[Grundbetrag Total pro Gemeinde]:[Zusatzbetrag gemäss Soziallastenindex]])</f>
        <v>28644.425356565986</v>
      </c>
      <c r="I296" s="65">
        <f>VLOOKUP(Übersichtstabelle_20193478[[#This Row],[Gmd. Nr.]],Übersichtstabelle_2019347[],9,FALSE)</f>
        <v>28491.064152801828</v>
      </c>
      <c r="J296" s="63">
        <f>Übersichtstabelle_20193478[[#This Row],[Anrechenbarer Höchstbetrag]]-Übersichtstabelle_20193478[[#This Row],[Alter anrechenbarer Höchstbetrag]]</f>
        <v>153.36120376415784</v>
      </c>
    </row>
    <row r="297" spans="1:10" ht="14.45" customHeight="1" x14ac:dyDescent="0.25">
      <c r="A297" s="13">
        <v>909</v>
      </c>
      <c r="B297" s="1" t="s">
        <v>271</v>
      </c>
      <c r="C297" s="1" t="s">
        <v>7</v>
      </c>
      <c r="D297" s="1" t="s">
        <v>8</v>
      </c>
      <c r="E297" s="1">
        <v>297</v>
      </c>
      <c r="F297" s="17">
        <f>Übersichtstabelle_20193478[[#This Row],[Kinder und Jugendliche von 0-20 Jhr.]]*81.86</f>
        <v>24312.42</v>
      </c>
      <c r="G297" s="67">
        <v>9004.4741433360014</v>
      </c>
      <c r="H297" s="69">
        <f>SUM(Übersichtstabelle_20193478[[#This Row],[Grundbetrag Total pro Gemeinde]:[Zusatzbetrag gemäss Soziallastenindex]])</f>
        <v>33316.894143336001</v>
      </c>
      <c r="I297" s="65">
        <f>VLOOKUP(Übersichtstabelle_20193478[[#This Row],[Gmd. Nr.]],Übersichtstabelle_2019347[],9,FALSE)</f>
        <v>29632.893829203767</v>
      </c>
      <c r="J297" s="63">
        <f>Übersichtstabelle_20193478[[#This Row],[Anrechenbarer Höchstbetrag]]-Übersichtstabelle_20193478[[#This Row],[Alter anrechenbarer Höchstbetrag]]</f>
        <v>3684.0003141322341</v>
      </c>
    </row>
    <row r="298" spans="1:10" ht="14.45" customHeight="1" x14ac:dyDescent="0.25">
      <c r="A298" s="13">
        <v>501</v>
      </c>
      <c r="B298" s="1" t="s">
        <v>272</v>
      </c>
      <c r="C298" s="1" t="s">
        <v>7</v>
      </c>
      <c r="D298" s="1" t="s">
        <v>8</v>
      </c>
      <c r="E298" s="1">
        <v>88</v>
      </c>
      <c r="F298" s="17">
        <f>Übersichtstabelle_20193478[[#This Row],[Kinder und Jugendliche von 0-20 Jhr.]]*81.86</f>
        <v>7203.68</v>
      </c>
      <c r="G298" s="67">
        <v>2632.9634390089204</v>
      </c>
      <c r="H298" s="69">
        <f>SUM(Übersichtstabelle_20193478[[#This Row],[Grundbetrag Total pro Gemeinde]:[Zusatzbetrag gemäss Soziallastenindex]])</f>
        <v>9836.6434390089198</v>
      </c>
      <c r="I298" s="65">
        <f>VLOOKUP(Übersichtstabelle_20193478[[#This Row],[Gmd. Nr.]],Übersichtstabelle_2019347[],9,FALSE)</f>
        <v>9884.6798847330665</v>
      </c>
      <c r="J298" s="63">
        <f>Übersichtstabelle_20193478[[#This Row],[Anrechenbarer Höchstbetrag]]-Übersichtstabelle_20193478[[#This Row],[Alter anrechenbarer Höchstbetrag]]</f>
        <v>-48.036445724146688</v>
      </c>
    </row>
    <row r="299" spans="1:10" ht="14.45" customHeight="1" x14ac:dyDescent="0.25">
      <c r="A299" s="13">
        <v>756</v>
      </c>
      <c r="B299" s="1" t="s">
        <v>273</v>
      </c>
      <c r="C299" s="1" t="s">
        <v>7</v>
      </c>
      <c r="D299" s="1" t="s">
        <v>8</v>
      </c>
      <c r="E299" s="1">
        <v>169</v>
      </c>
      <c r="F299" s="17">
        <f>Übersichtstabelle_20193478[[#This Row],[Kinder und Jugendliche von 0-20 Jhr.]]*81.86</f>
        <v>13834.34</v>
      </c>
      <c r="G299" s="67">
        <v>5316.5478383757363</v>
      </c>
      <c r="H299" s="69">
        <f>SUM(Übersichtstabelle_20193478[[#This Row],[Grundbetrag Total pro Gemeinde]:[Zusatzbetrag gemäss Soziallastenindex]])</f>
        <v>19150.887838375736</v>
      </c>
      <c r="I299" s="65">
        <f>VLOOKUP(Übersichtstabelle_20193478[[#This Row],[Gmd. Nr.]],Übersichtstabelle_2019347[],9,FALSE)</f>
        <v>16518.55640157685</v>
      </c>
      <c r="J299" s="63">
        <f>Übersichtstabelle_20193478[[#This Row],[Anrechenbarer Höchstbetrag]]-Übersichtstabelle_20193478[[#This Row],[Alter anrechenbarer Höchstbetrag]]</f>
        <v>2632.331436798886</v>
      </c>
    </row>
    <row r="300" spans="1:10" ht="14.45" customHeight="1" x14ac:dyDescent="0.25">
      <c r="A300" s="13">
        <v>943</v>
      </c>
      <c r="B300" s="1" t="s">
        <v>274</v>
      </c>
      <c r="C300" s="1" t="s">
        <v>0</v>
      </c>
      <c r="D300" s="1" t="s">
        <v>20</v>
      </c>
      <c r="E300" s="1">
        <v>167</v>
      </c>
      <c r="F300" s="17">
        <f>Übersichtstabelle_20193478[[#This Row],[Kinder und Jugendliche von 0-20 Jhr.]]*81.86</f>
        <v>13670.62</v>
      </c>
      <c r="G300" s="67">
        <v>1466.1157897120756</v>
      </c>
      <c r="H300" s="69">
        <f>SUM(Übersichtstabelle_20193478[[#This Row],[Grundbetrag Total pro Gemeinde]:[Zusatzbetrag gemäss Soziallastenindex]])</f>
        <v>15136.735789712076</v>
      </c>
      <c r="I300" s="65">
        <f>VLOOKUP(Übersichtstabelle_20193478[[#This Row],[Gmd. Nr.]],Übersichtstabelle_2019347[],9,FALSE)</f>
        <v>14983.01126156415</v>
      </c>
      <c r="J300" s="63">
        <f>Übersichtstabelle_20193478[[#This Row],[Anrechenbarer Höchstbetrag]]-Übersichtstabelle_20193478[[#This Row],[Alter anrechenbarer Höchstbetrag]]</f>
        <v>153.72452814792632</v>
      </c>
    </row>
    <row r="301" spans="1:10" ht="14.45" customHeight="1" x14ac:dyDescent="0.25">
      <c r="A301" s="13">
        <v>944</v>
      </c>
      <c r="B301" s="1" t="s">
        <v>20</v>
      </c>
      <c r="C301" s="1" t="s">
        <v>0</v>
      </c>
      <c r="D301" s="1" t="s">
        <v>20</v>
      </c>
      <c r="E301" s="1">
        <v>1107</v>
      </c>
      <c r="F301" s="17">
        <f>Übersichtstabelle_20193478[[#This Row],[Kinder und Jugendliche von 0-20 Jhr.]]*81.86</f>
        <v>90619.02</v>
      </c>
      <c r="G301" s="67">
        <v>24647.870374446284</v>
      </c>
      <c r="H301" s="69">
        <f>SUM(Übersichtstabelle_20193478[[#This Row],[Grundbetrag Total pro Gemeinde]:[Zusatzbetrag gemäss Soziallastenindex]])</f>
        <v>115266.89037444629</v>
      </c>
      <c r="I301" s="65">
        <f>VLOOKUP(Übersichtstabelle_20193478[[#This Row],[Gmd. Nr.]],Übersichtstabelle_2019347[],9,FALSE)</f>
        <v>109112.46547586427</v>
      </c>
      <c r="J301" s="63">
        <f>Übersichtstabelle_20193478[[#This Row],[Anrechenbarer Höchstbetrag]]-Übersichtstabelle_20193478[[#This Row],[Alter anrechenbarer Höchstbetrag]]</f>
        <v>6154.4248985820159</v>
      </c>
    </row>
    <row r="302" spans="1:10" ht="14.45" customHeight="1" x14ac:dyDescent="0.25">
      <c r="A302" s="13">
        <v>945</v>
      </c>
      <c r="B302" s="1" t="s">
        <v>275</v>
      </c>
      <c r="C302" s="1" t="s">
        <v>0</v>
      </c>
      <c r="D302" s="1" t="s">
        <v>86</v>
      </c>
      <c r="E302" s="1">
        <v>238</v>
      </c>
      <c r="F302" s="17">
        <f>Übersichtstabelle_20193478[[#This Row],[Kinder und Jugendliche von 0-20 Jhr.]]*81.86</f>
        <v>19482.68</v>
      </c>
      <c r="G302" s="67">
        <v>2527.3173706911293</v>
      </c>
      <c r="H302" s="69">
        <f>SUM(Übersichtstabelle_20193478[[#This Row],[Grundbetrag Total pro Gemeinde]:[Zusatzbetrag gemäss Soziallastenindex]])</f>
        <v>22009.99737069113</v>
      </c>
      <c r="I302" s="65">
        <f>VLOOKUP(Übersichtstabelle_20193478[[#This Row],[Gmd. Nr.]],Übersichtstabelle_2019347[],9,FALSE)</f>
        <v>20519.063604903222</v>
      </c>
      <c r="J302" s="63">
        <f>Übersichtstabelle_20193478[[#This Row],[Anrechenbarer Höchstbetrag]]-Übersichtstabelle_20193478[[#This Row],[Alter anrechenbarer Höchstbetrag]]</f>
        <v>1490.9337657879078</v>
      </c>
    </row>
    <row r="303" spans="1:10" ht="14.45" customHeight="1" x14ac:dyDescent="0.25">
      <c r="A303" s="13">
        <v>593</v>
      </c>
      <c r="B303" s="1" t="s">
        <v>46</v>
      </c>
      <c r="C303" s="1" t="s">
        <v>0</v>
      </c>
      <c r="D303" s="1" t="s">
        <v>46</v>
      </c>
      <c r="E303" s="1">
        <v>927</v>
      </c>
      <c r="F303" s="17">
        <f>Übersichtstabelle_20193478[[#This Row],[Kinder und Jugendliche von 0-20 Jhr.]]*81.86</f>
        <v>75884.22</v>
      </c>
      <c r="G303" s="67">
        <v>33890.805560149893</v>
      </c>
      <c r="H303" s="69">
        <f>SUM(Übersichtstabelle_20193478[[#This Row],[Grundbetrag Total pro Gemeinde]:[Zusatzbetrag gemäss Soziallastenindex]])</f>
        <v>109775.02556014989</v>
      </c>
      <c r="I303" s="65">
        <f>VLOOKUP(Übersichtstabelle_20193478[[#This Row],[Gmd. Nr.]],Übersichtstabelle_2019347[],9,FALSE)</f>
        <v>118609.05257492408</v>
      </c>
      <c r="J303" s="63">
        <f>Übersichtstabelle_20193478[[#This Row],[Anrechenbarer Höchstbetrag]]-Übersichtstabelle_20193478[[#This Row],[Alter anrechenbarer Höchstbetrag]]</f>
        <v>-8834.027014774183</v>
      </c>
    </row>
    <row r="304" spans="1:10" ht="14.45" customHeight="1" x14ac:dyDescent="0.25">
      <c r="A304" s="13">
        <v>344</v>
      </c>
      <c r="B304" s="1" t="s">
        <v>276</v>
      </c>
      <c r="C304" s="1" t="s">
        <v>7</v>
      </c>
      <c r="D304" s="1" t="s">
        <v>8</v>
      </c>
      <c r="E304" s="1">
        <v>180</v>
      </c>
      <c r="F304" s="17">
        <f>Übersichtstabelle_20193478[[#This Row],[Kinder und Jugendliche von 0-20 Jhr.]]*81.86</f>
        <v>14734.8</v>
      </c>
      <c r="G304" s="67">
        <v>2534.2379948955995</v>
      </c>
      <c r="H304" s="69">
        <f>SUM(Übersichtstabelle_20193478[[#This Row],[Grundbetrag Total pro Gemeinde]:[Zusatzbetrag gemäss Soziallastenindex]])</f>
        <v>17269.0379948956</v>
      </c>
      <c r="I304" s="65">
        <f>VLOOKUP(Übersichtstabelle_20193478[[#This Row],[Gmd. Nr.]],Übersichtstabelle_2019347[],9,FALSE)</f>
        <v>15926.617772274834</v>
      </c>
      <c r="J304" s="63">
        <f>Übersichtstabelle_20193478[[#This Row],[Anrechenbarer Höchstbetrag]]-Übersichtstabelle_20193478[[#This Row],[Alter anrechenbarer Höchstbetrag]]</f>
        <v>1342.4202226207653</v>
      </c>
    </row>
    <row r="305" spans="1:10" ht="14.45" customHeight="1" x14ac:dyDescent="0.25">
      <c r="A305" s="13">
        <v>551</v>
      </c>
      <c r="B305" s="1" t="s">
        <v>367</v>
      </c>
      <c r="C305" s="1" t="s">
        <v>0</v>
      </c>
      <c r="D305" s="1" t="s">
        <v>132</v>
      </c>
      <c r="E305" s="1">
        <v>1366</v>
      </c>
      <c r="F305" s="17">
        <f>Übersichtstabelle_20193478[[#This Row],[Kinder und Jugendliche von 0-20 Jhr.]]*81.86</f>
        <v>111820.76</v>
      </c>
      <c r="G305" s="67">
        <v>46638.890450150473</v>
      </c>
      <c r="H305" s="69">
        <f>SUM(Übersichtstabelle_20193478[[#This Row],[Grundbetrag Total pro Gemeinde]:[Zusatzbetrag gemäss Soziallastenindex]])</f>
        <v>158459.65045015048</v>
      </c>
      <c r="I305" s="65">
        <f>VLOOKUP(Übersichtstabelle_20193478[[#This Row],[Gmd. Nr.]],Übersichtstabelle_2019347[],9,FALSE)</f>
        <v>152169.21386345237</v>
      </c>
      <c r="J305" s="63">
        <f>Übersichtstabelle_20193478[[#This Row],[Anrechenbarer Höchstbetrag]]-Übersichtstabelle_20193478[[#This Row],[Alter anrechenbarer Höchstbetrag]]</f>
        <v>6290.4365866981097</v>
      </c>
    </row>
    <row r="306" spans="1:10" ht="14.45" customHeight="1" x14ac:dyDescent="0.25">
      <c r="A306" s="13">
        <v>885</v>
      </c>
      <c r="B306" s="1" t="s">
        <v>277</v>
      </c>
      <c r="C306" s="1" t="s">
        <v>0</v>
      </c>
      <c r="D306" s="1" t="s">
        <v>20</v>
      </c>
      <c r="E306" s="1">
        <v>452</v>
      </c>
      <c r="F306" s="17">
        <f>Übersichtstabelle_20193478[[#This Row],[Kinder und Jugendliche von 0-20 Jhr.]]*81.86</f>
        <v>37000.720000000001</v>
      </c>
      <c r="G306" s="67">
        <v>8465.9379743598238</v>
      </c>
      <c r="H306" s="69">
        <f>SUM(Übersichtstabelle_20193478[[#This Row],[Grundbetrag Total pro Gemeinde]:[Zusatzbetrag gemäss Soziallastenindex]])</f>
        <v>45466.657974359827</v>
      </c>
      <c r="I306" s="65">
        <f>VLOOKUP(Übersichtstabelle_20193478[[#This Row],[Gmd. Nr.]],Übersichtstabelle_2019347[],9,FALSE)</f>
        <v>41467.418533036383</v>
      </c>
      <c r="J306" s="63">
        <f>Übersichtstabelle_20193478[[#This Row],[Anrechenbarer Höchstbetrag]]-Übersichtstabelle_20193478[[#This Row],[Alter anrechenbarer Höchstbetrag]]</f>
        <v>3999.2394413234433</v>
      </c>
    </row>
    <row r="307" spans="1:10" ht="14.45" customHeight="1" x14ac:dyDescent="0.25">
      <c r="A307" s="13">
        <v>552</v>
      </c>
      <c r="B307" s="1" t="s">
        <v>278</v>
      </c>
      <c r="C307" s="1" t="s">
        <v>0</v>
      </c>
      <c r="D307" s="1" t="s">
        <v>14</v>
      </c>
      <c r="E307" s="1">
        <v>868</v>
      </c>
      <c r="F307" s="17">
        <f>Übersichtstabelle_20193478[[#This Row],[Kinder und Jugendliche von 0-20 Jhr.]]*81.86</f>
        <v>71054.48</v>
      </c>
      <c r="G307" s="67">
        <v>24150.369129877115</v>
      </c>
      <c r="H307" s="69">
        <f>SUM(Übersichtstabelle_20193478[[#This Row],[Grundbetrag Total pro Gemeinde]:[Zusatzbetrag gemäss Soziallastenindex]])</f>
        <v>95204.849129877111</v>
      </c>
      <c r="I307" s="65">
        <f>VLOOKUP(Übersichtstabelle_20193478[[#This Row],[Gmd. Nr.]],Übersichtstabelle_2019347[],9,FALSE)</f>
        <v>86605.994029722555</v>
      </c>
      <c r="J307" s="63">
        <f>Übersichtstabelle_20193478[[#This Row],[Anrechenbarer Höchstbetrag]]-Übersichtstabelle_20193478[[#This Row],[Alter anrechenbarer Höchstbetrag]]</f>
        <v>8598.8551001545566</v>
      </c>
    </row>
    <row r="308" spans="1:10" ht="14.45" customHeight="1" x14ac:dyDescent="0.25">
      <c r="A308" s="13">
        <v>717</v>
      </c>
      <c r="B308" s="1" t="s">
        <v>279</v>
      </c>
      <c r="C308" s="1" t="s">
        <v>0</v>
      </c>
      <c r="D308" s="1" t="s">
        <v>60</v>
      </c>
      <c r="E308" s="1">
        <v>780</v>
      </c>
      <c r="F308" s="17">
        <f>Übersichtstabelle_20193478[[#This Row],[Kinder und Jugendliche von 0-20 Jhr.]]*81.86</f>
        <v>63850.8</v>
      </c>
      <c r="G308" s="67">
        <v>34601.053489002552</v>
      </c>
      <c r="H308" s="69">
        <f>SUM(Übersichtstabelle_20193478[[#This Row],[Grundbetrag Total pro Gemeinde]:[Zusatzbetrag gemäss Soziallastenindex]])</f>
        <v>98451.853489002562</v>
      </c>
      <c r="I308" s="65">
        <f>VLOOKUP(Übersichtstabelle_20193478[[#This Row],[Gmd. Nr.]],Übersichtstabelle_2019347[],9,FALSE)</f>
        <v>96666.095352189353</v>
      </c>
      <c r="J308" s="63">
        <f>Übersichtstabelle_20193478[[#This Row],[Anrechenbarer Höchstbetrag]]-Übersichtstabelle_20193478[[#This Row],[Alter anrechenbarer Höchstbetrag]]</f>
        <v>1785.7581368132087</v>
      </c>
    </row>
    <row r="309" spans="1:10" ht="14.45" customHeight="1" x14ac:dyDescent="0.25">
      <c r="A309" s="13">
        <v>359</v>
      </c>
      <c r="B309" s="1" t="s">
        <v>280</v>
      </c>
      <c r="C309" s="1" t="s">
        <v>7</v>
      </c>
      <c r="D309" s="1" t="s">
        <v>8</v>
      </c>
      <c r="E309" s="1">
        <v>1073</v>
      </c>
      <c r="F309" s="17">
        <f>Übersichtstabelle_20193478[[#This Row],[Kinder und Jugendliche von 0-20 Jhr.]]*81.86</f>
        <v>87835.78</v>
      </c>
      <c r="G309" s="67">
        <v>18380.976019379588</v>
      </c>
      <c r="H309" s="69">
        <f>SUM(Übersichtstabelle_20193478[[#This Row],[Grundbetrag Total pro Gemeinde]:[Zusatzbetrag gemäss Soziallastenindex]])</f>
        <v>106216.75601937959</v>
      </c>
      <c r="I309" s="65">
        <f>VLOOKUP(Übersichtstabelle_20193478[[#This Row],[Gmd. Nr.]],Übersichtstabelle_2019347[],9,FALSE)</f>
        <v>97908.79204558162</v>
      </c>
      <c r="J309" s="63">
        <f>Übersichtstabelle_20193478[[#This Row],[Anrechenbarer Höchstbetrag]]-Übersichtstabelle_20193478[[#This Row],[Alter anrechenbarer Höchstbetrag]]</f>
        <v>8307.9639737979742</v>
      </c>
    </row>
    <row r="310" spans="1:10" ht="14.45" customHeight="1" x14ac:dyDescent="0.25">
      <c r="A310" s="13">
        <v>448</v>
      </c>
      <c r="B310" s="1" t="s">
        <v>281</v>
      </c>
      <c r="C310" s="1" t="s">
        <v>0</v>
      </c>
      <c r="D310" s="1" t="s">
        <v>65</v>
      </c>
      <c r="E310" s="1">
        <v>197</v>
      </c>
      <c r="F310" s="17">
        <f>Übersichtstabelle_20193478[[#This Row],[Kinder und Jugendliche von 0-20 Jhr.]]*81.86</f>
        <v>16126.42</v>
      </c>
      <c r="G310" s="67">
        <v>5994.3698927323248</v>
      </c>
      <c r="H310" s="69">
        <f>SUM(Übersichtstabelle_20193478[[#This Row],[Grundbetrag Total pro Gemeinde]:[Zusatzbetrag gemäss Soziallastenindex]])</f>
        <v>22120.789892732326</v>
      </c>
      <c r="I310" s="65">
        <f>VLOOKUP(Übersichtstabelle_20193478[[#This Row],[Gmd. Nr.]],Übersichtstabelle_2019347[],9,FALSE)</f>
        <v>21771.660877329996</v>
      </c>
      <c r="J310" s="63">
        <f>Übersichtstabelle_20193478[[#This Row],[Anrechenbarer Höchstbetrag]]-Übersichtstabelle_20193478[[#This Row],[Alter anrechenbarer Höchstbetrag]]</f>
        <v>349.12901540232997</v>
      </c>
    </row>
    <row r="311" spans="1:10" ht="14.45" customHeight="1" x14ac:dyDescent="0.25">
      <c r="A311" s="14">
        <v>502</v>
      </c>
      <c r="B311" s="1" t="s">
        <v>282</v>
      </c>
      <c r="C311" s="1" t="s">
        <v>7</v>
      </c>
      <c r="D311" s="1" t="s">
        <v>8</v>
      </c>
      <c r="E311" s="1">
        <v>164</v>
      </c>
      <c r="F311" s="17">
        <f>Übersichtstabelle_20193478[[#This Row],[Kinder und Jugendliche von 0-20 Jhr.]]*81.86</f>
        <v>13425.039999999999</v>
      </c>
      <c r="G311" s="67">
        <v>2742.9291680834172</v>
      </c>
      <c r="H311" s="69">
        <f>SUM(Übersichtstabelle_20193478[[#This Row],[Grundbetrag Total pro Gemeinde]:[Zusatzbetrag gemäss Soziallastenindex]])</f>
        <v>16167.969168083417</v>
      </c>
      <c r="I311" s="65">
        <f>VLOOKUP(Übersichtstabelle_20193478[[#This Row],[Gmd. Nr.]],Übersichtstabelle_2019347[],9,FALSE)</f>
        <v>16646.601108387993</v>
      </c>
      <c r="J311" s="63">
        <f>Übersichtstabelle_20193478[[#This Row],[Anrechenbarer Höchstbetrag]]-Übersichtstabelle_20193478[[#This Row],[Alter anrechenbarer Höchstbetrag]]</f>
        <v>-478.63194030457635</v>
      </c>
    </row>
    <row r="312" spans="1:10" ht="14.45" customHeight="1" x14ac:dyDescent="0.25">
      <c r="A312" s="13">
        <v>946</v>
      </c>
      <c r="B312" s="1" t="s">
        <v>283</v>
      </c>
      <c r="C312" s="1" t="s">
        <v>7</v>
      </c>
      <c r="D312" s="1" t="s">
        <v>8</v>
      </c>
      <c r="E312" s="1">
        <v>45</v>
      </c>
      <c r="F312" s="17">
        <f>Übersichtstabelle_20193478[[#This Row],[Kinder und Jugendliche von 0-20 Jhr.]]*81.86</f>
        <v>3683.7</v>
      </c>
      <c r="G312" s="67">
        <v>947.18473047628993</v>
      </c>
      <c r="H312" s="69">
        <f>SUM(Übersichtstabelle_20193478[[#This Row],[Grundbetrag Total pro Gemeinde]:[Zusatzbetrag gemäss Soziallastenindex]])</f>
        <v>4630.8847304762894</v>
      </c>
      <c r="I312" s="65">
        <f>VLOOKUP(Übersichtstabelle_20193478[[#This Row],[Gmd. Nr.]],Übersichtstabelle_2019347[],9,FALSE)</f>
        <v>4569.8112361649282</v>
      </c>
      <c r="J312" s="63">
        <f>Übersichtstabelle_20193478[[#This Row],[Anrechenbarer Höchstbetrag]]-Übersichtstabelle_20193478[[#This Row],[Alter anrechenbarer Höchstbetrag]]</f>
        <v>61.073494311361173</v>
      </c>
    </row>
    <row r="313" spans="1:10" ht="14.45" customHeight="1" x14ac:dyDescent="0.25">
      <c r="A313" s="13">
        <v>888</v>
      </c>
      <c r="B313" s="1" t="s">
        <v>368</v>
      </c>
      <c r="C313" s="1" t="s">
        <v>7</v>
      </c>
      <c r="D313" s="1" t="s">
        <v>8</v>
      </c>
      <c r="E313" s="1">
        <v>218</v>
      </c>
      <c r="F313" s="17">
        <f>Übersichtstabelle_20193478[[#This Row],[Kinder und Jugendliche von 0-20 Jhr.]]*81.86</f>
        <v>17845.48</v>
      </c>
      <c r="G313" s="67">
        <v>2798.5044666937224</v>
      </c>
      <c r="H313" s="69">
        <f>SUM(Übersichtstabelle_20193478[[#This Row],[Grundbetrag Total pro Gemeinde]:[Zusatzbetrag gemäss Soziallastenindex]])</f>
        <v>20643.984466693721</v>
      </c>
      <c r="I313" s="65">
        <f>VLOOKUP(Übersichtstabelle_20193478[[#This Row],[Gmd. Nr.]],Übersichtstabelle_2019347[],9,FALSE)</f>
        <v>21102.145887279359</v>
      </c>
      <c r="J313" s="63">
        <f>Übersichtstabelle_20193478[[#This Row],[Anrechenbarer Höchstbetrag]]-Übersichtstabelle_20193478[[#This Row],[Alter anrechenbarer Höchstbetrag]]</f>
        <v>-458.16142058563855</v>
      </c>
    </row>
    <row r="314" spans="1:10" ht="14.45" customHeight="1" x14ac:dyDescent="0.25">
      <c r="A314" s="13">
        <v>626</v>
      </c>
      <c r="B314" s="1" t="s">
        <v>284</v>
      </c>
      <c r="C314" s="1" t="s">
        <v>0</v>
      </c>
      <c r="D314" s="1" t="s">
        <v>22</v>
      </c>
      <c r="E314" s="1">
        <v>334</v>
      </c>
      <c r="F314" s="17">
        <f>Übersichtstabelle_20193478[[#This Row],[Kinder und Jugendliche von 0-20 Jhr.]]*81.86</f>
        <v>27341.24</v>
      </c>
      <c r="G314" s="67">
        <v>8984.420061834413</v>
      </c>
      <c r="H314" s="69">
        <f>SUM(Übersichtstabelle_20193478[[#This Row],[Grundbetrag Total pro Gemeinde]:[Zusatzbetrag gemäss Soziallastenindex]])</f>
        <v>36325.660061834416</v>
      </c>
      <c r="I314" s="65">
        <f>VLOOKUP(Übersichtstabelle_20193478[[#This Row],[Gmd. Nr.]],Übersichtstabelle_2019347[],9,FALSE)</f>
        <v>33339.561839651389</v>
      </c>
      <c r="J314" s="63">
        <f>Übersichtstabelle_20193478[[#This Row],[Anrechenbarer Höchstbetrag]]-Übersichtstabelle_20193478[[#This Row],[Alter anrechenbarer Höchstbetrag]]</f>
        <v>2986.0982221830272</v>
      </c>
    </row>
    <row r="315" spans="1:10" ht="14.45" customHeight="1" x14ac:dyDescent="0.25">
      <c r="A315" s="13">
        <v>990</v>
      </c>
      <c r="B315" s="1" t="s">
        <v>369</v>
      </c>
      <c r="C315" s="1" t="s">
        <v>0</v>
      </c>
      <c r="D315" s="1" t="s">
        <v>14</v>
      </c>
      <c r="E315" s="1">
        <v>36</v>
      </c>
      <c r="F315" s="17">
        <f>Übersichtstabelle_20193478[[#This Row],[Kinder und Jugendliche von 0-20 Jhr.]]*81.86</f>
        <v>2946.96</v>
      </c>
      <c r="G315" s="67">
        <v>599.04234677219927</v>
      </c>
      <c r="H315" s="69">
        <f>SUM(Übersichtstabelle_20193478[[#This Row],[Grundbetrag Total pro Gemeinde]:[Zusatzbetrag gemäss Soziallastenindex]])</f>
        <v>3546.0023467721994</v>
      </c>
      <c r="I315" s="65">
        <f>VLOOKUP(Übersichtstabelle_20193478[[#This Row],[Gmd. Nr.]],Übersichtstabelle_2019347[],9,FALSE)</f>
        <v>3311.4009774089818</v>
      </c>
      <c r="J315" s="63">
        <f>Übersichtstabelle_20193478[[#This Row],[Anrechenbarer Höchstbetrag]]-Übersichtstabelle_20193478[[#This Row],[Alter anrechenbarer Höchstbetrag]]</f>
        <v>234.6013693632176</v>
      </c>
    </row>
    <row r="316" spans="1:10" ht="14.45" customHeight="1" x14ac:dyDescent="0.25">
      <c r="A316" s="13">
        <v>991</v>
      </c>
      <c r="B316" s="1" t="s">
        <v>370</v>
      </c>
      <c r="C316" s="1" t="s">
        <v>0</v>
      </c>
      <c r="D316" s="1" t="s">
        <v>14</v>
      </c>
      <c r="E316" s="1">
        <v>111</v>
      </c>
      <c r="F316" s="17">
        <f>Übersichtstabelle_20193478[[#This Row],[Kinder und Jugendliche von 0-20 Jhr.]]*81.86</f>
        <v>9086.4599999999991</v>
      </c>
      <c r="G316" s="67">
        <v>1497.7326257027694</v>
      </c>
      <c r="H316" s="69">
        <f>SUM(Übersichtstabelle_20193478[[#This Row],[Grundbetrag Total pro Gemeinde]:[Zusatzbetrag gemäss Soziallastenindex]])</f>
        <v>10584.192625702768</v>
      </c>
      <c r="I316" s="65">
        <f>VLOOKUP(Übersichtstabelle_20193478[[#This Row],[Gmd. Nr.]],Übersichtstabelle_2019347[],9,FALSE)</f>
        <v>10849.081190407551</v>
      </c>
      <c r="J316" s="63">
        <f>Übersichtstabelle_20193478[[#This Row],[Anrechenbarer Höchstbetrag]]-Übersichtstabelle_20193478[[#This Row],[Alter anrechenbarer Höchstbetrag]]</f>
        <v>-264.88856470478277</v>
      </c>
    </row>
    <row r="317" spans="1:10" ht="14.45" customHeight="1" x14ac:dyDescent="0.25">
      <c r="A317" s="13">
        <v>754</v>
      </c>
      <c r="B317" s="1" t="s">
        <v>285</v>
      </c>
      <c r="C317" s="1" t="s">
        <v>0</v>
      </c>
      <c r="D317" s="1" t="s">
        <v>3</v>
      </c>
      <c r="E317" s="1">
        <v>213</v>
      </c>
      <c r="F317" s="17">
        <f>Übersichtstabelle_20193478[[#This Row],[Kinder und Jugendliche von 0-20 Jhr.]]*81.86</f>
        <v>17436.18</v>
      </c>
      <c r="G317" s="67">
        <v>3412.4496202730902</v>
      </c>
      <c r="H317" s="69">
        <f>SUM(Übersichtstabelle_20193478[[#This Row],[Grundbetrag Total pro Gemeinde]:[Zusatzbetrag gemäss Soziallastenindex]])</f>
        <v>20848.629620273092</v>
      </c>
      <c r="I317" s="65">
        <f>VLOOKUP(Übersichtstabelle_20193478[[#This Row],[Gmd. Nr.]],Übersichtstabelle_2019347[],9,FALSE)</f>
        <v>18695.100912206461</v>
      </c>
      <c r="J317" s="63">
        <f>Übersichtstabelle_20193478[[#This Row],[Anrechenbarer Höchstbetrag]]-Übersichtstabelle_20193478[[#This Row],[Alter anrechenbarer Höchstbetrag]]</f>
        <v>2153.5287080666312</v>
      </c>
    </row>
    <row r="318" spans="1:10" ht="26.25" customHeight="1" x14ac:dyDescent="0.25">
      <c r="A318" s="13">
        <v>959</v>
      </c>
      <c r="B318" s="1" t="s">
        <v>371</v>
      </c>
      <c r="C318" s="1" t="s">
        <v>7</v>
      </c>
      <c r="D318" s="1" t="s">
        <v>8</v>
      </c>
      <c r="E318" s="1">
        <v>105</v>
      </c>
      <c r="F318" s="17">
        <f>Übersichtstabelle_20193478[[#This Row],[Kinder und Jugendliche von 0-20 Jhr.]]*81.86</f>
        <v>8595.2999999999993</v>
      </c>
      <c r="G318" s="67">
        <v>919.79380448853556</v>
      </c>
      <c r="H318" s="69">
        <f>SUM(Übersichtstabelle_20193478[[#This Row],[Grundbetrag Total pro Gemeinde]:[Zusatzbetrag gemäss Soziallastenindex]])</f>
        <v>9515.0938044885352</v>
      </c>
      <c r="I318" s="65">
        <f>VLOOKUP(Übersichtstabelle_20193478[[#This Row],[Gmd. Nr.]],Übersichtstabelle_2019347[],9,FALSE)</f>
        <v>11114.624434800411</v>
      </c>
      <c r="J318" s="63">
        <f>Übersichtstabelle_20193478[[#This Row],[Anrechenbarer Höchstbetrag]]-Übersichtstabelle_20193478[[#This Row],[Alter anrechenbarer Höchstbetrag]]</f>
        <v>-1599.5306303118759</v>
      </c>
    </row>
    <row r="319" spans="1:10" ht="26.25" customHeight="1" x14ac:dyDescent="0.25">
      <c r="A319" s="13">
        <v>992</v>
      </c>
      <c r="B319" s="1" t="s">
        <v>372</v>
      </c>
      <c r="C319" s="1" t="s">
        <v>0</v>
      </c>
      <c r="D319" s="1" t="s">
        <v>14</v>
      </c>
      <c r="E319" s="1">
        <v>447</v>
      </c>
      <c r="F319" s="17">
        <f>Übersichtstabelle_20193478[[#This Row],[Kinder und Jugendliche von 0-20 Jhr.]]*81.86</f>
        <v>36591.42</v>
      </c>
      <c r="G319" s="67">
        <v>14373.727492502503</v>
      </c>
      <c r="H319" s="69">
        <f>SUM(Übersichtstabelle_20193478[[#This Row],[Grundbetrag Total pro Gemeinde]:[Zusatzbetrag gemäss Soziallastenindex]])</f>
        <v>50965.147492502503</v>
      </c>
      <c r="I319" s="65">
        <f>VLOOKUP(Übersichtstabelle_20193478[[#This Row],[Gmd. Nr.]],Übersichtstabelle_2019347[],9,FALSE)</f>
        <v>48382.967316051137</v>
      </c>
      <c r="J319" s="63">
        <f>Übersichtstabelle_20193478[[#This Row],[Anrechenbarer Höchstbetrag]]-Übersichtstabelle_20193478[[#This Row],[Alter anrechenbarer Höchstbetrag]]</f>
        <v>2582.1801764513657</v>
      </c>
    </row>
    <row r="320" spans="1:10" ht="26.25" customHeight="1" x14ac:dyDescent="0.25">
      <c r="A320" s="13">
        <v>993</v>
      </c>
      <c r="B320" s="1" t="s">
        <v>286</v>
      </c>
      <c r="C320" s="1" t="s">
        <v>0</v>
      </c>
      <c r="D320" s="1" t="s">
        <v>14</v>
      </c>
      <c r="E320" s="1">
        <v>76</v>
      </c>
      <c r="F320" s="17">
        <f>Übersichtstabelle_20193478[[#This Row],[Kinder und Jugendliche von 0-20 Jhr.]]*81.86</f>
        <v>6221.36</v>
      </c>
      <c r="G320" s="67">
        <v>1059.763081271062</v>
      </c>
      <c r="H320" s="69">
        <f>SUM(Übersichtstabelle_20193478[[#This Row],[Grundbetrag Total pro Gemeinde]:[Zusatzbetrag gemäss Soziallastenindex]])</f>
        <v>7281.1230812710619</v>
      </c>
      <c r="I320" s="65">
        <f>VLOOKUP(Übersichtstabelle_20193478[[#This Row],[Gmd. Nr.]],Übersichtstabelle_2019347[],9,FALSE)</f>
        <v>7540.3186242995744</v>
      </c>
      <c r="J320" s="63">
        <f>Übersichtstabelle_20193478[[#This Row],[Anrechenbarer Höchstbetrag]]-Übersichtstabelle_20193478[[#This Row],[Alter anrechenbarer Höchstbetrag]]</f>
        <v>-259.19554302851247</v>
      </c>
    </row>
    <row r="321" spans="1:10" ht="14.45" customHeight="1" x14ac:dyDescent="0.25">
      <c r="A321" s="13">
        <v>886</v>
      </c>
      <c r="B321" s="1" t="s">
        <v>287</v>
      </c>
      <c r="C321" s="1" t="s">
        <v>0</v>
      </c>
      <c r="D321" s="1" t="s">
        <v>14</v>
      </c>
      <c r="E321" s="1">
        <v>674</v>
      </c>
      <c r="F321" s="17">
        <f>Übersichtstabelle_20193478[[#This Row],[Kinder und Jugendliche von 0-20 Jhr.]]*81.86</f>
        <v>55173.64</v>
      </c>
      <c r="G321" s="67">
        <v>10029.455922994322</v>
      </c>
      <c r="H321" s="69">
        <f>SUM(Übersichtstabelle_20193478[[#This Row],[Grundbetrag Total pro Gemeinde]:[Zusatzbetrag gemäss Soziallastenindex]])</f>
        <v>65203.095922994326</v>
      </c>
      <c r="I321" s="65">
        <f>VLOOKUP(Übersichtstabelle_20193478[[#This Row],[Gmd. Nr.]],Übersichtstabelle_2019347[],9,FALSE)</f>
        <v>64706.035233973998</v>
      </c>
      <c r="J321" s="63">
        <f>Übersichtstabelle_20193478[[#This Row],[Anrechenbarer Höchstbetrag]]-Übersichtstabelle_20193478[[#This Row],[Alter anrechenbarer Höchstbetrag]]</f>
        <v>497.06068902032712</v>
      </c>
    </row>
    <row r="322" spans="1:10" ht="14.45" customHeight="1" x14ac:dyDescent="0.25">
      <c r="A322" s="13">
        <v>394</v>
      </c>
      <c r="B322" s="1" t="s">
        <v>288</v>
      </c>
      <c r="C322" s="1" t="s">
        <v>0</v>
      </c>
      <c r="D322" s="1" t="s">
        <v>3</v>
      </c>
      <c r="E322" s="1">
        <v>129</v>
      </c>
      <c r="F322" s="17">
        <f>Übersichtstabelle_20193478[[#This Row],[Kinder und Jugendliche von 0-20 Jhr.]]*81.86</f>
        <v>10559.94</v>
      </c>
      <c r="G322" s="67">
        <v>1836.7512852453756</v>
      </c>
      <c r="H322" s="69">
        <f>SUM(Übersichtstabelle_20193478[[#This Row],[Grundbetrag Total pro Gemeinde]:[Zusatzbetrag gemäss Soziallastenindex]])</f>
        <v>12396.691285245375</v>
      </c>
      <c r="I322" s="65">
        <f>VLOOKUP(Übersichtstabelle_20193478[[#This Row],[Gmd. Nr.]],Übersichtstabelle_2019347[],9,FALSE)</f>
        <v>11475.251875839762</v>
      </c>
      <c r="J322" s="63">
        <f>Übersichtstabelle_20193478[[#This Row],[Anrechenbarer Höchstbetrag]]-Übersichtstabelle_20193478[[#This Row],[Alter anrechenbarer Höchstbetrag]]</f>
        <v>921.43940940561333</v>
      </c>
    </row>
    <row r="323" spans="1:10" ht="26.25" customHeight="1" x14ac:dyDescent="0.25">
      <c r="A323" s="13">
        <v>632</v>
      </c>
      <c r="B323" s="1" t="s">
        <v>151</v>
      </c>
      <c r="C323" s="1" t="s">
        <v>0</v>
      </c>
      <c r="D323" s="1" t="s">
        <v>58</v>
      </c>
      <c r="E323" s="1">
        <v>896</v>
      </c>
      <c r="F323" s="17">
        <f>Übersichtstabelle_20193478[[#This Row],[Kinder und Jugendliche von 0-20 Jhr.]]*81.86</f>
        <v>73346.559999999998</v>
      </c>
      <c r="G323" s="67">
        <v>16231.085957341924</v>
      </c>
      <c r="H323" s="69">
        <f>SUM(Übersichtstabelle_20193478[[#This Row],[Grundbetrag Total pro Gemeinde]:[Zusatzbetrag gemäss Soziallastenindex]])</f>
        <v>89577.645957341927</v>
      </c>
      <c r="I323" s="65">
        <f>VLOOKUP(Übersichtstabelle_20193478[[#This Row],[Gmd. Nr.]],Übersichtstabelle_2019347[],9,FALSE)</f>
        <v>87388.58973156556</v>
      </c>
      <c r="J323" s="63">
        <f>Übersichtstabelle_20193478[[#This Row],[Anrechenbarer Höchstbetrag]]-Übersichtstabelle_20193478[[#This Row],[Alter anrechenbarer Höchstbetrag]]</f>
        <v>2189.0562257763668</v>
      </c>
    </row>
    <row r="324" spans="1:10" ht="14.45" customHeight="1" x14ac:dyDescent="0.25">
      <c r="A324" s="13">
        <v>995</v>
      </c>
      <c r="B324" s="1" t="s">
        <v>290</v>
      </c>
      <c r="C324" s="1" t="s">
        <v>0</v>
      </c>
      <c r="D324" s="1" t="s">
        <v>14</v>
      </c>
      <c r="E324" s="1">
        <v>479</v>
      </c>
      <c r="F324" s="17">
        <f>Übersichtstabelle_20193478[[#This Row],[Kinder und Jugendliche von 0-20 Jhr.]]*81.86</f>
        <v>39210.94</v>
      </c>
      <c r="G324" s="67">
        <v>17005.26121113823</v>
      </c>
      <c r="H324" s="69">
        <f>SUM(Übersichtstabelle_20193478[[#This Row],[Grundbetrag Total pro Gemeinde]:[Zusatzbetrag gemäss Soziallastenindex]])</f>
        <v>56216.201211138236</v>
      </c>
      <c r="I324" s="65">
        <f>VLOOKUP(Übersichtstabelle_20193478[[#This Row],[Gmd. Nr.]],Übersichtstabelle_2019347[],9,FALSE)</f>
        <v>46913.086720904379</v>
      </c>
      <c r="J324" s="63">
        <f>Übersichtstabelle_20193478[[#This Row],[Anrechenbarer Höchstbetrag]]-Übersichtstabelle_20193478[[#This Row],[Alter anrechenbarer Höchstbetrag]]</f>
        <v>9303.1144902338565</v>
      </c>
    </row>
    <row r="325" spans="1:10" ht="14.45" customHeight="1" x14ac:dyDescent="0.25">
      <c r="A325" s="13">
        <v>553</v>
      </c>
      <c r="B325" s="1" t="s">
        <v>291</v>
      </c>
      <c r="C325" s="1" t="s">
        <v>0</v>
      </c>
      <c r="D325" s="1" t="s">
        <v>8</v>
      </c>
      <c r="E325" s="1">
        <v>22</v>
      </c>
      <c r="F325" s="17">
        <f>Übersichtstabelle_20193478[[#This Row],[Kinder und Jugendliche von 0-20 Jhr.]]*81.86</f>
        <v>1800.92</v>
      </c>
      <c r="G325" s="67">
        <v>231.022608435889</v>
      </c>
      <c r="H325" s="69">
        <f>SUM(Übersichtstabelle_20193478[[#This Row],[Grundbetrag Total pro Gemeinde]:[Zusatzbetrag gemäss Soziallastenindex]])</f>
        <v>2031.942608435889</v>
      </c>
      <c r="I325" s="65">
        <f>VLOOKUP(Übersichtstabelle_20193478[[#This Row],[Gmd. Nr.]],Übersichtstabelle_2019347[],9,FALSE)</f>
        <v>1909.7231694542058</v>
      </c>
      <c r="J325" s="63">
        <f>Übersichtstabelle_20193478[[#This Row],[Anrechenbarer Höchstbetrag]]-Übersichtstabelle_20193478[[#This Row],[Alter anrechenbarer Höchstbetrag]]</f>
        <v>122.2194389816832</v>
      </c>
    </row>
    <row r="326" spans="1:10" ht="14.45" customHeight="1" x14ac:dyDescent="0.25">
      <c r="A326" s="13">
        <v>594</v>
      </c>
      <c r="B326" s="1" t="s">
        <v>292</v>
      </c>
      <c r="C326" s="1" t="s">
        <v>0</v>
      </c>
      <c r="D326" s="1" t="s">
        <v>46</v>
      </c>
      <c r="E326" s="1">
        <v>510</v>
      </c>
      <c r="F326" s="17">
        <f>Übersichtstabelle_20193478[[#This Row],[Kinder und Jugendliche von 0-20 Jhr.]]*81.86</f>
        <v>41748.6</v>
      </c>
      <c r="G326" s="67">
        <v>14451.678978164897</v>
      </c>
      <c r="H326" s="69">
        <f>SUM(Übersichtstabelle_20193478[[#This Row],[Grundbetrag Total pro Gemeinde]:[Zusatzbetrag gemäss Soziallastenindex]])</f>
        <v>56200.278978164897</v>
      </c>
      <c r="I326" s="65">
        <f>VLOOKUP(Übersichtstabelle_20193478[[#This Row],[Gmd. Nr.]],Übersichtstabelle_2019347[],9,FALSE)</f>
        <v>54052.744570032104</v>
      </c>
      <c r="J326" s="63">
        <f>Übersichtstabelle_20193478[[#This Row],[Anrechenbarer Höchstbetrag]]-Übersichtstabelle_20193478[[#This Row],[Alter anrechenbarer Höchstbetrag]]</f>
        <v>2147.534408132793</v>
      </c>
    </row>
    <row r="327" spans="1:10" ht="14.45" customHeight="1" x14ac:dyDescent="0.25">
      <c r="A327" s="13">
        <v>554</v>
      </c>
      <c r="B327" s="1" t="s">
        <v>373</v>
      </c>
      <c r="C327" s="1" t="s">
        <v>0</v>
      </c>
      <c r="D327" s="1" t="s">
        <v>14</v>
      </c>
      <c r="E327" s="1">
        <v>219</v>
      </c>
      <c r="F327" s="17">
        <f>Übersichtstabelle_20193478[[#This Row],[Kinder und Jugendliche von 0-20 Jhr.]]*81.86</f>
        <v>17927.34</v>
      </c>
      <c r="G327" s="67">
        <v>5003.7235784022596</v>
      </c>
      <c r="H327" s="69">
        <f>SUM(Übersichtstabelle_20193478[[#This Row],[Grundbetrag Total pro Gemeinde]:[Zusatzbetrag gemäss Soziallastenindex]])</f>
        <v>22931.06357840226</v>
      </c>
      <c r="I327" s="65">
        <f>VLOOKUP(Übersichtstabelle_20193478[[#This Row],[Gmd. Nr.]],Übersichtstabelle_2019347[],9,FALSE)</f>
        <v>19446.701075195808</v>
      </c>
      <c r="J327" s="63">
        <f>Übersichtstabelle_20193478[[#This Row],[Anrechenbarer Höchstbetrag]]-Übersichtstabelle_20193478[[#This Row],[Alter anrechenbarer Höchstbetrag]]</f>
        <v>3484.3625032064519</v>
      </c>
    </row>
    <row r="328" spans="1:10" ht="14.45" customHeight="1" x14ac:dyDescent="0.25">
      <c r="A328" s="13">
        <v>671</v>
      </c>
      <c r="B328" s="1" t="s">
        <v>293</v>
      </c>
      <c r="C328" s="1" t="s">
        <v>0</v>
      </c>
      <c r="D328" s="1" t="s">
        <v>89</v>
      </c>
      <c r="E328" s="1">
        <v>62</v>
      </c>
      <c r="F328" s="17">
        <f>Übersichtstabelle_20193478[[#This Row],[Kinder und Jugendliche von 0-20 Jhr.]]*81.86</f>
        <v>5075.32</v>
      </c>
      <c r="G328" s="67">
        <v>1111.2094986305781</v>
      </c>
      <c r="H328" s="69">
        <f>SUM(Übersichtstabelle_20193478[[#This Row],[Grundbetrag Total pro Gemeinde]:[Zusatzbetrag gemäss Soziallastenindex]])</f>
        <v>6186.529498630578</v>
      </c>
      <c r="I328" s="65">
        <f>VLOOKUP(Übersichtstabelle_20193478[[#This Row],[Gmd. Nr.]],Übersichtstabelle_2019347[],9,FALSE)</f>
        <v>7169.1036858703637</v>
      </c>
      <c r="J328" s="63">
        <f>Übersichtstabelle_20193478[[#This Row],[Anrechenbarer Höchstbetrag]]-Übersichtstabelle_20193478[[#This Row],[Alter anrechenbarer Höchstbetrag]]</f>
        <v>-982.57418723978572</v>
      </c>
    </row>
    <row r="329" spans="1:10" ht="14.45" customHeight="1" x14ac:dyDescent="0.25">
      <c r="A329" s="13">
        <v>423</v>
      </c>
      <c r="B329" s="1" t="s">
        <v>294</v>
      </c>
      <c r="C329" s="1" t="s">
        <v>0</v>
      </c>
      <c r="D329" s="1" t="s">
        <v>14</v>
      </c>
      <c r="E329" s="1">
        <v>26</v>
      </c>
      <c r="F329" s="17">
        <f>Übersichtstabelle_20193478[[#This Row],[Kinder und Jugendliche von 0-20 Jhr.]]*81.86</f>
        <v>2128.36</v>
      </c>
      <c r="G329" s="67">
        <v>589.68688237717231</v>
      </c>
      <c r="H329" s="69">
        <f>SUM(Übersichtstabelle_20193478[[#This Row],[Grundbetrag Total pro Gemeinde]:[Zusatzbetrag gemäss Soziallastenindex]])</f>
        <v>2718.0468823771726</v>
      </c>
      <c r="I329" s="65">
        <f>VLOOKUP(Übersichtstabelle_20193478[[#This Row],[Gmd. Nr.]],Übersichtstabelle_2019347[],9,FALSE)</f>
        <v>3061.0024024021109</v>
      </c>
      <c r="J329" s="63">
        <f>Übersichtstabelle_20193478[[#This Row],[Anrechenbarer Höchstbetrag]]-Übersichtstabelle_20193478[[#This Row],[Alter anrechenbarer Höchstbetrag]]</f>
        <v>-342.95552002493832</v>
      </c>
    </row>
    <row r="330" spans="1:10" ht="14.45" customHeight="1" x14ac:dyDescent="0.25">
      <c r="A330" s="13">
        <v>769</v>
      </c>
      <c r="B330" s="1" t="s">
        <v>295</v>
      </c>
      <c r="C330" s="1" t="s">
        <v>7</v>
      </c>
      <c r="D330" s="1" t="s">
        <v>8</v>
      </c>
      <c r="E330" s="1">
        <v>553</v>
      </c>
      <c r="F330" s="17">
        <f>Übersichtstabelle_20193478[[#This Row],[Kinder und Jugendliche von 0-20 Jhr.]]*81.86</f>
        <v>45268.58</v>
      </c>
      <c r="G330" s="67">
        <v>12086.9523796048</v>
      </c>
      <c r="H330" s="69">
        <f>SUM(Übersichtstabelle_20193478[[#This Row],[Grundbetrag Total pro Gemeinde]:[Zusatzbetrag gemäss Soziallastenindex]])</f>
        <v>57355.532379604803</v>
      </c>
      <c r="I330" s="65">
        <f>VLOOKUP(Übersichtstabelle_20193478[[#This Row],[Gmd. Nr.]],Übersichtstabelle_2019347[],9,FALSE)</f>
        <v>54962.502455327653</v>
      </c>
      <c r="J330" s="63">
        <f>Übersichtstabelle_20193478[[#This Row],[Anrechenbarer Höchstbetrag]]-Übersichtstabelle_20193478[[#This Row],[Alter anrechenbarer Höchstbetrag]]</f>
        <v>2393.0299242771507</v>
      </c>
    </row>
    <row r="331" spans="1:10" ht="14.45" customHeight="1" x14ac:dyDescent="0.25">
      <c r="A331" s="13">
        <v>360</v>
      </c>
      <c r="B331" s="1" t="s">
        <v>48</v>
      </c>
      <c r="C331" s="1" t="s">
        <v>0</v>
      </c>
      <c r="D331" s="1" t="s">
        <v>48</v>
      </c>
      <c r="E331" s="1">
        <v>1707</v>
      </c>
      <c r="F331" s="17">
        <f>Übersichtstabelle_20193478[[#This Row],[Kinder und Jugendliche von 0-20 Jhr.]]*81.86</f>
        <v>139735.01999999999</v>
      </c>
      <c r="G331" s="67">
        <v>50108.660518364537</v>
      </c>
      <c r="H331" s="69">
        <f>SUM(Übersichtstabelle_20193478[[#This Row],[Grundbetrag Total pro Gemeinde]:[Zusatzbetrag gemäss Soziallastenindex]])</f>
        <v>189843.68051836453</v>
      </c>
      <c r="I331" s="65">
        <f>VLOOKUP(Übersichtstabelle_20193478[[#This Row],[Gmd. Nr.]],Übersichtstabelle_2019347[],9,FALSE)</f>
        <v>172017.17448931615</v>
      </c>
      <c r="J331" s="63">
        <f>Übersichtstabelle_20193478[[#This Row],[Anrechenbarer Höchstbetrag]]-Übersichtstabelle_20193478[[#This Row],[Alter anrechenbarer Höchstbetrag]]</f>
        <v>17826.506029048382</v>
      </c>
    </row>
    <row r="332" spans="1:10" ht="14.45" customHeight="1" x14ac:dyDescent="0.25">
      <c r="A332" s="13">
        <v>627</v>
      </c>
      <c r="B332" s="1" t="s">
        <v>297</v>
      </c>
      <c r="C332" s="1" t="s">
        <v>0</v>
      </c>
      <c r="D332" s="1" t="s">
        <v>297</v>
      </c>
      <c r="E332" s="1">
        <v>2181</v>
      </c>
      <c r="F332" s="17">
        <f>Übersichtstabelle_20193478[[#This Row],[Kinder und Jugendliche von 0-20 Jhr.]]*81.86</f>
        <v>178536.66</v>
      </c>
      <c r="G332" s="67">
        <v>91850.236262906517</v>
      </c>
      <c r="H332" s="69">
        <f>SUM(Übersichtstabelle_20193478[[#This Row],[Grundbetrag Total pro Gemeinde]:[Zusatzbetrag gemäss Soziallastenindex]])</f>
        <v>270386.89626290649</v>
      </c>
      <c r="I332" s="65">
        <f>VLOOKUP(Übersichtstabelle_20193478[[#This Row],[Gmd. Nr.]],Übersichtstabelle_2019347[],9,FALSE)</f>
        <v>247700.22675195569</v>
      </c>
      <c r="J332" s="63">
        <f>Übersichtstabelle_20193478[[#This Row],[Anrechenbarer Höchstbetrag]]-Übersichtstabelle_20193478[[#This Row],[Alter anrechenbarer Höchstbetrag]]</f>
        <v>22686.6695109508</v>
      </c>
    </row>
    <row r="333" spans="1:10" ht="14.45" customHeight="1" x14ac:dyDescent="0.25">
      <c r="A333" s="13">
        <v>755</v>
      </c>
      <c r="B333" s="1" t="s">
        <v>298</v>
      </c>
      <c r="C333" s="1" t="s">
        <v>0</v>
      </c>
      <c r="D333" s="1" t="s">
        <v>3</v>
      </c>
      <c r="E333" s="1">
        <v>483</v>
      </c>
      <c r="F333" s="17">
        <f>Übersichtstabelle_20193478[[#This Row],[Kinder und Jugendliche von 0-20 Jhr.]]*81.86</f>
        <v>39538.379999999997</v>
      </c>
      <c r="G333" s="67">
        <v>13199.181962827974</v>
      </c>
      <c r="H333" s="69">
        <f>SUM(Übersichtstabelle_20193478[[#This Row],[Grundbetrag Total pro Gemeinde]:[Zusatzbetrag gemäss Soziallastenindex]])</f>
        <v>52737.561962827967</v>
      </c>
      <c r="I333" s="65">
        <f>VLOOKUP(Übersichtstabelle_20193478[[#This Row],[Gmd. Nr.]],Übersichtstabelle_2019347[],9,FALSE)</f>
        <v>48223.594953600361</v>
      </c>
      <c r="J333" s="63">
        <f>Übersichtstabelle_20193478[[#This Row],[Anrechenbarer Höchstbetrag]]-Übersichtstabelle_20193478[[#This Row],[Alter anrechenbarer Höchstbetrag]]</f>
        <v>4513.9670092276065</v>
      </c>
    </row>
    <row r="334" spans="1:10" x14ac:dyDescent="0.25">
      <c r="A334" s="13">
        <v>345</v>
      </c>
      <c r="B334" s="1" t="s">
        <v>299</v>
      </c>
      <c r="C334" s="1" t="s">
        <v>0</v>
      </c>
      <c r="D334" s="1" t="s">
        <v>5</v>
      </c>
      <c r="E334" s="1">
        <v>329</v>
      </c>
      <c r="F334" s="17">
        <f>Übersichtstabelle_20193478[[#This Row],[Kinder und Jugendliche von 0-20 Jhr.]]*81.86</f>
        <v>26931.94</v>
      </c>
      <c r="G334" s="67">
        <v>13066.501187181539</v>
      </c>
      <c r="H334" s="69">
        <f>SUM(Übersichtstabelle_20193478[[#This Row],[Grundbetrag Total pro Gemeinde]:[Zusatzbetrag gemäss Soziallastenindex]])</f>
        <v>39998.441187181539</v>
      </c>
      <c r="I334" s="65">
        <f>VLOOKUP(Übersichtstabelle_20193478[[#This Row],[Gmd. Nr.]],Übersichtstabelle_2019347[],9,FALSE)</f>
        <v>37948.329423624142</v>
      </c>
      <c r="J334" s="63">
        <f>Übersichtstabelle_20193478[[#This Row],[Anrechenbarer Höchstbetrag]]-Übersichtstabelle_20193478[[#This Row],[Alter anrechenbarer Höchstbetrag]]</f>
        <v>2050.1117635573974</v>
      </c>
    </row>
    <row r="335" spans="1:10" ht="14.45" customHeight="1" x14ac:dyDescent="0.25">
      <c r="A335" s="13">
        <v>424</v>
      </c>
      <c r="B335" s="1" t="s">
        <v>300</v>
      </c>
      <c r="C335" s="1" t="s">
        <v>0</v>
      </c>
      <c r="D335" s="1" t="s">
        <v>36</v>
      </c>
      <c r="E335" s="1">
        <v>436</v>
      </c>
      <c r="F335" s="17">
        <f>Übersichtstabelle_20193478[[#This Row],[Kinder und Jugendliche von 0-20 Jhr.]]*81.86</f>
        <v>35690.959999999999</v>
      </c>
      <c r="G335" s="67">
        <v>6504.0143825478053</v>
      </c>
      <c r="H335" s="69">
        <f>SUM(Übersichtstabelle_20193478[[#This Row],[Grundbetrag Total pro Gemeinde]:[Zusatzbetrag gemäss Soziallastenindex]])</f>
        <v>42194.974382547807</v>
      </c>
      <c r="I335" s="65">
        <f>VLOOKUP(Übersichtstabelle_20193478[[#This Row],[Gmd. Nr.]],Übersichtstabelle_2019347[],9,FALSE)</f>
        <v>39850.278068739462</v>
      </c>
      <c r="J335" s="63">
        <f>Übersichtstabelle_20193478[[#This Row],[Anrechenbarer Höchstbetrag]]-Übersichtstabelle_20193478[[#This Row],[Alter anrechenbarer Höchstbetrag]]</f>
        <v>2344.6963138083447</v>
      </c>
    </row>
    <row r="336" spans="1:10" ht="14.45" customHeight="1" x14ac:dyDescent="0.25">
      <c r="A336" s="13">
        <v>960</v>
      </c>
      <c r="B336" s="1" t="s">
        <v>301</v>
      </c>
      <c r="C336" s="1" t="s">
        <v>7</v>
      </c>
      <c r="D336" s="1" t="s">
        <v>8</v>
      </c>
      <c r="E336" s="1">
        <v>235</v>
      </c>
      <c r="F336" s="17">
        <f>Übersichtstabelle_20193478[[#This Row],[Kinder und Jugendliche von 0-20 Jhr.]]*81.86</f>
        <v>19237.099999999999</v>
      </c>
      <c r="G336" s="67">
        <v>3630.5389573479215</v>
      </c>
      <c r="H336" s="69">
        <f>SUM(Übersichtstabelle_20193478[[#This Row],[Grundbetrag Total pro Gemeinde]:[Zusatzbetrag gemäss Soziallastenindex]])</f>
        <v>22867.638957347921</v>
      </c>
      <c r="I336" s="65">
        <f>VLOOKUP(Übersichtstabelle_20193478[[#This Row],[Gmd. Nr.]],Übersichtstabelle_2019347[],9,FALSE)</f>
        <v>22158.095215767302</v>
      </c>
      <c r="J336" s="63">
        <f>Übersichtstabelle_20193478[[#This Row],[Anrechenbarer Höchstbetrag]]-Übersichtstabelle_20193478[[#This Row],[Alter anrechenbarer Höchstbetrag]]</f>
        <v>709.5437415806191</v>
      </c>
    </row>
    <row r="337" spans="1:10" ht="14.45" customHeight="1" x14ac:dyDescent="0.25">
      <c r="A337" s="13">
        <v>628</v>
      </c>
      <c r="B337" s="1" t="s">
        <v>302</v>
      </c>
      <c r="C337" s="1" t="s">
        <v>0</v>
      </c>
      <c r="D337" s="1" t="s">
        <v>22</v>
      </c>
      <c r="E337" s="1">
        <v>322</v>
      </c>
      <c r="F337" s="17">
        <f>Übersichtstabelle_20193478[[#This Row],[Kinder und Jugendliche von 0-20 Jhr.]]*81.86</f>
        <v>26358.92</v>
      </c>
      <c r="G337" s="67">
        <v>6171.8933442123162</v>
      </c>
      <c r="H337" s="69">
        <f>SUM(Übersichtstabelle_20193478[[#This Row],[Grundbetrag Total pro Gemeinde]:[Zusatzbetrag gemäss Soziallastenindex]])</f>
        <v>32530.813344212314</v>
      </c>
      <c r="I337" s="65">
        <f>VLOOKUP(Übersichtstabelle_20193478[[#This Row],[Gmd. Nr.]],Übersichtstabelle_2019347[],9,FALSE)</f>
        <v>32930.796799813841</v>
      </c>
      <c r="J337" s="63">
        <f>Übersichtstabelle_20193478[[#This Row],[Anrechenbarer Höchstbetrag]]-Übersichtstabelle_20193478[[#This Row],[Alter anrechenbarer Höchstbetrag]]</f>
        <v>-399.98345560152666</v>
      </c>
    </row>
    <row r="338" spans="1:10" ht="14.45" customHeight="1" x14ac:dyDescent="0.25">
      <c r="A338" s="13">
        <v>556</v>
      </c>
      <c r="B338" s="1" t="s">
        <v>303</v>
      </c>
      <c r="C338" s="1" t="s">
        <v>7</v>
      </c>
      <c r="D338" s="1" t="s">
        <v>8</v>
      </c>
      <c r="E338" s="1">
        <v>57</v>
      </c>
      <c r="F338" s="17">
        <f>Übersichtstabelle_20193478[[#This Row],[Kinder und Jugendliche von 0-20 Jhr.]]*81.86</f>
        <v>4666.0199999999995</v>
      </c>
      <c r="G338" s="67">
        <v>1463.1399942752485</v>
      </c>
      <c r="H338" s="69">
        <f>SUM(Übersichtstabelle_20193478[[#This Row],[Grundbetrag Total pro Gemeinde]:[Zusatzbetrag gemäss Soziallastenindex]])</f>
        <v>6129.1599942752482</v>
      </c>
      <c r="I338" s="65">
        <f>VLOOKUP(Übersichtstabelle_20193478[[#This Row],[Gmd. Nr.]],Übersichtstabelle_2019347[],9,FALSE)</f>
        <v>4926.8968985854644</v>
      </c>
      <c r="J338" s="63">
        <f>Übersichtstabelle_20193478[[#This Row],[Anrechenbarer Höchstbetrag]]-Übersichtstabelle_20193478[[#This Row],[Alter anrechenbarer Höchstbetrag]]</f>
        <v>1202.2630956897838</v>
      </c>
    </row>
    <row r="339" spans="1:10" ht="14.45" customHeight="1" x14ac:dyDescent="0.25">
      <c r="A339" s="13">
        <v>361</v>
      </c>
      <c r="B339" s="1" t="s">
        <v>304</v>
      </c>
      <c r="C339" s="1" t="s">
        <v>0</v>
      </c>
      <c r="D339" s="1" t="s">
        <v>304</v>
      </c>
      <c r="E339" s="1">
        <v>2140</v>
      </c>
      <c r="F339" s="17">
        <f>Übersichtstabelle_20193478[[#This Row],[Kinder und Jugendliche von 0-20 Jhr.]]*81.86</f>
        <v>175180.4</v>
      </c>
      <c r="G339" s="67">
        <v>119005.45210453661</v>
      </c>
      <c r="H339" s="69">
        <f>SUM(Übersichtstabelle_20193478[[#This Row],[Grundbetrag Total pro Gemeinde]:[Zusatzbetrag gemäss Soziallastenindex]])</f>
        <v>294185.85210453661</v>
      </c>
      <c r="I339" s="65">
        <f>VLOOKUP(Übersichtstabelle_20193478[[#This Row],[Gmd. Nr.]],Übersichtstabelle_2019347[],9,FALSE)</f>
        <v>251203.12555980618</v>
      </c>
      <c r="J339" s="63">
        <f>Übersichtstabelle_20193478[[#This Row],[Anrechenbarer Höchstbetrag]]-Übersichtstabelle_20193478[[#This Row],[Alter anrechenbarer Höchstbetrag]]</f>
        <v>42982.726544730423</v>
      </c>
    </row>
    <row r="340" spans="1:10" ht="14.45" customHeight="1" x14ac:dyDescent="0.25">
      <c r="A340" s="13">
        <v>557</v>
      </c>
      <c r="B340" s="1" t="s">
        <v>374</v>
      </c>
      <c r="C340" s="1" t="s">
        <v>0</v>
      </c>
      <c r="D340" s="1" t="s">
        <v>132</v>
      </c>
      <c r="E340" s="1">
        <v>119</v>
      </c>
      <c r="F340" s="17">
        <f>Übersichtstabelle_20193478[[#This Row],[Kinder und Jugendliche von 0-20 Jhr.]]*81.86</f>
        <v>9741.34</v>
      </c>
      <c r="G340" s="67">
        <v>1175.2716775772983</v>
      </c>
      <c r="H340" s="69">
        <f>SUM(Übersichtstabelle_20193478[[#This Row],[Grundbetrag Total pro Gemeinde]:[Zusatzbetrag gemäss Soziallastenindex]])</f>
        <v>10916.611677577299</v>
      </c>
      <c r="I340" s="65">
        <f>VLOOKUP(Übersichtstabelle_20193478[[#This Row],[Gmd. Nr.]],Übersichtstabelle_2019347[],9,FALSE)</f>
        <v>11663.382066913158</v>
      </c>
      <c r="J340" s="63">
        <f>Übersichtstabelle_20193478[[#This Row],[Anrechenbarer Höchstbetrag]]-Übersichtstabelle_20193478[[#This Row],[Alter anrechenbarer Höchstbetrag]]</f>
        <v>-746.77038933585936</v>
      </c>
    </row>
    <row r="341" spans="1:10" ht="14.45" customHeight="1" x14ac:dyDescent="0.25">
      <c r="A341" s="13">
        <v>794</v>
      </c>
      <c r="B341" s="1" t="s">
        <v>305</v>
      </c>
      <c r="C341" s="1" t="s">
        <v>0</v>
      </c>
      <c r="D341" s="1" t="s">
        <v>106</v>
      </c>
      <c r="E341" s="1">
        <v>528</v>
      </c>
      <c r="F341" s="17">
        <f>Übersichtstabelle_20193478[[#This Row],[Kinder und Jugendliche von 0-20 Jhr.]]*81.86</f>
        <v>43222.080000000002</v>
      </c>
      <c r="G341" s="67">
        <v>12200.214748897029</v>
      </c>
      <c r="H341" s="69">
        <f>SUM(Übersichtstabelle_20193478[[#This Row],[Grundbetrag Total pro Gemeinde]:[Zusatzbetrag gemäss Soziallastenindex]])</f>
        <v>55422.294748897031</v>
      </c>
      <c r="I341" s="65">
        <f>VLOOKUP(Übersichtstabelle_20193478[[#This Row],[Gmd. Nr.]],Übersichtstabelle_2019347[],9,FALSE)</f>
        <v>54486.366807082552</v>
      </c>
      <c r="J341" s="63">
        <f>Übersichtstabelle_20193478[[#This Row],[Anrechenbarer Höchstbetrag]]-Übersichtstabelle_20193478[[#This Row],[Alter anrechenbarer Höchstbetrag]]</f>
        <v>935.92794181447971</v>
      </c>
    </row>
    <row r="342" spans="1:10" ht="14.45" customHeight="1" x14ac:dyDescent="0.25">
      <c r="A342" s="13">
        <v>947</v>
      </c>
      <c r="B342" s="1" t="s">
        <v>306</v>
      </c>
      <c r="C342" s="1" t="s">
        <v>7</v>
      </c>
      <c r="D342" s="1" t="s">
        <v>8</v>
      </c>
      <c r="E342" s="1">
        <v>83</v>
      </c>
      <c r="F342" s="17">
        <f>Übersichtstabelle_20193478[[#This Row],[Kinder und Jugendliche von 0-20 Jhr.]]*81.86</f>
        <v>6794.38</v>
      </c>
      <c r="G342" s="67">
        <v>676.1706842840091</v>
      </c>
      <c r="H342" s="69">
        <f>SUM(Übersichtstabelle_20193478[[#This Row],[Grundbetrag Total pro Gemeinde]:[Zusatzbetrag gemäss Soziallastenindex]])</f>
        <v>7470.5506842840095</v>
      </c>
      <c r="I342" s="65">
        <f>VLOOKUP(Übersichtstabelle_20193478[[#This Row],[Gmd. Nr.]],Übersichtstabelle_2019347[],9,FALSE)</f>
        <v>7846.5533449977811</v>
      </c>
      <c r="J342" s="63">
        <f>Übersichtstabelle_20193478[[#This Row],[Anrechenbarer Höchstbetrag]]-Übersichtstabelle_20193478[[#This Row],[Alter anrechenbarer Höchstbetrag]]</f>
        <v>-376.00266071377155</v>
      </c>
    </row>
    <row r="344" spans="1:10" s="10" customFormat="1" ht="12.75" x14ac:dyDescent="0.2">
      <c r="A344" s="22" t="s">
        <v>311</v>
      </c>
      <c r="B344" s="34" t="str">
        <f>SUBTOTAL(3,Übersichtstabelle_20193478[Gmd-Namen])&amp;" Gemeinden"</f>
        <v>338 Gemeinden</v>
      </c>
      <c r="C344" s="23" t="s">
        <v>315</v>
      </c>
      <c r="D344" s="23" t="s">
        <v>315</v>
      </c>
      <c r="E344" s="24">
        <f>SUBTOTAL(9,Übersichtstabelle_20193478[Kinder und Jugendliche von 0-20 Jhr.])</f>
        <v>199736</v>
      </c>
      <c r="F344" s="24">
        <f>SUBTOTAL(9,Übersichtstabelle_20193478[Grundbetrag Total pro Gemeinde])</f>
        <v>16350388.959999997</v>
      </c>
      <c r="G344" s="24">
        <f>SUBTOTAL(9,Übersichtstabelle_20193478[Zusatzbetrag gemäss Soziallastenindex])</f>
        <v>7299999.9999999972</v>
      </c>
      <c r="H344" s="24">
        <f>SUBTOTAL(9,Übersichtstabelle_20193478[Anrechenbarer Höchstbetrag])</f>
        <v>23650388.959999997</v>
      </c>
      <c r="I344" s="48">
        <f>SUBTOTAL(9,Übersichtstabelle_20193478[Alter anrechenbarer Höchstbetrag])</f>
        <v>23269360.632095836</v>
      </c>
      <c r="J344" s="48">
        <f>SUBTOTAL(9,Übersichtstabelle_20193478[Differenz])</f>
        <v>381028.3279041567</v>
      </c>
    </row>
    <row r="346" spans="1:10" x14ac:dyDescent="0.25">
      <c r="A346" s="26"/>
      <c r="C346" s="21"/>
      <c r="D346" s="21"/>
      <c r="E346" s="21"/>
      <c r="F346" s="45"/>
      <c r="G346" s="21"/>
      <c r="H346" s="45"/>
    </row>
    <row r="347" spans="1:10" x14ac:dyDescent="0.25">
      <c r="A347" s="27"/>
      <c r="C347" s="21"/>
      <c r="D347" s="21"/>
      <c r="E347" s="21"/>
      <c r="F347" s="45"/>
      <c r="G347" s="21"/>
      <c r="H347" s="45"/>
    </row>
    <row r="348" spans="1:10" ht="31.15" customHeight="1" x14ac:dyDescent="0.25">
      <c r="A348" s="102"/>
      <c r="B348" s="102"/>
      <c r="C348" s="102"/>
      <c r="D348" s="102"/>
      <c r="E348" s="102"/>
      <c r="F348" s="102"/>
      <c r="G348" s="102"/>
      <c r="H348" s="102"/>
    </row>
    <row r="349" spans="1:10" x14ac:dyDescent="0.25">
      <c r="A349" s="28"/>
      <c r="B349" s="35"/>
      <c r="C349" s="29"/>
      <c r="D349" s="29"/>
      <c r="E349" s="29"/>
      <c r="F349" s="46"/>
      <c r="G349" s="29"/>
      <c r="H349" s="46"/>
    </row>
    <row r="350" spans="1:10" ht="31.15" customHeight="1" x14ac:dyDescent="0.25">
      <c r="A350" s="103"/>
      <c r="B350" s="104"/>
      <c r="C350" s="104"/>
      <c r="D350" s="104"/>
      <c r="E350" s="104"/>
      <c r="F350" s="104"/>
      <c r="G350" s="104"/>
      <c r="H350" s="104"/>
    </row>
    <row r="351" spans="1:10" x14ac:dyDescent="0.25">
      <c r="A351" s="105"/>
      <c r="B351" s="104"/>
      <c r="C351" s="104"/>
      <c r="D351" s="104"/>
      <c r="E351" s="104"/>
      <c r="F351" s="104"/>
      <c r="G351" s="104"/>
      <c r="H351" s="104"/>
    </row>
  </sheetData>
  <sheetProtection algorithmName="SHA-512" hashValue="D02HszsvIRdgnfBhPUiiMLyOZRwH8LDjfyfjG24xNi2FZ3iPC3wvLcHO5qRjHBijZqwJyP+LvG5LkP3DTKQhlg==" saltValue="VtsAm3vG5jZ0f9WrTHJZ9A==" spinCount="100000" sheet="1" sort="0" autoFilter="0"/>
  <mergeCells count="3">
    <mergeCell ref="A348:H348"/>
    <mergeCell ref="A350:H350"/>
    <mergeCell ref="A351:H351"/>
  </mergeCells>
  <conditionalFormatting sqref="A220">
    <cfRule type="cellIs" dxfId="6"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1"/>
  <sheetViews>
    <sheetView showGridLines="0" showRowColHeaders="0" showRuler="0" view="pageLayout" zoomScaleNormal="100" workbookViewId="0">
      <selection activeCell="I346" sqref="I346"/>
    </sheetView>
  </sheetViews>
  <sheetFormatPr baseColWidth="10" defaultColWidth="11.5703125" defaultRowHeight="15" x14ac:dyDescent="0.25"/>
  <cols>
    <col min="1" max="1" width="5.85546875" style="30" customWidth="1"/>
    <col min="2" max="2" width="17.7109375" style="21" customWidth="1"/>
    <col min="3" max="3" width="8.28515625" style="9" customWidth="1"/>
    <col min="4" max="4" width="18.85546875" style="9" customWidth="1"/>
    <col min="5" max="5" width="14.7109375" style="9" customWidth="1"/>
    <col min="6" max="6" width="13.140625" style="44" customWidth="1"/>
    <col min="7" max="7" width="14.7109375" style="44" customWidth="1"/>
    <col min="8" max="8" width="18.28515625" style="9" customWidth="1"/>
    <col min="9" max="9" width="19.28515625" style="44" customWidth="1"/>
    <col min="10" max="16384" width="11.5703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18" t="s">
        <v>329</v>
      </c>
      <c r="B4" s="19" t="s">
        <v>310</v>
      </c>
      <c r="C4" s="19" t="s">
        <v>316</v>
      </c>
      <c r="D4" s="19" t="s">
        <v>1</v>
      </c>
      <c r="E4" s="19" t="s">
        <v>317</v>
      </c>
      <c r="F4" s="19" t="s">
        <v>320</v>
      </c>
      <c r="G4" s="19" t="s">
        <v>321</v>
      </c>
      <c r="H4" s="20" t="s">
        <v>322</v>
      </c>
      <c r="I4" s="20" t="s">
        <v>319</v>
      </c>
    </row>
    <row r="5" spans="1:9" ht="14.45" customHeight="1" x14ac:dyDescent="0.25">
      <c r="A5" s="41">
        <v>301</v>
      </c>
      <c r="B5" s="32" t="s">
        <v>2</v>
      </c>
      <c r="C5" s="1" t="s">
        <v>0</v>
      </c>
      <c r="D5" s="1" t="s">
        <v>3</v>
      </c>
      <c r="E5" s="1">
        <v>909</v>
      </c>
      <c r="F5" s="17">
        <v>80.89</v>
      </c>
      <c r="G5" s="17">
        <v>73529.009999999995</v>
      </c>
      <c r="H5" s="17">
        <v>18083.731629193873</v>
      </c>
      <c r="I5" s="17">
        <v>91612.741629193872</v>
      </c>
    </row>
    <row r="6" spans="1:9" ht="14.45" customHeight="1" x14ac:dyDescent="0.25">
      <c r="A6" s="13">
        <v>321</v>
      </c>
      <c r="B6" s="32" t="s">
        <v>4</v>
      </c>
      <c r="C6" s="1" t="s">
        <v>0</v>
      </c>
      <c r="D6" s="1" t="s">
        <v>5</v>
      </c>
      <c r="E6" s="1">
        <v>949</v>
      </c>
      <c r="F6" s="17">
        <v>80.89</v>
      </c>
      <c r="G6" s="17">
        <v>76764.61</v>
      </c>
      <c r="H6" s="17">
        <v>21385.689651375713</v>
      </c>
      <c r="I6" s="17">
        <v>98150.29965137571</v>
      </c>
    </row>
    <row r="7" spans="1:9" ht="14.45" customHeight="1" x14ac:dyDescent="0.25">
      <c r="A7" s="13">
        <v>561</v>
      </c>
      <c r="B7" s="32" t="s">
        <v>6</v>
      </c>
      <c r="C7" s="1" t="s">
        <v>7</v>
      </c>
      <c r="D7" s="1" t="s">
        <v>8</v>
      </c>
      <c r="E7" s="1">
        <v>666</v>
      </c>
      <c r="F7" s="17">
        <v>80.89</v>
      </c>
      <c r="G7" s="17">
        <v>53872.74</v>
      </c>
      <c r="H7" s="17">
        <v>15461.036333856222</v>
      </c>
      <c r="I7" s="17">
        <v>69333.776333856222</v>
      </c>
    </row>
    <row r="8" spans="1:9" ht="14.45" customHeight="1" x14ac:dyDescent="0.25">
      <c r="A8" s="13">
        <v>401</v>
      </c>
      <c r="B8" s="32" t="s">
        <v>9</v>
      </c>
      <c r="C8" s="1" t="s">
        <v>0</v>
      </c>
      <c r="D8" s="1" t="s">
        <v>10</v>
      </c>
      <c r="E8" s="1">
        <v>215</v>
      </c>
      <c r="F8" s="17">
        <v>80.89</v>
      </c>
      <c r="G8" s="17">
        <v>17391.349999999999</v>
      </c>
      <c r="H8" s="17">
        <v>3205.0492255661602</v>
      </c>
      <c r="I8" s="17">
        <v>20596.399225566158</v>
      </c>
    </row>
    <row r="9" spans="1:9" ht="14.45" customHeight="1" x14ac:dyDescent="0.25">
      <c r="A9" s="13">
        <v>731</v>
      </c>
      <c r="B9" s="32" t="s">
        <v>11</v>
      </c>
      <c r="C9" s="1" t="s">
        <v>0</v>
      </c>
      <c r="D9" s="1" t="s">
        <v>13</v>
      </c>
      <c r="E9" s="1">
        <v>422</v>
      </c>
      <c r="F9" s="17">
        <v>80.89</v>
      </c>
      <c r="G9" s="17">
        <v>34135.58</v>
      </c>
      <c r="H9" s="17">
        <v>8343.0749523891645</v>
      </c>
      <c r="I9" s="17">
        <v>42478.654952389166</v>
      </c>
    </row>
    <row r="10" spans="1:9" ht="14.45" customHeight="1" x14ac:dyDescent="0.25">
      <c r="A10" s="13">
        <v>562</v>
      </c>
      <c r="B10" s="32" t="s">
        <v>330</v>
      </c>
      <c r="C10" s="1" t="s">
        <v>7</v>
      </c>
      <c r="D10" s="1" t="s">
        <v>8</v>
      </c>
      <c r="E10" s="1">
        <v>453</v>
      </c>
      <c r="F10" s="17">
        <v>80.89</v>
      </c>
      <c r="G10" s="17">
        <v>36643.17</v>
      </c>
      <c r="H10" s="17">
        <v>6688.3941283653385</v>
      </c>
      <c r="I10" s="17">
        <v>43331.564128365339</v>
      </c>
    </row>
    <row r="11" spans="1:9" ht="26.25" customHeight="1" x14ac:dyDescent="0.25">
      <c r="A11" s="13">
        <v>951</v>
      </c>
      <c r="B11" s="32" t="s">
        <v>331</v>
      </c>
      <c r="C11" s="1" t="s">
        <v>0</v>
      </c>
      <c r="D11" s="1" t="s">
        <v>14</v>
      </c>
      <c r="E11" s="1">
        <v>191</v>
      </c>
      <c r="F11" s="17">
        <v>80.89</v>
      </c>
      <c r="G11" s="17">
        <v>15449.99</v>
      </c>
      <c r="H11" s="17">
        <v>3317.380323652797</v>
      </c>
      <c r="I11" s="17">
        <v>18767.370323652798</v>
      </c>
    </row>
    <row r="12" spans="1:9" ht="14.45" customHeight="1" x14ac:dyDescent="0.25">
      <c r="A12" s="13">
        <v>402</v>
      </c>
      <c r="B12" s="32" t="s">
        <v>15</v>
      </c>
      <c r="C12" s="1" t="s">
        <v>0</v>
      </c>
      <c r="D12" s="1" t="s">
        <v>14</v>
      </c>
      <c r="E12" s="1">
        <v>100</v>
      </c>
      <c r="F12" s="17">
        <v>80.89</v>
      </c>
      <c r="G12" s="17">
        <v>8089</v>
      </c>
      <c r="H12" s="17">
        <v>1356.7476649424384</v>
      </c>
      <c r="I12" s="17">
        <v>9445.7476649424389</v>
      </c>
    </row>
    <row r="13" spans="1:9" ht="14.45" customHeight="1" x14ac:dyDescent="0.25">
      <c r="A13" s="13">
        <v>630</v>
      </c>
      <c r="B13" s="32" t="s">
        <v>17</v>
      </c>
      <c r="C13" s="1" t="s">
        <v>7</v>
      </c>
      <c r="D13" s="1" t="s">
        <v>8</v>
      </c>
      <c r="E13" s="1">
        <v>109</v>
      </c>
      <c r="F13" s="17">
        <v>80.89</v>
      </c>
      <c r="G13" s="17">
        <v>8817.01</v>
      </c>
      <c r="H13" s="17">
        <v>1559.9415712685193</v>
      </c>
      <c r="I13" s="17">
        <v>10376.951571268519</v>
      </c>
    </row>
    <row r="14" spans="1:9" ht="14.45" customHeight="1" x14ac:dyDescent="0.25">
      <c r="A14" s="13">
        <v>921</v>
      </c>
      <c r="B14" s="32" t="s">
        <v>18</v>
      </c>
      <c r="C14" s="1" t="s">
        <v>0</v>
      </c>
      <c r="D14" s="1" t="s">
        <v>20</v>
      </c>
      <c r="E14" s="1">
        <v>158</v>
      </c>
      <c r="F14" s="17">
        <v>80.89</v>
      </c>
      <c r="G14" s="17">
        <v>12780.62</v>
      </c>
      <c r="H14" s="17">
        <v>1857.5283851576271</v>
      </c>
      <c r="I14" s="17">
        <v>14638.148385157629</v>
      </c>
    </row>
    <row r="15" spans="1:9" ht="14.45" customHeight="1" x14ac:dyDescent="0.25">
      <c r="A15" s="13">
        <v>381</v>
      </c>
      <c r="B15" s="32" t="s">
        <v>21</v>
      </c>
      <c r="C15" s="1" t="s">
        <v>0</v>
      </c>
      <c r="D15" s="1" t="s">
        <v>14</v>
      </c>
      <c r="E15" s="1">
        <v>331</v>
      </c>
      <c r="F15" s="17">
        <v>80.89</v>
      </c>
      <c r="G15" s="17">
        <v>26774.59</v>
      </c>
      <c r="H15" s="17">
        <v>5034.6693406512368</v>
      </c>
      <c r="I15" s="17">
        <v>31809.259340651239</v>
      </c>
    </row>
    <row r="16" spans="1:9" ht="14.45" customHeight="1" x14ac:dyDescent="0.25">
      <c r="A16" s="13">
        <v>602</v>
      </c>
      <c r="B16" s="32" t="s">
        <v>332</v>
      </c>
      <c r="C16" s="1" t="s">
        <v>0</v>
      </c>
      <c r="D16" s="1" t="s">
        <v>22</v>
      </c>
      <c r="E16" s="1">
        <v>201</v>
      </c>
      <c r="F16" s="17">
        <v>80.89</v>
      </c>
      <c r="G16" s="17">
        <v>16258.89</v>
      </c>
      <c r="H16" s="17">
        <v>2694.3963423344412</v>
      </c>
      <c r="I16" s="17">
        <v>18953.286342334439</v>
      </c>
    </row>
    <row r="17" spans="1:9" ht="14.45" customHeight="1" x14ac:dyDescent="0.25">
      <c r="A17" s="13">
        <v>971</v>
      </c>
      <c r="B17" s="32" t="s">
        <v>23</v>
      </c>
      <c r="C17" s="1" t="s">
        <v>0</v>
      </c>
      <c r="D17" s="1" t="s">
        <v>14</v>
      </c>
      <c r="E17" s="1">
        <v>266</v>
      </c>
      <c r="F17" s="17">
        <v>80.89</v>
      </c>
      <c r="G17" s="17">
        <v>21516.74</v>
      </c>
      <c r="H17" s="17">
        <v>3494.2878351547902</v>
      </c>
      <c r="I17" s="17">
        <v>25011.027835154793</v>
      </c>
    </row>
    <row r="18" spans="1:9" ht="14.45" customHeight="1" x14ac:dyDescent="0.25">
      <c r="A18" s="13">
        <v>322</v>
      </c>
      <c r="B18" s="32" t="s">
        <v>25</v>
      </c>
      <c r="C18" s="1" t="s">
        <v>7</v>
      </c>
      <c r="D18" s="1" t="s">
        <v>8</v>
      </c>
      <c r="E18" s="1">
        <v>81</v>
      </c>
      <c r="F18" s="17">
        <v>80.89</v>
      </c>
      <c r="G18" s="17">
        <v>6552.09</v>
      </c>
      <c r="H18" s="17">
        <v>1143.0254801234125</v>
      </c>
      <c r="I18" s="17">
        <v>7695.1154801234125</v>
      </c>
    </row>
    <row r="19" spans="1:9" ht="14.45" customHeight="1" x14ac:dyDescent="0.25">
      <c r="A19" s="13">
        <v>323</v>
      </c>
      <c r="B19" s="32" t="s">
        <v>26</v>
      </c>
      <c r="C19" s="1" t="s">
        <v>0</v>
      </c>
      <c r="D19" s="1" t="s">
        <v>5</v>
      </c>
      <c r="E19" s="1">
        <v>135</v>
      </c>
      <c r="F19" s="17">
        <v>80.89</v>
      </c>
      <c r="G19" s="17">
        <v>10920.15</v>
      </c>
      <c r="H19" s="17">
        <v>2246.4846106132718</v>
      </c>
      <c r="I19" s="17">
        <v>13166.634610613271</v>
      </c>
    </row>
    <row r="20" spans="1:9" ht="14.45" customHeight="1" x14ac:dyDescent="0.25">
      <c r="A20" s="13">
        <v>302</v>
      </c>
      <c r="B20" s="32" t="s">
        <v>333</v>
      </c>
      <c r="C20" s="1" t="s">
        <v>0</v>
      </c>
      <c r="D20" s="1" t="s">
        <v>3</v>
      </c>
      <c r="E20" s="1">
        <v>216</v>
      </c>
      <c r="F20" s="17">
        <v>80.89</v>
      </c>
      <c r="G20" s="17">
        <v>17472.240000000002</v>
      </c>
      <c r="H20" s="17">
        <v>3142.3105504992004</v>
      </c>
      <c r="I20" s="17">
        <v>20614.550550499203</v>
      </c>
    </row>
    <row r="21" spans="1:9" ht="14.45" customHeight="1" x14ac:dyDescent="0.25">
      <c r="A21" s="13">
        <v>403</v>
      </c>
      <c r="B21" s="32" t="s">
        <v>27</v>
      </c>
      <c r="C21" s="1" t="s">
        <v>0</v>
      </c>
      <c r="D21" s="1" t="s">
        <v>132</v>
      </c>
      <c r="E21" s="1">
        <v>201</v>
      </c>
      <c r="F21" s="17">
        <v>80.89</v>
      </c>
      <c r="G21" s="17">
        <v>16258.89</v>
      </c>
      <c r="H21" s="17">
        <v>2851.7732748828707</v>
      </c>
      <c r="I21" s="17">
        <v>19110.663274882871</v>
      </c>
    </row>
    <row r="22" spans="1:9" ht="14.45" customHeight="1" x14ac:dyDescent="0.25">
      <c r="A22" s="13">
        <v>533</v>
      </c>
      <c r="B22" s="32" t="s">
        <v>29</v>
      </c>
      <c r="C22" s="1" t="s">
        <v>0</v>
      </c>
      <c r="D22" s="1" t="s">
        <v>14</v>
      </c>
      <c r="E22" s="1">
        <v>657</v>
      </c>
      <c r="F22" s="17">
        <v>80.89</v>
      </c>
      <c r="G22" s="17">
        <v>53144.73</v>
      </c>
      <c r="H22" s="17">
        <v>10717.339269330958</v>
      </c>
      <c r="I22" s="17">
        <v>63862.069269330997</v>
      </c>
    </row>
    <row r="23" spans="1:9" ht="14.45" customHeight="1" x14ac:dyDescent="0.25">
      <c r="A23" s="13">
        <v>571</v>
      </c>
      <c r="B23" s="32" t="s">
        <v>30</v>
      </c>
      <c r="C23" s="1" t="s">
        <v>7</v>
      </c>
      <c r="D23" s="1" t="s">
        <v>8</v>
      </c>
      <c r="E23" s="1">
        <v>192</v>
      </c>
      <c r="F23" s="17">
        <v>80.89</v>
      </c>
      <c r="G23" s="17">
        <v>15530.880000000001</v>
      </c>
      <c r="H23" s="17">
        <v>7042.3022928101582</v>
      </c>
      <c r="I23" s="17">
        <v>22573.182292810161</v>
      </c>
    </row>
    <row r="24" spans="1:9" ht="14.45" customHeight="1" x14ac:dyDescent="0.25">
      <c r="A24" s="13">
        <v>732</v>
      </c>
      <c r="B24" s="32" t="s">
        <v>31</v>
      </c>
      <c r="C24" s="1" t="s">
        <v>7</v>
      </c>
      <c r="D24" s="1" t="s">
        <v>8</v>
      </c>
      <c r="E24" s="1">
        <v>383</v>
      </c>
      <c r="F24" s="17">
        <v>80.89</v>
      </c>
      <c r="G24" s="17">
        <v>30980.87</v>
      </c>
      <c r="H24" s="17">
        <v>3257.4238058067021</v>
      </c>
      <c r="I24" s="17">
        <v>34238.293805806701</v>
      </c>
    </row>
    <row r="25" spans="1:9" ht="14.45" customHeight="1" x14ac:dyDescent="0.25">
      <c r="A25" s="13">
        <v>861</v>
      </c>
      <c r="B25" s="32" t="s">
        <v>32</v>
      </c>
      <c r="C25" s="1" t="s">
        <v>0</v>
      </c>
      <c r="D25" s="1" t="s">
        <v>32</v>
      </c>
      <c r="E25" s="1">
        <v>2226</v>
      </c>
      <c r="F25" s="17">
        <v>80.89</v>
      </c>
      <c r="G25" s="17">
        <v>180061.14</v>
      </c>
      <c r="H25" s="17">
        <v>50857.026155157168</v>
      </c>
      <c r="I25" s="17">
        <v>230918.16615515717</v>
      </c>
    </row>
    <row r="26" spans="1:9" ht="14.45" customHeight="1" x14ac:dyDescent="0.25">
      <c r="A26" s="13">
        <v>681</v>
      </c>
      <c r="B26" s="32" t="s">
        <v>33</v>
      </c>
      <c r="C26" s="1" t="s">
        <v>0</v>
      </c>
      <c r="D26" s="1" t="s">
        <v>34</v>
      </c>
      <c r="E26" s="1">
        <v>40</v>
      </c>
      <c r="F26" s="17">
        <v>74.89</v>
      </c>
      <c r="G26" s="17">
        <v>2995.6</v>
      </c>
      <c r="H26" s="17">
        <v>804.6478154547134</v>
      </c>
      <c r="I26" s="17">
        <v>3800.2478154547134</v>
      </c>
    </row>
    <row r="27" spans="1:9" ht="14.45" customHeight="1" x14ac:dyDescent="0.25">
      <c r="A27" s="13">
        <v>972</v>
      </c>
      <c r="B27" s="32" t="s">
        <v>35</v>
      </c>
      <c r="C27" s="1" t="s">
        <v>0</v>
      </c>
      <c r="D27" s="1" t="s">
        <v>36</v>
      </c>
      <c r="E27" s="1">
        <v>1</v>
      </c>
      <c r="F27" s="17">
        <v>80.89</v>
      </c>
      <c r="G27" s="17">
        <v>80.89</v>
      </c>
      <c r="H27" s="17">
        <v>35.033175945012886</v>
      </c>
      <c r="I27" s="17">
        <v>115.92317594501289</v>
      </c>
    </row>
    <row r="28" spans="1:9" ht="14.45" customHeight="1" x14ac:dyDescent="0.25">
      <c r="A28" s="13">
        <v>351</v>
      </c>
      <c r="B28" s="32" t="s">
        <v>37</v>
      </c>
      <c r="C28" s="1" t="s">
        <v>0</v>
      </c>
      <c r="D28" s="1" t="s">
        <v>37</v>
      </c>
      <c r="E28" s="1">
        <v>22495</v>
      </c>
      <c r="F28" s="17">
        <v>80.89</v>
      </c>
      <c r="G28" s="17">
        <v>1819620.55</v>
      </c>
      <c r="H28" s="17">
        <v>2010500.3918683459</v>
      </c>
      <c r="I28" s="17">
        <v>3830120.9418683462</v>
      </c>
    </row>
    <row r="29" spans="1:9" ht="14.45" customHeight="1" x14ac:dyDescent="0.25">
      <c r="A29" s="13">
        <v>973</v>
      </c>
      <c r="B29" s="32" t="s">
        <v>38</v>
      </c>
      <c r="C29" s="1" t="s">
        <v>0</v>
      </c>
      <c r="D29" s="1" t="s">
        <v>36</v>
      </c>
      <c r="E29" s="1">
        <v>110</v>
      </c>
      <c r="F29" s="17">
        <v>80.89</v>
      </c>
      <c r="G29" s="17">
        <v>8897.9</v>
      </c>
      <c r="H29" s="17">
        <v>1877.938359302656</v>
      </c>
      <c r="I29" s="17">
        <v>10775.838359302656</v>
      </c>
    </row>
    <row r="30" spans="1:9" ht="14.45" customHeight="1" x14ac:dyDescent="0.25">
      <c r="A30" s="13">
        <v>371</v>
      </c>
      <c r="B30" s="32" t="s">
        <v>12</v>
      </c>
      <c r="C30" s="1" t="s">
        <v>0</v>
      </c>
      <c r="D30" s="1" t="s">
        <v>12</v>
      </c>
      <c r="E30" s="1">
        <v>10795</v>
      </c>
      <c r="F30" s="17">
        <v>80.89</v>
      </c>
      <c r="G30" s="17">
        <v>873207.55</v>
      </c>
      <c r="H30" s="17">
        <v>988629.99939857773</v>
      </c>
      <c r="I30" s="17">
        <v>1861837.5493985778</v>
      </c>
    </row>
    <row r="31" spans="1:9" ht="14.45" customHeight="1" x14ac:dyDescent="0.25">
      <c r="A31" s="13">
        <v>603</v>
      </c>
      <c r="B31" s="32" t="s">
        <v>39</v>
      </c>
      <c r="C31" s="1" t="s">
        <v>0</v>
      </c>
      <c r="D31" s="1" t="s">
        <v>22</v>
      </c>
      <c r="E31" s="1">
        <v>331</v>
      </c>
      <c r="F31" s="17">
        <v>80.89</v>
      </c>
      <c r="G31" s="17">
        <v>26774.59</v>
      </c>
      <c r="H31" s="17">
        <v>7569.388209092107</v>
      </c>
      <c r="I31" s="17">
        <v>34343.978209092107</v>
      </c>
    </row>
    <row r="32" spans="1:9" ht="14.45" customHeight="1" x14ac:dyDescent="0.25">
      <c r="A32" s="13">
        <v>324</v>
      </c>
      <c r="B32" s="32" t="s">
        <v>40</v>
      </c>
      <c r="C32" s="1" t="s">
        <v>7</v>
      </c>
      <c r="D32" s="1" t="s">
        <v>8</v>
      </c>
      <c r="E32" s="1">
        <v>122</v>
      </c>
      <c r="F32" s="17">
        <v>80.89</v>
      </c>
      <c r="G32" s="17">
        <v>9868.58</v>
      </c>
      <c r="H32" s="17">
        <v>1566.4279166292545</v>
      </c>
      <c r="I32" s="17">
        <v>11435.007916629254</v>
      </c>
    </row>
    <row r="33" spans="1:9" ht="14.45" customHeight="1" x14ac:dyDescent="0.25">
      <c r="A33" s="13">
        <v>922</v>
      </c>
      <c r="B33" s="32" t="s">
        <v>41</v>
      </c>
      <c r="C33" s="1" t="s">
        <v>7</v>
      </c>
      <c r="D33" s="1" t="s">
        <v>8</v>
      </c>
      <c r="E33" s="1">
        <v>242</v>
      </c>
      <c r="F33" s="17">
        <v>80.89</v>
      </c>
      <c r="G33" s="17">
        <v>19575.38</v>
      </c>
      <c r="H33" s="17">
        <v>4842.7717148484853</v>
      </c>
      <c r="I33" s="17">
        <v>24418.151714848485</v>
      </c>
    </row>
    <row r="34" spans="1:9" ht="14.45" customHeight="1" x14ac:dyDescent="0.25">
      <c r="A34" s="13">
        <v>352</v>
      </c>
      <c r="B34" s="32" t="s">
        <v>42</v>
      </c>
      <c r="C34" s="1" t="s">
        <v>0</v>
      </c>
      <c r="D34" s="1" t="s">
        <v>43</v>
      </c>
      <c r="E34" s="1">
        <v>1236</v>
      </c>
      <c r="F34" s="17">
        <v>80.89</v>
      </c>
      <c r="G34" s="17">
        <v>99980.04</v>
      </c>
      <c r="H34" s="17">
        <v>17645.610205473782</v>
      </c>
      <c r="I34" s="17">
        <v>117625.65020547378</v>
      </c>
    </row>
    <row r="35" spans="1:9" ht="14.45" customHeight="1" x14ac:dyDescent="0.25">
      <c r="A35" s="13">
        <v>791</v>
      </c>
      <c r="B35" s="32" t="s">
        <v>44</v>
      </c>
      <c r="C35" s="1" t="s">
        <v>7</v>
      </c>
      <c r="D35" s="1" t="s">
        <v>8</v>
      </c>
      <c r="E35" s="1">
        <v>223</v>
      </c>
      <c r="F35" s="17">
        <v>80.89</v>
      </c>
      <c r="G35" s="17">
        <v>18038.47</v>
      </c>
      <c r="H35" s="17">
        <v>4202.81449070895</v>
      </c>
      <c r="I35" s="17">
        <v>22241.284490708953</v>
      </c>
    </row>
    <row r="36" spans="1:9" ht="14.45" customHeight="1" x14ac:dyDescent="0.25">
      <c r="A36" s="13">
        <v>572</v>
      </c>
      <c r="B36" s="32" t="s">
        <v>45</v>
      </c>
      <c r="C36" s="1" t="s">
        <v>0</v>
      </c>
      <c r="D36" s="1" t="s">
        <v>46</v>
      </c>
      <c r="E36" s="1">
        <v>489</v>
      </c>
      <c r="F36" s="17">
        <v>80.89</v>
      </c>
      <c r="G36" s="17">
        <v>39555.21</v>
      </c>
      <c r="H36" s="17">
        <v>9969.5425605933524</v>
      </c>
      <c r="I36" s="17">
        <v>49524.752560593348</v>
      </c>
    </row>
    <row r="37" spans="1:9" ht="14.45" customHeight="1" x14ac:dyDescent="0.25">
      <c r="A37" s="13">
        <v>605</v>
      </c>
      <c r="B37" s="32" t="s">
        <v>47</v>
      </c>
      <c r="C37" s="1" t="s">
        <v>7</v>
      </c>
      <c r="D37" s="1" t="s">
        <v>8</v>
      </c>
      <c r="E37" s="1">
        <v>288</v>
      </c>
      <c r="F37" s="17">
        <v>80.89</v>
      </c>
      <c r="G37" s="17">
        <v>23296.32</v>
      </c>
      <c r="H37" s="17">
        <v>3221.4281743173842</v>
      </c>
      <c r="I37" s="17">
        <v>26517.748174317385</v>
      </c>
    </row>
    <row r="38" spans="1:9" ht="14.45" customHeight="1" x14ac:dyDescent="0.25">
      <c r="A38" s="13">
        <v>353</v>
      </c>
      <c r="B38" s="32" t="s">
        <v>334</v>
      </c>
      <c r="C38" s="1" t="s">
        <v>0</v>
      </c>
      <c r="D38" s="1" t="s">
        <v>48</v>
      </c>
      <c r="E38" s="1">
        <v>916</v>
      </c>
      <c r="F38" s="17">
        <v>80.89</v>
      </c>
      <c r="G38" s="17">
        <v>74095.240000000005</v>
      </c>
      <c r="H38" s="17">
        <v>17160.232913117648</v>
      </c>
      <c r="I38" s="17">
        <v>91255.472913117657</v>
      </c>
    </row>
    <row r="39" spans="1:9" ht="14.45" customHeight="1" x14ac:dyDescent="0.25">
      <c r="A39" s="13">
        <v>606</v>
      </c>
      <c r="B39" s="32" t="s">
        <v>49</v>
      </c>
      <c r="C39" s="1" t="s">
        <v>7</v>
      </c>
      <c r="D39" s="1" t="s">
        <v>8</v>
      </c>
      <c r="E39" s="1">
        <v>89</v>
      </c>
      <c r="F39" s="17">
        <v>80.89</v>
      </c>
      <c r="G39" s="17">
        <v>7199.21</v>
      </c>
      <c r="H39" s="17">
        <v>1018.038286186227</v>
      </c>
      <c r="I39" s="17">
        <v>8217.2482861862263</v>
      </c>
    </row>
    <row r="40" spans="1:9" ht="14.45" customHeight="1" x14ac:dyDescent="0.25">
      <c r="A40" s="13">
        <v>573</v>
      </c>
      <c r="B40" s="32" t="s">
        <v>335</v>
      </c>
      <c r="C40" s="1" t="s">
        <v>0</v>
      </c>
      <c r="D40" s="1" t="s">
        <v>50</v>
      </c>
      <c r="E40" s="1">
        <v>584</v>
      </c>
      <c r="F40" s="17">
        <v>80.89</v>
      </c>
      <c r="G40" s="17">
        <v>47239.76</v>
      </c>
      <c r="H40" s="17">
        <v>16948.300555040034</v>
      </c>
      <c r="I40" s="17">
        <v>64188.060555040036</v>
      </c>
    </row>
    <row r="41" spans="1:9" ht="14.45" customHeight="1" x14ac:dyDescent="0.25">
      <c r="A41" s="13">
        <v>574</v>
      </c>
      <c r="B41" s="32" t="s">
        <v>51</v>
      </c>
      <c r="C41" s="1" t="s">
        <v>0</v>
      </c>
      <c r="D41" s="1" t="s">
        <v>50</v>
      </c>
      <c r="E41" s="1">
        <v>69</v>
      </c>
      <c r="F41" s="17">
        <v>80.89</v>
      </c>
      <c r="G41" s="17">
        <v>5581.41</v>
      </c>
      <c r="H41" s="17">
        <v>2211.0199406521106</v>
      </c>
      <c r="I41" s="17">
        <v>7792.4299406521104</v>
      </c>
    </row>
    <row r="42" spans="1:9" ht="14.45" customHeight="1" x14ac:dyDescent="0.25">
      <c r="A42" s="13">
        <v>733</v>
      </c>
      <c r="B42" s="32" t="s">
        <v>13</v>
      </c>
      <c r="C42" s="1" t="s">
        <v>0</v>
      </c>
      <c r="D42" s="1" t="s">
        <v>13</v>
      </c>
      <c r="E42" s="1">
        <v>881</v>
      </c>
      <c r="F42" s="17">
        <v>80.89</v>
      </c>
      <c r="G42" s="17">
        <v>71264.09</v>
      </c>
      <c r="H42" s="17">
        <v>31586.9354630085</v>
      </c>
      <c r="I42" s="17">
        <v>102851.0254630085</v>
      </c>
    </row>
    <row r="43" spans="1:9" ht="14.45" customHeight="1" x14ac:dyDescent="0.25">
      <c r="A43" s="13">
        <v>491</v>
      </c>
      <c r="B43" s="32" t="s">
        <v>52</v>
      </c>
      <c r="C43" s="1" t="s">
        <v>0</v>
      </c>
      <c r="D43" s="1" t="s">
        <v>53</v>
      </c>
      <c r="E43" s="1">
        <v>105</v>
      </c>
      <c r="F43" s="17">
        <v>80.89</v>
      </c>
      <c r="G43" s="17">
        <v>8493.4500000000007</v>
      </c>
      <c r="H43" s="17">
        <v>2101.62818989373</v>
      </c>
      <c r="I43" s="17">
        <v>10595.078189893731</v>
      </c>
    </row>
    <row r="44" spans="1:9" ht="14.45" customHeight="1" x14ac:dyDescent="0.25">
      <c r="A44" s="13">
        <v>923</v>
      </c>
      <c r="B44" s="32" t="s">
        <v>54</v>
      </c>
      <c r="C44" s="1" t="s">
        <v>7</v>
      </c>
      <c r="D44" s="1" t="s">
        <v>8</v>
      </c>
      <c r="E44" s="1">
        <v>334</v>
      </c>
      <c r="F44" s="17">
        <v>80.89</v>
      </c>
      <c r="G44" s="17">
        <v>27017.26</v>
      </c>
      <c r="H44" s="17">
        <v>2998.4110123793762</v>
      </c>
      <c r="I44" s="17">
        <v>30015.671012379375</v>
      </c>
    </row>
    <row r="45" spans="1:9" ht="14.45" customHeight="1" x14ac:dyDescent="0.25">
      <c r="A45" s="13">
        <v>382</v>
      </c>
      <c r="B45" s="32" t="s">
        <v>55</v>
      </c>
      <c r="C45" s="1" t="s">
        <v>0</v>
      </c>
      <c r="D45" s="1" t="s">
        <v>3</v>
      </c>
      <c r="E45" s="1">
        <v>180</v>
      </c>
      <c r="F45" s="17">
        <v>80.89</v>
      </c>
      <c r="G45" s="17">
        <v>14560.2</v>
      </c>
      <c r="H45" s="17">
        <v>2493.7052444698934</v>
      </c>
      <c r="I45" s="17">
        <v>17053.905244469894</v>
      </c>
    </row>
    <row r="46" spans="1:9" ht="14.45" customHeight="1" x14ac:dyDescent="0.25">
      <c r="A46" s="13">
        <v>734</v>
      </c>
      <c r="B46" s="32" t="s">
        <v>56</v>
      </c>
      <c r="C46" s="1" t="s">
        <v>0</v>
      </c>
      <c r="D46" s="1" t="s">
        <v>3</v>
      </c>
      <c r="E46" s="1">
        <v>76</v>
      </c>
      <c r="F46" s="17">
        <v>80.89</v>
      </c>
      <c r="G46" s="17">
        <v>6147.64</v>
      </c>
      <c r="H46" s="17">
        <v>562.36963334144571</v>
      </c>
      <c r="I46" s="17">
        <v>6710.0096333414458</v>
      </c>
    </row>
    <row r="47" spans="1:9" ht="14.45" customHeight="1" x14ac:dyDescent="0.25">
      <c r="A47" s="13">
        <v>383</v>
      </c>
      <c r="B47" s="32" t="s">
        <v>336</v>
      </c>
      <c r="C47" s="1" t="s">
        <v>0</v>
      </c>
      <c r="D47" s="1" t="s">
        <v>3</v>
      </c>
      <c r="E47" s="1">
        <v>752</v>
      </c>
      <c r="F47" s="17">
        <v>80.89</v>
      </c>
      <c r="G47" s="17">
        <v>60829.279999999999</v>
      </c>
      <c r="H47" s="17">
        <v>15767.559970670451</v>
      </c>
      <c r="I47" s="17">
        <v>76596.839970670451</v>
      </c>
    </row>
    <row r="48" spans="1:9" ht="14.45" customHeight="1" x14ac:dyDescent="0.25">
      <c r="A48" s="13">
        <v>404</v>
      </c>
      <c r="B48" s="32" t="s">
        <v>28</v>
      </c>
      <c r="C48" s="1" t="s">
        <v>0</v>
      </c>
      <c r="D48" s="1" t="s">
        <v>28</v>
      </c>
      <c r="E48" s="1">
        <v>3030</v>
      </c>
      <c r="F48" s="17">
        <v>80.89</v>
      </c>
      <c r="G48" s="17">
        <v>245096.7</v>
      </c>
      <c r="H48" s="17">
        <v>112096.48018033322</v>
      </c>
      <c r="I48" s="17">
        <v>357193.18018033321</v>
      </c>
    </row>
    <row r="49" spans="1:9" ht="14.45" customHeight="1" x14ac:dyDescent="0.25">
      <c r="A49" s="13">
        <v>863</v>
      </c>
      <c r="B49" s="32" t="s">
        <v>188</v>
      </c>
      <c r="C49" s="1" t="s">
        <v>0</v>
      </c>
      <c r="D49" s="1" t="s">
        <v>189</v>
      </c>
      <c r="E49" s="1">
        <v>215</v>
      </c>
      <c r="F49" s="17">
        <v>80.89</v>
      </c>
      <c r="G49" s="17">
        <v>17391.349999999999</v>
      </c>
      <c r="H49" s="17">
        <v>2459.0199802356574</v>
      </c>
      <c r="I49" s="17">
        <v>19850.369980235657</v>
      </c>
    </row>
    <row r="50" spans="1:9" ht="26.25" customHeight="1" x14ac:dyDescent="0.25">
      <c r="A50" s="13">
        <v>325</v>
      </c>
      <c r="B50" s="32" t="s">
        <v>337</v>
      </c>
      <c r="C50" s="1" t="s">
        <v>7</v>
      </c>
      <c r="D50" s="1" t="s">
        <v>8</v>
      </c>
      <c r="E50" s="1">
        <v>24</v>
      </c>
      <c r="F50" s="17">
        <v>80.89</v>
      </c>
      <c r="G50" s="17">
        <v>1941.3600000000001</v>
      </c>
      <c r="H50" s="17">
        <v>635.05746895072787</v>
      </c>
      <c r="I50" s="17">
        <v>2576.4174689507281</v>
      </c>
    </row>
    <row r="51" spans="1:9" ht="14.45" customHeight="1" x14ac:dyDescent="0.25">
      <c r="A51" s="13">
        <v>683</v>
      </c>
      <c r="B51" s="32" t="s">
        <v>59</v>
      </c>
      <c r="C51" s="1" t="s">
        <v>0</v>
      </c>
      <c r="D51" s="1" t="s">
        <v>60</v>
      </c>
      <c r="E51" s="1">
        <v>40</v>
      </c>
      <c r="F51" s="17">
        <v>80.89</v>
      </c>
      <c r="G51" s="17">
        <v>3235.6</v>
      </c>
      <c r="H51" s="17">
        <v>204.35385319586277</v>
      </c>
      <c r="I51" s="17">
        <v>3439.9538531958628</v>
      </c>
    </row>
    <row r="52" spans="1:9" ht="14.45" customHeight="1" x14ac:dyDescent="0.25">
      <c r="A52" s="13">
        <v>687</v>
      </c>
      <c r="B52" s="32" t="s">
        <v>338</v>
      </c>
      <c r="C52" s="1" t="s">
        <v>0</v>
      </c>
      <c r="D52" s="1" t="s">
        <v>34</v>
      </c>
      <c r="E52" s="1">
        <v>32</v>
      </c>
      <c r="F52" s="17">
        <v>74.89</v>
      </c>
      <c r="G52" s="17">
        <v>2396.48</v>
      </c>
      <c r="H52" s="17">
        <v>762.69954711068408</v>
      </c>
      <c r="I52" s="17">
        <v>3159.1795471106843</v>
      </c>
    </row>
    <row r="53" spans="1:9" ht="14.45" customHeight="1" x14ac:dyDescent="0.25">
      <c r="A53" s="13">
        <v>431</v>
      </c>
      <c r="B53" s="32" t="s">
        <v>62</v>
      </c>
      <c r="C53" s="1" t="s">
        <v>0</v>
      </c>
      <c r="D53" s="1" t="s">
        <v>63</v>
      </c>
      <c r="E53" s="1">
        <v>405</v>
      </c>
      <c r="F53" s="17">
        <v>76.89</v>
      </c>
      <c r="G53" s="17">
        <v>31140.45</v>
      </c>
      <c r="H53" s="17">
        <v>10212.200655062332</v>
      </c>
      <c r="I53" s="17">
        <v>41352.650655062331</v>
      </c>
    </row>
    <row r="54" spans="1:9" ht="14.45" customHeight="1" x14ac:dyDescent="0.25">
      <c r="A54" s="13">
        <v>432</v>
      </c>
      <c r="B54" s="32" t="s">
        <v>64</v>
      </c>
      <c r="C54" s="1" t="s">
        <v>0</v>
      </c>
      <c r="D54" s="1" t="s">
        <v>65</v>
      </c>
      <c r="E54" s="1">
        <v>104</v>
      </c>
      <c r="F54" s="17">
        <v>80.89</v>
      </c>
      <c r="G54" s="17">
        <v>8412.56</v>
      </c>
      <c r="H54" s="17">
        <v>2503.0078079197165</v>
      </c>
      <c r="I54" s="17">
        <v>10915.567807919717</v>
      </c>
    </row>
    <row r="55" spans="1:9" ht="14.45" customHeight="1" x14ac:dyDescent="0.25">
      <c r="A55" s="13">
        <v>433</v>
      </c>
      <c r="B55" s="32" t="s">
        <v>66</v>
      </c>
      <c r="C55" s="1" t="s">
        <v>0</v>
      </c>
      <c r="D55" s="1" t="s">
        <v>63</v>
      </c>
      <c r="E55" s="1">
        <v>145</v>
      </c>
      <c r="F55" s="17">
        <v>76.89</v>
      </c>
      <c r="G55" s="17">
        <v>11149.05</v>
      </c>
      <c r="H55" s="17">
        <v>5300.0134493712903</v>
      </c>
      <c r="I55" s="17">
        <v>16449.06344937129</v>
      </c>
    </row>
    <row r="56" spans="1:9" ht="14.45" customHeight="1" x14ac:dyDescent="0.25">
      <c r="A56" s="13">
        <v>690</v>
      </c>
      <c r="B56" s="32" t="s">
        <v>67</v>
      </c>
      <c r="C56" s="1" t="s">
        <v>0</v>
      </c>
      <c r="D56" s="1" t="s">
        <v>60</v>
      </c>
      <c r="E56" s="1">
        <v>309</v>
      </c>
      <c r="F56" s="17">
        <v>80.89</v>
      </c>
      <c r="G56" s="17">
        <v>24995.01</v>
      </c>
      <c r="H56" s="17">
        <v>6965.6621908058669</v>
      </c>
      <c r="I56" s="17">
        <v>31960.672190805864</v>
      </c>
    </row>
    <row r="57" spans="1:9" ht="14.45" customHeight="1" x14ac:dyDescent="0.25">
      <c r="A57" s="13">
        <v>434</v>
      </c>
      <c r="B57" s="32" t="s">
        <v>68</v>
      </c>
      <c r="C57" s="1" t="s">
        <v>0</v>
      </c>
      <c r="D57" s="1" t="s">
        <v>65</v>
      </c>
      <c r="E57" s="1">
        <v>346</v>
      </c>
      <c r="F57" s="17">
        <v>80.89</v>
      </c>
      <c r="G57" s="17">
        <v>27987.94</v>
      </c>
      <c r="H57" s="17">
        <v>6413.6362216340267</v>
      </c>
      <c r="I57" s="17">
        <v>34401.576221634023</v>
      </c>
    </row>
    <row r="58" spans="1:9" ht="14.45" customHeight="1" x14ac:dyDescent="0.25">
      <c r="A58" s="13">
        <v>691</v>
      </c>
      <c r="B58" s="32" t="s">
        <v>69</v>
      </c>
      <c r="C58" s="1" t="s">
        <v>0</v>
      </c>
      <c r="D58" s="1" t="s">
        <v>34</v>
      </c>
      <c r="E58" s="1">
        <v>104</v>
      </c>
      <c r="F58" s="17">
        <v>74.89</v>
      </c>
      <c r="G58" s="17">
        <v>7788.56</v>
      </c>
      <c r="H58" s="17">
        <v>3431.1747511522003</v>
      </c>
      <c r="I58" s="17">
        <v>11219.7347511522</v>
      </c>
    </row>
    <row r="59" spans="1:9" ht="14.45" customHeight="1" x14ac:dyDescent="0.25">
      <c r="A59" s="13">
        <v>575</v>
      </c>
      <c r="B59" s="32" t="s">
        <v>70</v>
      </c>
      <c r="C59" s="1" t="s">
        <v>7</v>
      </c>
      <c r="D59" s="1" t="s">
        <v>8</v>
      </c>
      <c r="E59" s="1">
        <v>86</v>
      </c>
      <c r="F59" s="17">
        <v>80.89</v>
      </c>
      <c r="G59" s="17">
        <v>6956.54</v>
      </c>
      <c r="H59" s="17">
        <v>2535.294645062967</v>
      </c>
      <c r="I59" s="17">
        <v>9491.834645062967</v>
      </c>
    </row>
    <row r="60" spans="1:9" ht="14.45" customHeight="1" x14ac:dyDescent="0.25">
      <c r="A60" s="13">
        <v>761</v>
      </c>
      <c r="B60" s="32" t="s">
        <v>71</v>
      </c>
      <c r="C60" s="1" t="s">
        <v>7</v>
      </c>
      <c r="D60" s="1" t="s">
        <v>8</v>
      </c>
      <c r="E60" s="1">
        <v>166</v>
      </c>
      <c r="F60" s="17">
        <v>80.89</v>
      </c>
      <c r="G60" s="17">
        <v>13427.74</v>
      </c>
      <c r="H60" s="17">
        <v>2882.8255840092143</v>
      </c>
      <c r="I60" s="17">
        <v>16310.565584009215</v>
      </c>
    </row>
    <row r="61" spans="1:9" ht="26.25" customHeight="1" x14ac:dyDescent="0.25">
      <c r="A61" s="13">
        <v>535</v>
      </c>
      <c r="B61" s="32" t="s">
        <v>339</v>
      </c>
      <c r="C61" s="1" t="s">
        <v>0</v>
      </c>
      <c r="D61" s="1" t="s">
        <v>14</v>
      </c>
      <c r="E61" s="1">
        <v>9</v>
      </c>
      <c r="F61" s="17">
        <v>80.89</v>
      </c>
      <c r="G61" s="17">
        <v>728.01</v>
      </c>
      <c r="H61" s="17">
        <v>116.68984005955687</v>
      </c>
      <c r="I61" s="17">
        <v>844.69984005955689</v>
      </c>
    </row>
    <row r="62" spans="1:9" ht="14.45" customHeight="1" x14ac:dyDescent="0.25">
      <c r="A62" s="13">
        <v>536</v>
      </c>
      <c r="B62" s="32" t="s">
        <v>72</v>
      </c>
      <c r="C62" s="1" t="s">
        <v>0</v>
      </c>
      <c r="D62" s="1" t="s">
        <v>14</v>
      </c>
      <c r="E62" s="1">
        <v>48</v>
      </c>
      <c r="F62" s="17">
        <v>80.89</v>
      </c>
      <c r="G62" s="17">
        <v>3882.7200000000003</v>
      </c>
      <c r="H62" s="17">
        <v>82.962078695667728</v>
      </c>
      <c r="I62" s="17">
        <v>3965.6820786956678</v>
      </c>
    </row>
    <row r="63" spans="1:9" x14ac:dyDescent="0.25">
      <c r="A63" s="13">
        <v>762</v>
      </c>
      <c r="B63" s="32" t="s">
        <v>73</v>
      </c>
      <c r="C63" s="1" t="s">
        <v>0</v>
      </c>
      <c r="D63" s="1" t="s">
        <v>74</v>
      </c>
      <c r="E63" s="1">
        <v>449</v>
      </c>
      <c r="F63" s="17">
        <v>80.89</v>
      </c>
      <c r="G63" s="17">
        <v>36319.61</v>
      </c>
      <c r="H63" s="17">
        <v>7170.8469827880472</v>
      </c>
      <c r="I63" s="17">
        <v>43490.456982788048</v>
      </c>
    </row>
    <row r="64" spans="1:9" ht="26.25" customHeight="1" x14ac:dyDescent="0.25">
      <c r="A64" s="13">
        <v>385</v>
      </c>
      <c r="B64" s="32" t="s">
        <v>340</v>
      </c>
      <c r="C64" s="1" t="s">
        <v>0</v>
      </c>
      <c r="D64" s="1" t="s">
        <v>3</v>
      </c>
      <c r="E64" s="1">
        <v>234</v>
      </c>
      <c r="F64" s="17">
        <v>80.89</v>
      </c>
      <c r="G64" s="17">
        <v>18928.259999999998</v>
      </c>
      <c r="H64" s="17">
        <v>2206.3043851027651</v>
      </c>
      <c r="I64" s="17">
        <v>21134.564385102763</v>
      </c>
    </row>
    <row r="65" spans="1:9" ht="14.45" customHeight="1" x14ac:dyDescent="0.25">
      <c r="A65" s="13">
        <v>386</v>
      </c>
      <c r="B65" s="32" t="s">
        <v>75</v>
      </c>
      <c r="C65" s="1" t="s">
        <v>0</v>
      </c>
      <c r="D65" s="1" t="s">
        <v>3</v>
      </c>
      <c r="E65" s="1">
        <v>319</v>
      </c>
      <c r="F65" s="17">
        <v>80.89</v>
      </c>
      <c r="G65" s="17">
        <v>25803.91</v>
      </c>
      <c r="H65" s="17">
        <v>4110.7831607941162</v>
      </c>
      <c r="I65" s="17">
        <v>29914.693160794115</v>
      </c>
    </row>
    <row r="66" spans="1:9" ht="14.45" customHeight="1" x14ac:dyDescent="0.25">
      <c r="A66" s="13">
        <v>952</v>
      </c>
      <c r="B66" s="32" t="s">
        <v>76</v>
      </c>
      <c r="C66" s="1" t="s">
        <v>7</v>
      </c>
      <c r="D66" s="1" t="s">
        <v>8</v>
      </c>
      <c r="E66" s="1">
        <v>243</v>
      </c>
      <c r="F66" s="17">
        <v>80.89</v>
      </c>
      <c r="G66" s="17">
        <v>19656.27</v>
      </c>
      <c r="H66" s="17">
        <v>2648.5139966385336</v>
      </c>
      <c r="I66" s="17">
        <v>22304.783996638533</v>
      </c>
    </row>
    <row r="67" spans="1:9" ht="14.45" customHeight="1" x14ac:dyDescent="0.25">
      <c r="A67" s="13">
        <v>901</v>
      </c>
      <c r="B67" s="32" t="s">
        <v>77</v>
      </c>
      <c r="C67" s="1" t="s">
        <v>7</v>
      </c>
      <c r="D67" s="1" t="s">
        <v>8</v>
      </c>
      <c r="E67" s="1">
        <v>594</v>
      </c>
      <c r="F67" s="17">
        <v>80.89</v>
      </c>
      <c r="G67" s="17">
        <v>48048.66</v>
      </c>
      <c r="H67" s="17">
        <v>5324.9826052182416</v>
      </c>
      <c r="I67" s="17">
        <v>53373.642605218243</v>
      </c>
    </row>
    <row r="68" spans="1:9" ht="14.45" customHeight="1" x14ac:dyDescent="0.25">
      <c r="A68" s="13">
        <v>735</v>
      </c>
      <c r="B68" s="32" t="s">
        <v>78</v>
      </c>
      <c r="C68" s="1" t="s">
        <v>0</v>
      </c>
      <c r="D68" s="1" t="s">
        <v>53</v>
      </c>
      <c r="E68" s="1">
        <v>64</v>
      </c>
      <c r="F68" s="17">
        <v>80.89</v>
      </c>
      <c r="G68" s="17">
        <v>5176.96</v>
      </c>
      <c r="H68" s="17">
        <v>534.40564758786252</v>
      </c>
      <c r="I68" s="17">
        <v>5711.3656475878624</v>
      </c>
    </row>
    <row r="69" spans="1:9" ht="14.45" customHeight="1" x14ac:dyDescent="0.25">
      <c r="A69" s="13">
        <v>953</v>
      </c>
      <c r="B69" s="32" t="s">
        <v>79</v>
      </c>
      <c r="C69" s="1" t="s">
        <v>7</v>
      </c>
      <c r="D69" s="1" t="s">
        <v>8</v>
      </c>
      <c r="E69" s="1">
        <v>290</v>
      </c>
      <c r="F69" s="17">
        <v>80.89</v>
      </c>
      <c r="G69" s="17">
        <v>23458.1</v>
      </c>
      <c r="H69" s="17">
        <v>5583.2381006031646</v>
      </c>
      <c r="I69" s="17">
        <v>29041.338100603163</v>
      </c>
    </row>
    <row r="70" spans="1:9" ht="14.45" customHeight="1" x14ac:dyDescent="0.25">
      <c r="A70" s="13">
        <v>924</v>
      </c>
      <c r="B70" s="32" t="s">
        <v>80</v>
      </c>
      <c r="C70" s="1" t="s">
        <v>7</v>
      </c>
      <c r="D70" s="1" t="s">
        <v>8</v>
      </c>
      <c r="E70" s="1">
        <v>93</v>
      </c>
      <c r="F70" s="17">
        <v>80.89</v>
      </c>
      <c r="G70" s="17">
        <v>7522.77</v>
      </c>
      <c r="H70" s="17">
        <v>2372.4984340851647</v>
      </c>
      <c r="I70" s="17">
        <v>9895.2684340851647</v>
      </c>
    </row>
    <row r="71" spans="1:9" ht="14.45" customHeight="1" x14ac:dyDescent="0.25">
      <c r="A71" s="13">
        <v>492</v>
      </c>
      <c r="B71" s="32" t="s">
        <v>81</v>
      </c>
      <c r="C71" s="1" t="s">
        <v>0</v>
      </c>
      <c r="D71" s="1" t="s">
        <v>53</v>
      </c>
      <c r="E71" s="1">
        <v>247</v>
      </c>
      <c r="F71" s="17">
        <v>80.89</v>
      </c>
      <c r="G71" s="17">
        <v>19979.830000000002</v>
      </c>
      <c r="H71" s="17">
        <v>4540.6111216615</v>
      </c>
      <c r="I71" s="17">
        <v>24520.441121661501</v>
      </c>
    </row>
    <row r="72" spans="1:9" ht="26.25" customHeight="1" x14ac:dyDescent="0.25">
      <c r="A72" s="13">
        <v>763</v>
      </c>
      <c r="B72" s="32" t="s">
        <v>341</v>
      </c>
      <c r="C72" s="1" t="s">
        <v>7</v>
      </c>
      <c r="D72" s="1" t="s">
        <v>8</v>
      </c>
      <c r="E72" s="1">
        <v>306</v>
      </c>
      <c r="F72" s="17">
        <v>80.89</v>
      </c>
      <c r="G72" s="17">
        <v>24752.34</v>
      </c>
      <c r="H72" s="17">
        <v>6477.9642526720563</v>
      </c>
      <c r="I72" s="17">
        <v>31230.304252672056</v>
      </c>
    </row>
    <row r="73" spans="1:9" ht="14.45" customHeight="1" x14ac:dyDescent="0.25">
      <c r="A73" s="13">
        <v>405</v>
      </c>
      <c r="B73" s="32" t="s">
        <v>82</v>
      </c>
      <c r="C73" s="1" t="s">
        <v>0</v>
      </c>
      <c r="D73" s="1" t="s">
        <v>10</v>
      </c>
      <c r="E73" s="1">
        <v>444</v>
      </c>
      <c r="F73" s="17">
        <v>80.89</v>
      </c>
      <c r="G73" s="17">
        <v>35915.160000000003</v>
      </c>
      <c r="H73" s="17">
        <v>3157.8696698665894</v>
      </c>
      <c r="I73" s="17">
        <v>39073.029669866592</v>
      </c>
    </row>
    <row r="74" spans="1:9" ht="14.45" customHeight="1" x14ac:dyDescent="0.25">
      <c r="A74" s="13">
        <v>692</v>
      </c>
      <c r="B74" s="32" t="s">
        <v>83</v>
      </c>
      <c r="C74" s="1" t="s">
        <v>0</v>
      </c>
      <c r="D74" s="1" t="s">
        <v>34</v>
      </c>
      <c r="E74" s="1">
        <v>70</v>
      </c>
      <c r="F74" s="17">
        <v>74.89</v>
      </c>
      <c r="G74" s="17">
        <v>5242.3</v>
      </c>
      <c r="H74" s="17">
        <v>3038.2196544147187</v>
      </c>
      <c r="I74" s="17">
        <v>8280.5196544147184</v>
      </c>
    </row>
    <row r="75" spans="1:9" ht="14.45" customHeight="1" x14ac:dyDescent="0.25">
      <c r="A75" s="13">
        <v>372</v>
      </c>
      <c r="B75" s="32" t="s">
        <v>84</v>
      </c>
      <c r="C75" s="1" t="s">
        <v>7</v>
      </c>
      <c r="D75" s="1" t="s">
        <v>8</v>
      </c>
      <c r="E75" s="1">
        <v>633</v>
      </c>
      <c r="F75" s="17">
        <v>80.89</v>
      </c>
      <c r="G75" s="17">
        <v>51203.37</v>
      </c>
      <c r="H75" s="17">
        <v>9951.0433666890694</v>
      </c>
      <c r="I75" s="17">
        <v>61154.41336668907</v>
      </c>
    </row>
    <row r="76" spans="1:9" ht="14.45" customHeight="1" x14ac:dyDescent="0.25">
      <c r="A76" s="13">
        <v>925</v>
      </c>
      <c r="B76" s="32" t="s">
        <v>85</v>
      </c>
      <c r="C76" s="1" t="s">
        <v>0</v>
      </c>
      <c r="D76" s="1" t="s">
        <v>86</v>
      </c>
      <c r="E76" s="1">
        <v>173</v>
      </c>
      <c r="F76" s="17">
        <v>80.89</v>
      </c>
      <c r="G76" s="17">
        <v>13993.97</v>
      </c>
      <c r="H76" s="17">
        <v>1469.5721432626847</v>
      </c>
      <c r="I76" s="17">
        <v>15463.542143262684</v>
      </c>
    </row>
    <row r="77" spans="1:9" ht="14.45" customHeight="1" x14ac:dyDescent="0.25">
      <c r="A77" s="13">
        <v>975</v>
      </c>
      <c r="B77" s="32" t="s">
        <v>87</v>
      </c>
      <c r="C77" s="1" t="s">
        <v>7</v>
      </c>
      <c r="D77" s="1" t="s">
        <v>8</v>
      </c>
      <c r="E77" s="1">
        <v>39</v>
      </c>
      <c r="F77" s="17">
        <v>80.89</v>
      </c>
      <c r="G77" s="17">
        <v>3154.71</v>
      </c>
      <c r="H77" s="17">
        <v>666.04391884415975</v>
      </c>
      <c r="I77" s="17">
        <v>3820.7539188441597</v>
      </c>
    </row>
    <row r="78" spans="1:9" ht="14.45" customHeight="1" x14ac:dyDescent="0.25">
      <c r="A78" s="13">
        <v>662</v>
      </c>
      <c r="B78" s="32" t="s">
        <v>88</v>
      </c>
      <c r="C78" s="1" t="s">
        <v>0</v>
      </c>
      <c r="D78" s="1" t="s">
        <v>89</v>
      </c>
      <c r="E78" s="1">
        <v>223</v>
      </c>
      <c r="F78" s="17">
        <v>80.89</v>
      </c>
      <c r="G78" s="17">
        <v>18038.47</v>
      </c>
      <c r="H78" s="17">
        <v>3327.5884468085646</v>
      </c>
      <c r="I78" s="17">
        <v>21366.058446808565</v>
      </c>
    </row>
    <row r="79" spans="1:9" ht="14.45" customHeight="1" x14ac:dyDescent="0.25">
      <c r="A79" s="13">
        <v>493</v>
      </c>
      <c r="B79" s="32" t="s">
        <v>90</v>
      </c>
      <c r="C79" s="1" t="s">
        <v>0</v>
      </c>
      <c r="D79" s="1" t="s">
        <v>53</v>
      </c>
      <c r="E79" s="1">
        <v>133</v>
      </c>
      <c r="F79" s="17">
        <v>80.89</v>
      </c>
      <c r="G79" s="17">
        <v>10758.37</v>
      </c>
      <c r="H79" s="17">
        <v>2463.1562331726595</v>
      </c>
      <c r="I79" s="17">
        <v>13221.526233172661</v>
      </c>
    </row>
    <row r="80" spans="1:9" ht="14.45" customHeight="1" x14ac:dyDescent="0.25">
      <c r="A80" s="13">
        <v>948</v>
      </c>
      <c r="B80" s="32" t="s">
        <v>91</v>
      </c>
      <c r="C80" s="1" t="s">
        <v>0</v>
      </c>
      <c r="D80" s="1" t="s">
        <v>14</v>
      </c>
      <c r="E80" s="1">
        <v>171</v>
      </c>
      <c r="F80" s="17">
        <v>80.89</v>
      </c>
      <c r="G80" s="17">
        <v>13832.19</v>
      </c>
      <c r="H80" s="17">
        <v>1118.8147202474638</v>
      </c>
      <c r="I80" s="17">
        <v>14951.004720247463</v>
      </c>
    </row>
    <row r="81" spans="1:9" ht="14.45" customHeight="1" x14ac:dyDescent="0.25">
      <c r="A81" s="13">
        <v>538</v>
      </c>
      <c r="B81" s="32" t="s">
        <v>16</v>
      </c>
      <c r="C81" s="1" t="s">
        <v>0</v>
      </c>
      <c r="D81" s="1" t="s">
        <v>132</v>
      </c>
      <c r="E81" s="1">
        <v>1139</v>
      </c>
      <c r="F81" s="17">
        <v>80.89</v>
      </c>
      <c r="G81" s="17">
        <v>92133.71</v>
      </c>
      <c r="H81" s="17">
        <v>11037.302717368757</v>
      </c>
      <c r="I81" s="17">
        <v>103171.01271736877</v>
      </c>
    </row>
    <row r="82" spans="1:9" ht="14.45" customHeight="1" x14ac:dyDescent="0.25">
      <c r="A82" s="13">
        <v>663</v>
      </c>
      <c r="B82" s="32" t="s">
        <v>92</v>
      </c>
      <c r="C82" s="1" t="s">
        <v>0</v>
      </c>
      <c r="D82" s="1" t="s">
        <v>89</v>
      </c>
      <c r="E82" s="1">
        <v>203</v>
      </c>
      <c r="F82" s="17">
        <v>80.89</v>
      </c>
      <c r="G82" s="17">
        <v>16420.670000000002</v>
      </c>
      <c r="H82" s="17">
        <v>2863.1708959397488</v>
      </c>
      <c r="I82" s="17">
        <v>19283.840895939749</v>
      </c>
    </row>
    <row r="83" spans="1:9" ht="14.45" customHeight="1" x14ac:dyDescent="0.25">
      <c r="A83" s="13">
        <v>607</v>
      </c>
      <c r="B83" s="32" t="s">
        <v>93</v>
      </c>
      <c r="C83" s="1" t="s">
        <v>0</v>
      </c>
      <c r="D83" s="1" t="s">
        <v>22</v>
      </c>
      <c r="E83" s="1">
        <v>104</v>
      </c>
      <c r="F83" s="17">
        <v>80.89</v>
      </c>
      <c r="G83" s="17">
        <v>8412.56</v>
      </c>
      <c r="H83" s="17">
        <v>885.08779110418436</v>
      </c>
      <c r="I83" s="17">
        <v>9297.6477911041839</v>
      </c>
    </row>
    <row r="84" spans="1:9" x14ac:dyDescent="0.25">
      <c r="A84" s="13">
        <v>563</v>
      </c>
      <c r="B84" s="32" t="s">
        <v>74</v>
      </c>
      <c r="C84" s="1" t="s">
        <v>0</v>
      </c>
      <c r="D84" s="1" t="s">
        <v>74</v>
      </c>
      <c r="E84" s="1">
        <v>1508</v>
      </c>
      <c r="F84" s="17">
        <v>80.89</v>
      </c>
      <c r="G84" s="17">
        <v>121982.12</v>
      </c>
      <c r="H84" s="17">
        <v>26124.265273738001</v>
      </c>
      <c r="I84" s="17">
        <v>148106.38527373801</v>
      </c>
    </row>
    <row r="85" spans="1:9" ht="14.45" customHeight="1" x14ac:dyDescent="0.25">
      <c r="A85" s="13">
        <v>494</v>
      </c>
      <c r="B85" s="32" t="s">
        <v>94</v>
      </c>
      <c r="C85" s="1" t="s">
        <v>0</v>
      </c>
      <c r="D85" s="1" t="s">
        <v>53</v>
      </c>
      <c r="E85" s="1">
        <v>168</v>
      </c>
      <c r="F85" s="17">
        <v>80.89</v>
      </c>
      <c r="G85" s="17">
        <v>13589.52</v>
      </c>
      <c r="H85" s="17">
        <v>2585.2322158148017</v>
      </c>
      <c r="I85" s="17">
        <v>16174.752215814802</v>
      </c>
    </row>
    <row r="86" spans="1:9" ht="14.45" customHeight="1" x14ac:dyDescent="0.25">
      <c r="A86" s="13">
        <v>495</v>
      </c>
      <c r="B86" s="32" t="s">
        <v>95</v>
      </c>
      <c r="C86" s="1" t="s">
        <v>0</v>
      </c>
      <c r="D86" s="1" t="s">
        <v>53</v>
      </c>
      <c r="E86" s="1">
        <v>178</v>
      </c>
      <c r="F86" s="17">
        <v>80.89</v>
      </c>
      <c r="G86" s="17">
        <v>14398.42</v>
      </c>
      <c r="H86" s="17">
        <v>3599.0826367780492</v>
      </c>
      <c r="I86" s="17">
        <v>17997.502636778048</v>
      </c>
    </row>
    <row r="87" spans="1:9" ht="14.45" customHeight="1" x14ac:dyDescent="0.25">
      <c r="A87" s="13">
        <v>866</v>
      </c>
      <c r="B87" s="32" t="s">
        <v>57</v>
      </c>
      <c r="C87" s="1" t="s">
        <v>0</v>
      </c>
      <c r="D87" s="1" t="s">
        <v>58</v>
      </c>
      <c r="E87" s="1">
        <v>252</v>
      </c>
      <c r="F87" s="17">
        <v>80.89</v>
      </c>
      <c r="G87" s="17">
        <v>20384.28</v>
      </c>
      <c r="H87" s="17">
        <v>2192.7644659890716</v>
      </c>
      <c r="I87" s="17">
        <v>22577.044465989071</v>
      </c>
    </row>
    <row r="88" spans="1:9" ht="14.45" customHeight="1" x14ac:dyDescent="0.25">
      <c r="A88" s="13">
        <v>326</v>
      </c>
      <c r="B88" s="32" t="s">
        <v>99</v>
      </c>
      <c r="C88" s="1" t="s">
        <v>7</v>
      </c>
      <c r="D88" s="1" t="s">
        <v>8</v>
      </c>
      <c r="E88" s="1">
        <v>160</v>
      </c>
      <c r="F88" s="17">
        <v>80.89</v>
      </c>
      <c r="G88" s="17">
        <v>12942.4</v>
      </c>
      <c r="H88" s="17">
        <v>1733.4640491976147</v>
      </c>
      <c r="I88" s="17">
        <v>14675.864049197615</v>
      </c>
    </row>
    <row r="89" spans="1:9" ht="14.45" customHeight="1" x14ac:dyDescent="0.25">
      <c r="A89" s="13">
        <v>976</v>
      </c>
      <c r="B89" s="32" t="s">
        <v>100</v>
      </c>
      <c r="C89" s="1" t="s">
        <v>0</v>
      </c>
      <c r="D89" s="1" t="s">
        <v>36</v>
      </c>
      <c r="E89" s="1">
        <v>73</v>
      </c>
      <c r="F89" s="17">
        <v>80.89</v>
      </c>
      <c r="G89" s="17">
        <v>5904.97</v>
      </c>
      <c r="H89" s="17">
        <v>1281.7077915853117</v>
      </c>
      <c r="I89" s="17">
        <v>7186.6777915853118</v>
      </c>
    </row>
    <row r="90" spans="1:9" ht="14.45" customHeight="1" x14ac:dyDescent="0.25">
      <c r="A90" s="13">
        <v>694</v>
      </c>
      <c r="B90" s="32" t="s">
        <v>101</v>
      </c>
      <c r="C90" s="1" t="s">
        <v>0</v>
      </c>
      <c r="D90" s="1" t="s">
        <v>34</v>
      </c>
      <c r="E90" s="1">
        <v>80</v>
      </c>
      <c r="F90" s="17">
        <v>74.89</v>
      </c>
      <c r="G90" s="17">
        <v>5991.2</v>
      </c>
      <c r="H90" s="17">
        <v>1584.8131906456235</v>
      </c>
      <c r="I90" s="17">
        <v>7576.0131906456236</v>
      </c>
    </row>
    <row r="91" spans="1:9" ht="14.45" customHeight="1" x14ac:dyDescent="0.25">
      <c r="A91" s="13">
        <v>576</v>
      </c>
      <c r="B91" s="32" t="s">
        <v>102</v>
      </c>
      <c r="C91" s="1" t="s">
        <v>0</v>
      </c>
      <c r="D91" s="1" t="s">
        <v>46</v>
      </c>
      <c r="E91" s="1">
        <v>560</v>
      </c>
      <c r="F91" s="17">
        <v>80.89</v>
      </c>
      <c r="G91" s="17">
        <v>45298.400000000001</v>
      </c>
      <c r="H91" s="17">
        <v>26408.472927244035</v>
      </c>
      <c r="I91" s="17">
        <v>71706.87292724404</v>
      </c>
    </row>
    <row r="92" spans="1:9" ht="14.45" customHeight="1" x14ac:dyDescent="0.25">
      <c r="A92" s="13">
        <v>303</v>
      </c>
      <c r="B92" s="32" t="s">
        <v>103</v>
      </c>
      <c r="C92" s="1" t="s">
        <v>0</v>
      </c>
      <c r="D92" s="1" t="s">
        <v>3</v>
      </c>
      <c r="E92" s="1">
        <v>592</v>
      </c>
      <c r="F92" s="17">
        <v>80.89</v>
      </c>
      <c r="G92" s="17">
        <v>47886.879999999997</v>
      </c>
      <c r="H92" s="17">
        <v>6718.3774999210109</v>
      </c>
      <c r="I92" s="17">
        <v>54605.257499921005</v>
      </c>
    </row>
    <row r="93" spans="1:9" ht="14.45" customHeight="1" x14ac:dyDescent="0.25">
      <c r="A93" s="13">
        <v>608</v>
      </c>
      <c r="B93" s="32" t="s">
        <v>104</v>
      </c>
      <c r="C93" s="1" t="s">
        <v>0</v>
      </c>
      <c r="D93" s="1" t="s">
        <v>22</v>
      </c>
      <c r="E93" s="1">
        <v>821</v>
      </c>
      <c r="F93" s="17">
        <v>80.89</v>
      </c>
      <c r="G93" s="17">
        <v>66410.69</v>
      </c>
      <c r="H93" s="17">
        <v>14269.762009799962</v>
      </c>
      <c r="I93" s="17">
        <v>80680.452009799963</v>
      </c>
    </row>
    <row r="94" spans="1:9" ht="14.45" customHeight="1" x14ac:dyDescent="0.25">
      <c r="A94" s="13">
        <v>841</v>
      </c>
      <c r="B94" s="32" t="s">
        <v>105</v>
      </c>
      <c r="C94" s="1" t="s">
        <v>0</v>
      </c>
      <c r="D94" s="1" t="s">
        <v>106</v>
      </c>
      <c r="E94" s="1">
        <v>168</v>
      </c>
      <c r="F94" s="17">
        <v>80.89</v>
      </c>
      <c r="G94" s="17">
        <v>13589.52</v>
      </c>
      <c r="H94" s="17">
        <v>3710.9766584610538</v>
      </c>
      <c r="I94" s="17">
        <v>17300.496658461056</v>
      </c>
    </row>
    <row r="95" spans="1:9" ht="14.45" customHeight="1" x14ac:dyDescent="0.25">
      <c r="A95" s="13">
        <v>577</v>
      </c>
      <c r="B95" s="32" t="s">
        <v>107</v>
      </c>
      <c r="C95" s="1" t="s">
        <v>7</v>
      </c>
      <c r="D95" s="1" t="s">
        <v>8</v>
      </c>
      <c r="E95" s="1">
        <v>70</v>
      </c>
      <c r="F95" s="17">
        <v>80.89</v>
      </c>
      <c r="G95" s="17">
        <v>5662.3</v>
      </c>
      <c r="H95" s="17">
        <v>2543.2760595484328</v>
      </c>
      <c r="I95" s="17">
        <v>8205.5760595484335</v>
      </c>
    </row>
    <row r="96" spans="1:9" ht="14.45" customHeight="1" x14ac:dyDescent="0.25">
      <c r="A96" s="13">
        <v>852</v>
      </c>
      <c r="B96" s="32" t="s">
        <v>108</v>
      </c>
      <c r="C96" s="1" t="s">
        <v>0</v>
      </c>
      <c r="D96" s="1" t="s">
        <v>189</v>
      </c>
      <c r="E96" s="1">
        <v>313</v>
      </c>
      <c r="F96" s="17">
        <v>80.89</v>
      </c>
      <c r="G96" s="17">
        <v>25318.57</v>
      </c>
      <c r="H96" s="17">
        <v>6221.8482834081969</v>
      </c>
      <c r="I96" s="17">
        <v>31540.418283408195</v>
      </c>
    </row>
    <row r="97" spans="1:9" ht="14.45" customHeight="1" x14ac:dyDescent="0.25">
      <c r="A97" s="13">
        <v>578</v>
      </c>
      <c r="B97" s="32" t="s">
        <v>110</v>
      </c>
      <c r="C97" s="1" t="s">
        <v>7</v>
      </c>
      <c r="D97" s="1" t="s">
        <v>8</v>
      </c>
      <c r="E97" s="1">
        <v>79</v>
      </c>
      <c r="F97" s="17">
        <v>80.89</v>
      </c>
      <c r="G97" s="17">
        <v>6390.31</v>
      </c>
      <c r="H97" s="17">
        <v>435.50899774532542</v>
      </c>
      <c r="I97" s="17">
        <v>6825.8189977453258</v>
      </c>
    </row>
    <row r="98" spans="1:9" ht="14.45" customHeight="1" x14ac:dyDescent="0.25">
      <c r="A98" s="13">
        <v>665</v>
      </c>
      <c r="B98" s="32" t="s">
        <v>111</v>
      </c>
      <c r="C98" s="1" t="s">
        <v>0</v>
      </c>
      <c r="D98" s="1" t="s">
        <v>89</v>
      </c>
      <c r="E98" s="1">
        <v>54</v>
      </c>
      <c r="F98" s="17">
        <v>80.89</v>
      </c>
      <c r="G98" s="17">
        <v>4368.0600000000004</v>
      </c>
      <c r="H98" s="17">
        <v>1274.4712097937913</v>
      </c>
      <c r="I98" s="17">
        <v>5642.5312097937913</v>
      </c>
    </row>
    <row r="99" spans="1:9" ht="14.45" customHeight="1" x14ac:dyDescent="0.25">
      <c r="A99" s="13">
        <v>867</v>
      </c>
      <c r="B99" s="32" t="s">
        <v>112</v>
      </c>
      <c r="C99" s="1" t="s">
        <v>0</v>
      </c>
      <c r="D99" s="1" t="s">
        <v>14</v>
      </c>
      <c r="E99" s="1">
        <v>207</v>
      </c>
      <c r="F99" s="17">
        <v>80.89</v>
      </c>
      <c r="G99" s="17">
        <v>16744.23</v>
      </c>
      <c r="H99" s="17">
        <v>1337.8879256965211</v>
      </c>
      <c r="I99" s="17">
        <v>18082.117925696519</v>
      </c>
    </row>
    <row r="100" spans="1:9" ht="14.45" customHeight="1" x14ac:dyDescent="0.25">
      <c r="A100" s="13">
        <v>782</v>
      </c>
      <c r="B100" s="32" t="s">
        <v>113</v>
      </c>
      <c r="C100" s="1" t="s">
        <v>0</v>
      </c>
      <c r="D100" s="1" t="s">
        <v>50</v>
      </c>
      <c r="E100" s="1">
        <v>34</v>
      </c>
      <c r="F100" s="17">
        <v>80.89</v>
      </c>
      <c r="G100" s="17">
        <v>2750.26</v>
      </c>
      <c r="H100" s="17">
        <v>594.29943541957562</v>
      </c>
      <c r="I100" s="17">
        <v>3344.5594354195759</v>
      </c>
    </row>
    <row r="101" spans="1:9" ht="14.45" customHeight="1" x14ac:dyDescent="0.25">
      <c r="A101" s="13">
        <v>579</v>
      </c>
      <c r="B101" s="32" t="s">
        <v>114</v>
      </c>
      <c r="C101" s="1" t="s">
        <v>7</v>
      </c>
      <c r="D101" s="1" t="s">
        <v>8</v>
      </c>
      <c r="E101" s="1">
        <v>138</v>
      </c>
      <c r="F101" s="17">
        <v>80.89</v>
      </c>
      <c r="G101" s="17">
        <v>11162.82</v>
      </c>
      <c r="H101" s="17">
        <v>2573.4181291284344</v>
      </c>
      <c r="I101" s="17">
        <v>13736.238129128435</v>
      </c>
    </row>
    <row r="102" spans="1:9" ht="14.45" customHeight="1" x14ac:dyDescent="0.25">
      <c r="A102" s="13">
        <v>736</v>
      </c>
      <c r="B102" s="32" t="s">
        <v>115</v>
      </c>
      <c r="C102" s="1" t="s">
        <v>7</v>
      </c>
      <c r="D102" s="1" t="s">
        <v>8</v>
      </c>
      <c r="E102" s="1">
        <v>69</v>
      </c>
      <c r="F102" s="17">
        <v>80.89</v>
      </c>
      <c r="G102" s="17">
        <v>5581.41</v>
      </c>
      <c r="H102" s="17">
        <v>1658.3085910956934</v>
      </c>
      <c r="I102" s="17">
        <v>7239.7185910956932</v>
      </c>
    </row>
    <row r="103" spans="1:9" ht="14.45" customHeight="1" x14ac:dyDescent="0.25">
      <c r="A103" s="13">
        <v>406</v>
      </c>
      <c r="B103" s="32" t="s">
        <v>342</v>
      </c>
      <c r="C103" s="1" t="s">
        <v>0</v>
      </c>
      <c r="D103" s="1" t="s">
        <v>14</v>
      </c>
      <c r="E103" s="1">
        <v>686</v>
      </c>
      <c r="F103" s="17">
        <v>80.89</v>
      </c>
      <c r="G103" s="17">
        <v>55490.54</v>
      </c>
      <c r="H103" s="17">
        <v>11311.212801198215</v>
      </c>
      <c r="I103" s="17">
        <v>66801.752801198221</v>
      </c>
    </row>
    <row r="104" spans="1:9" ht="14.45" customHeight="1" x14ac:dyDescent="0.25">
      <c r="A104" s="13">
        <v>783</v>
      </c>
      <c r="B104" s="32" t="s">
        <v>116</v>
      </c>
      <c r="C104" s="1" t="s">
        <v>0</v>
      </c>
      <c r="D104" s="1" t="s">
        <v>50</v>
      </c>
      <c r="E104" s="1">
        <v>275</v>
      </c>
      <c r="F104" s="17">
        <v>80.89</v>
      </c>
      <c r="G104" s="17">
        <v>22244.75</v>
      </c>
      <c r="H104" s="17">
        <v>6032.4687643917487</v>
      </c>
      <c r="I104" s="17">
        <v>28277.21876439175</v>
      </c>
    </row>
    <row r="105" spans="1:9" ht="14.45" customHeight="1" x14ac:dyDescent="0.25">
      <c r="A105" s="13">
        <v>609</v>
      </c>
      <c r="B105" s="32" t="s">
        <v>117</v>
      </c>
      <c r="C105" s="1" t="s">
        <v>0</v>
      </c>
      <c r="D105" s="1" t="s">
        <v>22</v>
      </c>
      <c r="E105" s="1">
        <v>47</v>
      </c>
      <c r="F105" s="17">
        <v>80.89</v>
      </c>
      <c r="G105" s="17">
        <v>3801.83</v>
      </c>
      <c r="H105" s="17">
        <v>171.19328735692002</v>
      </c>
      <c r="I105" s="17">
        <v>3973.0232873569198</v>
      </c>
    </row>
    <row r="106" spans="1:9" ht="14.45" customHeight="1" x14ac:dyDescent="0.25">
      <c r="A106" s="13">
        <v>927</v>
      </c>
      <c r="B106" s="32" t="s">
        <v>118</v>
      </c>
      <c r="C106" s="1" t="s">
        <v>7</v>
      </c>
      <c r="D106" s="1" t="s">
        <v>8</v>
      </c>
      <c r="E106" s="1">
        <v>134</v>
      </c>
      <c r="F106" s="17">
        <v>80.89</v>
      </c>
      <c r="G106" s="17">
        <v>10839.26</v>
      </c>
      <c r="H106" s="17">
        <v>2663.7079487720202</v>
      </c>
      <c r="I106" s="17">
        <v>13502.96794877202</v>
      </c>
    </row>
    <row r="107" spans="1:9" ht="14.45" customHeight="1" x14ac:dyDescent="0.25">
      <c r="A107" s="13">
        <v>928</v>
      </c>
      <c r="B107" s="32" t="s">
        <v>119</v>
      </c>
      <c r="C107" s="1" t="s">
        <v>0</v>
      </c>
      <c r="D107" s="1" t="s">
        <v>19</v>
      </c>
      <c r="E107" s="1">
        <v>1359</v>
      </c>
      <c r="F107" s="17">
        <v>80.89</v>
      </c>
      <c r="G107" s="17">
        <v>109929.51</v>
      </c>
      <c r="H107" s="17">
        <v>30103.353777465025</v>
      </c>
      <c r="I107" s="17">
        <v>140032.86377746501</v>
      </c>
    </row>
    <row r="108" spans="1:9" ht="14.45" customHeight="1" x14ac:dyDescent="0.25">
      <c r="A108" s="13">
        <v>977</v>
      </c>
      <c r="B108" s="32" t="s">
        <v>120</v>
      </c>
      <c r="C108" s="1" t="s">
        <v>0</v>
      </c>
      <c r="D108" s="1" t="s">
        <v>36</v>
      </c>
      <c r="E108" s="1">
        <v>224</v>
      </c>
      <c r="F108" s="17">
        <v>80.89</v>
      </c>
      <c r="G108" s="17">
        <v>18119.36</v>
      </c>
      <c r="H108" s="17">
        <v>2263.942152274321</v>
      </c>
      <c r="I108" s="17">
        <v>20383.302152274322</v>
      </c>
    </row>
    <row r="109" spans="1:9" ht="14.45" customHeight="1" x14ac:dyDescent="0.25">
      <c r="A109" s="13">
        <v>407</v>
      </c>
      <c r="B109" s="32" t="s">
        <v>121</v>
      </c>
      <c r="C109" s="1" t="s">
        <v>7</v>
      </c>
      <c r="D109" s="1" t="s">
        <v>8</v>
      </c>
      <c r="E109" s="1">
        <v>375</v>
      </c>
      <c r="F109" s="17">
        <v>80.89</v>
      </c>
      <c r="G109" s="17">
        <v>30333.75</v>
      </c>
      <c r="H109" s="17">
        <v>4055.8009243777879</v>
      </c>
      <c r="I109" s="17">
        <v>34389.550924377785</v>
      </c>
    </row>
    <row r="110" spans="1:9" ht="14.45" customHeight="1" x14ac:dyDescent="0.25">
      <c r="A110" s="13">
        <v>408</v>
      </c>
      <c r="B110" s="32" t="s">
        <v>122</v>
      </c>
      <c r="C110" s="1" t="s">
        <v>0</v>
      </c>
      <c r="D110" s="1" t="s">
        <v>14</v>
      </c>
      <c r="E110" s="1">
        <v>51</v>
      </c>
      <c r="F110" s="17">
        <v>80.89</v>
      </c>
      <c r="G110" s="17">
        <v>4125.3900000000003</v>
      </c>
      <c r="H110" s="17">
        <v>168.60038595874715</v>
      </c>
      <c r="I110" s="17">
        <v>4293.9903859587475</v>
      </c>
    </row>
    <row r="111" spans="1:9" ht="14.45" customHeight="1" x14ac:dyDescent="0.25">
      <c r="A111" s="13">
        <v>610</v>
      </c>
      <c r="B111" s="32" t="s">
        <v>123</v>
      </c>
      <c r="C111" s="1" t="s">
        <v>7</v>
      </c>
      <c r="D111" s="1" t="s">
        <v>8</v>
      </c>
      <c r="E111" s="1">
        <v>137</v>
      </c>
      <c r="F111" s="17">
        <v>80.89</v>
      </c>
      <c r="G111" s="17">
        <v>11081.93</v>
      </c>
      <c r="H111" s="17">
        <v>1402.9382039401796</v>
      </c>
      <c r="I111" s="17">
        <v>12484.868203940179</v>
      </c>
    </row>
    <row r="112" spans="1:9" ht="14.45" customHeight="1" x14ac:dyDescent="0.25">
      <c r="A112" s="13">
        <v>737</v>
      </c>
      <c r="B112" s="32" t="s">
        <v>124</v>
      </c>
      <c r="C112" s="1" t="s">
        <v>7</v>
      </c>
      <c r="D112" s="1" t="s">
        <v>8</v>
      </c>
      <c r="E112" s="1">
        <v>60</v>
      </c>
      <c r="F112" s="17">
        <v>80.89</v>
      </c>
      <c r="G112" s="17">
        <v>4853.3999999999996</v>
      </c>
      <c r="H112" s="17">
        <v>90.542171400559596</v>
      </c>
      <c r="I112" s="17">
        <v>4943.9421714005593</v>
      </c>
    </row>
    <row r="113" spans="1:9" ht="14.45" customHeight="1" x14ac:dyDescent="0.25">
      <c r="A113" s="13">
        <v>979</v>
      </c>
      <c r="B113" s="32" t="s">
        <v>36</v>
      </c>
      <c r="C113" s="1" t="s">
        <v>0</v>
      </c>
      <c r="D113" s="1" t="s">
        <v>36</v>
      </c>
      <c r="E113" s="1">
        <v>1458</v>
      </c>
      <c r="F113" s="17">
        <v>80.89</v>
      </c>
      <c r="G113" s="17">
        <v>117937.62</v>
      </c>
      <c r="H113" s="17">
        <v>50230.898963167005</v>
      </c>
      <c r="I113" s="17">
        <v>168168.51896316701</v>
      </c>
    </row>
    <row r="114" spans="1:9" ht="14.45" customHeight="1" x14ac:dyDescent="0.25">
      <c r="A114" s="13">
        <v>929</v>
      </c>
      <c r="B114" s="32" t="s">
        <v>125</v>
      </c>
      <c r="C114" s="1" t="s">
        <v>0</v>
      </c>
      <c r="D114" s="1" t="s">
        <v>19</v>
      </c>
      <c r="E114" s="1">
        <v>690</v>
      </c>
      <c r="F114" s="17">
        <v>80.89</v>
      </c>
      <c r="G114" s="17">
        <v>55814.1</v>
      </c>
      <c r="H114" s="17">
        <v>21504.721745306095</v>
      </c>
      <c r="I114" s="17">
        <v>77318.821745306093</v>
      </c>
    </row>
    <row r="115" spans="1:9" ht="14.45" customHeight="1" x14ac:dyDescent="0.25">
      <c r="A115" s="13">
        <v>409</v>
      </c>
      <c r="B115" s="32" t="s">
        <v>126</v>
      </c>
      <c r="C115" s="1" t="s">
        <v>0</v>
      </c>
      <c r="D115" s="1" t="s">
        <v>14</v>
      </c>
      <c r="E115" s="1">
        <v>530</v>
      </c>
      <c r="F115" s="17">
        <v>80.89</v>
      </c>
      <c r="G115" s="17">
        <v>42871.7</v>
      </c>
      <c r="H115" s="17">
        <v>9201.4625820684541</v>
      </c>
      <c r="I115" s="17">
        <v>52073.162582068449</v>
      </c>
    </row>
    <row r="116" spans="1:9" ht="14.45" customHeight="1" x14ac:dyDescent="0.25">
      <c r="A116" s="13">
        <v>410</v>
      </c>
      <c r="B116" s="32" t="s">
        <v>127</v>
      </c>
      <c r="C116" s="1" t="s">
        <v>0</v>
      </c>
      <c r="D116" s="1" t="s">
        <v>14</v>
      </c>
      <c r="E116" s="1">
        <v>49</v>
      </c>
      <c r="F116" s="17">
        <v>80.89</v>
      </c>
      <c r="G116" s="17">
        <v>3963.61</v>
      </c>
      <c r="H116" s="17">
        <v>755.23957628164078</v>
      </c>
      <c r="I116" s="17">
        <v>4718.849576281641</v>
      </c>
    </row>
    <row r="117" spans="1:9" ht="26.25" customHeight="1" x14ac:dyDescent="0.25">
      <c r="A117" s="13">
        <v>580</v>
      </c>
      <c r="B117" s="32" t="s">
        <v>343</v>
      </c>
      <c r="C117" s="1" t="s">
        <v>0</v>
      </c>
      <c r="D117" s="1" t="s">
        <v>50</v>
      </c>
      <c r="E117" s="1">
        <v>76</v>
      </c>
      <c r="F117" s="17">
        <v>80.89</v>
      </c>
      <c r="G117" s="17">
        <v>6147.64</v>
      </c>
      <c r="H117" s="17">
        <v>2702.6712990896981</v>
      </c>
      <c r="I117" s="17">
        <v>8850.3112990896989</v>
      </c>
    </row>
    <row r="118" spans="1:9" ht="14.45" customHeight="1" x14ac:dyDescent="0.25">
      <c r="A118" s="13">
        <v>931</v>
      </c>
      <c r="B118" s="32" t="s">
        <v>128</v>
      </c>
      <c r="C118" s="1" t="s">
        <v>0</v>
      </c>
      <c r="D118" s="1" t="s">
        <v>86</v>
      </c>
      <c r="E118" s="1">
        <v>137</v>
      </c>
      <c r="F118" s="17">
        <v>80.89</v>
      </c>
      <c r="G118" s="17">
        <v>11081.93</v>
      </c>
      <c r="H118" s="17">
        <v>825.23189164443045</v>
      </c>
      <c r="I118" s="17">
        <v>11907.161891644431</v>
      </c>
    </row>
    <row r="119" spans="1:9" ht="14.45" customHeight="1" x14ac:dyDescent="0.25">
      <c r="A119" s="13">
        <v>932</v>
      </c>
      <c r="B119" s="32" t="s">
        <v>129</v>
      </c>
      <c r="C119" s="1" t="s">
        <v>0</v>
      </c>
      <c r="D119" s="1" t="s">
        <v>86</v>
      </c>
      <c r="E119" s="1">
        <v>50</v>
      </c>
      <c r="F119" s="17">
        <v>80.89</v>
      </c>
      <c r="G119" s="17">
        <v>4044.5</v>
      </c>
      <c r="H119" s="17">
        <v>710.22236100859016</v>
      </c>
      <c r="I119" s="17">
        <v>4754.7223610085903</v>
      </c>
    </row>
    <row r="120" spans="1:9" ht="14.45" customHeight="1" x14ac:dyDescent="0.25">
      <c r="A120" s="13">
        <v>954</v>
      </c>
      <c r="B120" s="32" t="s">
        <v>130</v>
      </c>
      <c r="C120" s="1" t="s">
        <v>7</v>
      </c>
      <c r="D120" s="1" t="s">
        <v>8</v>
      </c>
      <c r="E120" s="1">
        <v>1017</v>
      </c>
      <c r="F120" s="17">
        <v>80.89</v>
      </c>
      <c r="G120" s="17">
        <v>82265.13</v>
      </c>
      <c r="H120" s="17">
        <v>21872.269119412504</v>
      </c>
      <c r="I120" s="17">
        <v>104137.39911941251</v>
      </c>
    </row>
    <row r="121" spans="1:9" ht="14.45" customHeight="1" x14ac:dyDescent="0.25">
      <c r="A121" s="13">
        <v>541</v>
      </c>
      <c r="B121" s="32" t="s">
        <v>131</v>
      </c>
      <c r="C121" s="1" t="s">
        <v>0</v>
      </c>
      <c r="D121" s="1" t="s">
        <v>132</v>
      </c>
      <c r="E121" s="1">
        <v>92</v>
      </c>
      <c r="F121" s="17">
        <v>80.89</v>
      </c>
      <c r="G121" s="17">
        <v>7441.88</v>
      </c>
      <c r="H121" s="17">
        <v>701.31751980848946</v>
      </c>
      <c r="I121" s="17">
        <v>8143.1975198084892</v>
      </c>
    </row>
    <row r="122" spans="1:9" ht="14.45" customHeight="1" x14ac:dyDescent="0.25">
      <c r="A122" s="13">
        <v>980</v>
      </c>
      <c r="B122" s="32" t="s">
        <v>133</v>
      </c>
      <c r="C122" s="1" t="s">
        <v>0</v>
      </c>
      <c r="D122" s="1" t="s">
        <v>36</v>
      </c>
      <c r="E122" s="1">
        <v>89</v>
      </c>
      <c r="F122" s="17">
        <v>80.89</v>
      </c>
      <c r="G122" s="17">
        <v>7199.21</v>
      </c>
      <c r="H122" s="17">
        <v>1982.7894341316153</v>
      </c>
      <c r="I122" s="17">
        <v>9181.999434131616</v>
      </c>
    </row>
    <row r="123" spans="1:9" ht="14.45" customHeight="1" x14ac:dyDescent="0.25">
      <c r="A123" s="13">
        <v>784</v>
      </c>
      <c r="B123" s="32" t="s">
        <v>134</v>
      </c>
      <c r="C123" s="1" t="s">
        <v>0</v>
      </c>
      <c r="D123" s="1" t="s">
        <v>50</v>
      </c>
      <c r="E123" s="1">
        <v>193</v>
      </c>
      <c r="F123" s="17">
        <v>80.89</v>
      </c>
      <c r="G123" s="17">
        <v>15611.77</v>
      </c>
      <c r="H123" s="17">
        <v>3620.8291547831591</v>
      </c>
      <c r="I123" s="17">
        <v>19232.599154783158</v>
      </c>
    </row>
    <row r="124" spans="1:9" ht="14.45" customHeight="1" x14ac:dyDescent="0.25">
      <c r="A124" s="13">
        <v>496</v>
      </c>
      <c r="B124" s="32" t="s">
        <v>135</v>
      </c>
      <c r="C124" s="1" t="s">
        <v>0</v>
      </c>
      <c r="D124" s="1" t="s">
        <v>53</v>
      </c>
      <c r="E124" s="1">
        <v>819</v>
      </c>
      <c r="F124" s="17">
        <v>80.89</v>
      </c>
      <c r="G124" s="17">
        <v>66248.91</v>
      </c>
      <c r="H124" s="17">
        <v>14832.650969574637</v>
      </c>
      <c r="I124" s="17">
        <v>81081.560969574639</v>
      </c>
    </row>
    <row r="125" spans="1:9" ht="14.45" customHeight="1" x14ac:dyDescent="0.25">
      <c r="A125" s="13">
        <v>581</v>
      </c>
      <c r="B125" s="32" t="s">
        <v>136</v>
      </c>
      <c r="C125" s="1" t="s">
        <v>0</v>
      </c>
      <c r="D125" s="1" t="s">
        <v>46</v>
      </c>
      <c r="E125" s="1">
        <v>866</v>
      </c>
      <c r="F125" s="17">
        <v>80.89</v>
      </c>
      <c r="G125" s="17">
        <v>70050.740000000005</v>
      </c>
      <c r="H125" s="17">
        <v>62817.317544283775</v>
      </c>
      <c r="I125" s="17">
        <v>132868.05754428377</v>
      </c>
    </row>
    <row r="126" spans="1:9" ht="14.45" customHeight="1" x14ac:dyDescent="0.25">
      <c r="A126" s="13">
        <v>739</v>
      </c>
      <c r="B126" s="32" t="s">
        <v>137</v>
      </c>
      <c r="C126" s="1" t="s">
        <v>0</v>
      </c>
      <c r="D126" s="1" t="s">
        <v>138</v>
      </c>
      <c r="E126" s="1">
        <v>733</v>
      </c>
      <c r="F126" s="17">
        <v>77.89</v>
      </c>
      <c r="G126" s="17">
        <v>57093.37</v>
      </c>
      <c r="H126" s="17">
        <v>16057.052329648839</v>
      </c>
      <c r="I126" s="17">
        <v>73150.422329648834</v>
      </c>
    </row>
    <row r="127" spans="1:9" ht="14.45" customHeight="1" x14ac:dyDescent="0.25">
      <c r="A127" s="13">
        <v>582</v>
      </c>
      <c r="B127" s="32" t="s">
        <v>139</v>
      </c>
      <c r="C127" s="1" t="s">
        <v>7</v>
      </c>
      <c r="D127" s="1" t="s">
        <v>8</v>
      </c>
      <c r="E127" s="1">
        <v>80</v>
      </c>
      <c r="F127" s="17">
        <v>80.89</v>
      </c>
      <c r="G127" s="17">
        <v>6471.2</v>
      </c>
      <c r="H127" s="17">
        <v>2307.2561237645864</v>
      </c>
      <c r="I127" s="17">
        <v>8778.4561237645867</v>
      </c>
    </row>
    <row r="128" spans="1:9" ht="14.45" customHeight="1" x14ac:dyDescent="0.25">
      <c r="A128" s="13">
        <v>362</v>
      </c>
      <c r="B128" s="32" t="s">
        <v>43</v>
      </c>
      <c r="C128" s="1" t="s">
        <v>0</v>
      </c>
      <c r="D128" s="1" t="s">
        <v>43</v>
      </c>
      <c r="E128" s="1">
        <v>2138</v>
      </c>
      <c r="F128" s="17">
        <v>80.89</v>
      </c>
      <c r="G128" s="17">
        <v>172942.82</v>
      </c>
      <c r="H128" s="17">
        <v>87287.660318166119</v>
      </c>
      <c r="I128" s="17">
        <v>260230.48031816614</v>
      </c>
    </row>
    <row r="129" spans="1:9" ht="14.45" customHeight="1" x14ac:dyDescent="0.25">
      <c r="A129" s="13">
        <v>868</v>
      </c>
      <c r="B129" s="32" t="s">
        <v>96</v>
      </c>
      <c r="C129" s="1" t="s">
        <v>0</v>
      </c>
      <c r="D129" s="1" t="s">
        <v>58</v>
      </c>
      <c r="E129" s="1">
        <v>70</v>
      </c>
      <c r="F129" s="17">
        <v>80.89</v>
      </c>
      <c r="G129" s="17">
        <v>5662.3</v>
      </c>
      <c r="H129" s="17">
        <v>485.38130831026479</v>
      </c>
      <c r="I129" s="17">
        <v>6147.6813083102652</v>
      </c>
    </row>
    <row r="130" spans="1:9" ht="14.45" customHeight="1" x14ac:dyDescent="0.25">
      <c r="A130" s="13">
        <v>540</v>
      </c>
      <c r="B130" s="32" t="s">
        <v>140</v>
      </c>
      <c r="C130" s="1" t="s">
        <v>0</v>
      </c>
      <c r="D130" s="1" t="s">
        <v>132</v>
      </c>
      <c r="E130" s="1">
        <v>1173</v>
      </c>
      <c r="F130" s="17">
        <v>80.89</v>
      </c>
      <c r="G130" s="17">
        <v>94883.97</v>
      </c>
      <c r="H130" s="17">
        <v>19515.764836867245</v>
      </c>
      <c r="I130" s="17">
        <v>114399.73483686725</v>
      </c>
    </row>
    <row r="131" spans="1:9" ht="14.45" customHeight="1" x14ac:dyDescent="0.25">
      <c r="A131" s="13">
        <v>738</v>
      </c>
      <c r="B131" s="32" t="s">
        <v>141</v>
      </c>
      <c r="C131" s="1" t="s">
        <v>0</v>
      </c>
      <c r="D131" s="1" t="s">
        <v>3</v>
      </c>
      <c r="E131" s="1">
        <v>124</v>
      </c>
      <c r="F131" s="17">
        <v>80.89</v>
      </c>
      <c r="G131" s="17">
        <v>10030.36</v>
      </c>
      <c r="H131" s="17">
        <v>594.13616825385884</v>
      </c>
      <c r="I131" s="17">
        <v>10624.49616825386</v>
      </c>
    </row>
    <row r="132" spans="1:9" ht="14.45" customHeight="1" x14ac:dyDescent="0.25">
      <c r="A132" s="13">
        <v>304</v>
      </c>
      <c r="B132" s="32" t="s">
        <v>142</v>
      </c>
      <c r="C132" s="1" t="s">
        <v>0</v>
      </c>
      <c r="D132" s="1" t="s">
        <v>3</v>
      </c>
      <c r="E132" s="1">
        <v>398</v>
      </c>
      <c r="F132" s="17">
        <v>80.89</v>
      </c>
      <c r="G132" s="17">
        <v>32194.22</v>
      </c>
      <c r="H132" s="17">
        <v>5544.62</v>
      </c>
      <c r="I132" s="17">
        <v>37738.840000000004</v>
      </c>
    </row>
    <row r="133" spans="1:9" ht="14.45" customHeight="1" x14ac:dyDescent="0.25">
      <c r="A133" s="13">
        <v>564</v>
      </c>
      <c r="B133" s="32" t="s">
        <v>143</v>
      </c>
      <c r="C133" s="1" t="s">
        <v>0</v>
      </c>
      <c r="D133" s="1" t="s">
        <v>74</v>
      </c>
      <c r="E133" s="1">
        <v>174</v>
      </c>
      <c r="F133" s="17">
        <v>80.89</v>
      </c>
      <c r="G133" s="17">
        <v>14074.86</v>
      </c>
      <c r="H133" s="17">
        <v>2513.1387155238235</v>
      </c>
      <c r="I133" s="17">
        <v>16587.998715523823</v>
      </c>
    </row>
    <row r="134" spans="1:9" x14ac:dyDescent="0.25">
      <c r="A134" s="13">
        <v>565</v>
      </c>
      <c r="B134" s="32" t="s">
        <v>144</v>
      </c>
      <c r="C134" s="1" t="s">
        <v>0</v>
      </c>
      <c r="D134" s="1" t="s">
        <v>74</v>
      </c>
      <c r="E134" s="1">
        <v>173</v>
      </c>
      <c r="F134" s="17">
        <v>80.89</v>
      </c>
      <c r="G134" s="17">
        <v>13993.97</v>
      </c>
      <c r="H134" s="17">
        <v>9578.2744469698064</v>
      </c>
      <c r="I134" s="17">
        <v>23572.244446969806</v>
      </c>
    </row>
    <row r="135" spans="1:9" x14ac:dyDescent="0.25">
      <c r="A135" s="13">
        <v>305</v>
      </c>
      <c r="B135" s="32" t="s">
        <v>145</v>
      </c>
      <c r="C135" s="1" t="s">
        <v>0</v>
      </c>
      <c r="D135" s="1" t="s">
        <v>3</v>
      </c>
      <c r="E135" s="1">
        <v>304</v>
      </c>
      <c r="F135" s="17">
        <v>80.89</v>
      </c>
      <c r="G135" s="17">
        <v>24590.560000000001</v>
      </c>
      <c r="H135" s="17">
        <v>3177.4016929575509</v>
      </c>
      <c r="I135" s="17">
        <v>27767.961692957553</v>
      </c>
    </row>
    <row r="136" spans="1:9" ht="14.45" customHeight="1" x14ac:dyDescent="0.25">
      <c r="A136" s="13">
        <v>869</v>
      </c>
      <c r="B136" s="32" t="s">
        <v>209</v>
      </c>
      <c r="C136" s="1" t="s">
        <v>0</v>
      </c>
      <c r="D136" s="1" t="s">
        <v>189</v>
      </c>
      <c r="E136" s="1">
        <v>264</v>
      </c>
      <c r="F136" s="17">
        <v>80.89</v>
      </c>
      <c r="G136" s="17">
        <v>21354.959999999999</v>
      </c>
      <c r="H136" s="17">
        <v>4395.6659989494829</v>
      </c>
      <c r="I136" s="17">
        <v>25750.625998949483</v>
      </c>
    </row>
    <row r="137" spans="1:9" ht="14.45" customHeight="1" x14ac:dyDescent="0.25">
      <c r="A137" s="13">
        <v>870</v>
      </c>
      <c r="B137" s="32" t="s">
        <v>146</v>
      </c>
      <c r="C137" s="1" t="s">
        <v>0</v>
      </c>
      <c r="D137" s="1" t="s">
        <v>147</v>
      </c>
      <c r="E137" s="1">
        <v>978</v>
      </c>
      <c r="F137" s="17">
        <v>80.89</v>
      </c>
      <c r="G137" s="17">
        <v>79110.42</v>
      </c>
      <c r="H137" s="17">
        <v>27760.166861116482</v>
      </c>
      <c r="I137" s="17">
        <v>106870.58686111648</v>
      </c>
    </row>
    <row r="138" spans="1:9" ht="14.45" customHeight="1" x14ac:dyDescent="0.25">
      <c r="A138" s="13">
        <v>411</v>
      </c>
      <c r="B138" s="32" t="s">
        <v>148</v>
      </c>
      <c r="C138" s="1" t="s">
        <v>0</v>
      </c>
      <c r="D138" s="1" t="s">
        <v>10</v>
      </c>
      <c r="E138" s="1">
        <v>112</v>
      </c>
      <c r="F138" s="17">
        <v>80.89</v>
      </c>
      <c r="G138" s="17">
        <v>9059.68</v>
      </c>
      <c r="H138" s="17">
        <v>1014.3242390660656</v>
      </c>
      <c r="I138" s="17">
        <v>10074.004239066066</v>
      </c>
    </row>
    <row r="139" spans="1:9" ht="14.45" customHeight="1" x14ac:dyDescent="0.25">
      <c r="A139" s="13">
        <v>611</v>
      </c>
      <c r="B139" s="32" t="s">
        <v>97</v>
      </c>
      <c r="C139" s="1" t="s">
        <v>0</v>
      </c>
      <c r="D139" s="1" t="s">
        <v>58</v>
      </c>
      <c r="E139" s="1">
        <v>240</v>
      </c>
      <c r="F139" s="17">
        <v>80.89</v>
      </c>
      <c r="G139" s="17">
        <v>19413.599999999999</v>
      </c>
      <c r="H139" s="17">
        <v>2012.1313960505454</v>
      </c>
      <c r="I139" s="17">
        <v>21425.731396050545</v>
      </c>
    </row>
    <row r="140" spans="1:9" ht="14.45" customHeight="1" x14ac:dyDescent="0.25">
      <c r="A140" s="13">
        <v>412</v>
      </c>
      <c r="B140" s="32" t="s">
        <v>10</v>
      </c>
      <c r="C140" s="1" t="s">
        <v>0</v>
      </c>
      <c r="D140" s="1" t="s">
        <v>10</v>
      </c>
      <c r="E140" s="1">
        <v>1155</v>
      </c>
      <c r="F140" s="17">
        <v>80.89</v>
      </c>
      <c r="G140" s="17">
        <v>93427.95</v>
      </c>
      <c r="H140" s="17">
        <v>31951.722217657338</v>
      </c>
      <c r="I140" s="17">
        <v>125379.67221765734</v>
      </c>
    </row>
    <row r="141" spans="1:9" ht="14.45" customHeight="1" x14ac:dyDescent="0.25">
      <c r="A141" s="13">
        <v>872</v>
      </c>
      <c r="B141" s="32" t="s">
        <v>344</v>
      </c>
      <c r="C141" s="1" t="s">
        <v>0</v>
      </c>
      <c r="D141" s="1" t="s">
        <v>58</v>
      </c>
      <c r="E141" s="1">
        <v>360</v>
      </c>
      <c r="F141" s="17">
        <v>80.89</v>
      </c>
      <c r="G141" s="17">
        <v>29120.400000000001</v>
      </c>
      <c r="H141" s="17">
        <v>2962.114219887324</v>
      </c>
      <c r="I141" s="17">
        <v>32082.514219887325</v>
      </c>
    </row>
    <row r="142" spans="1:9" ht="14.45" customHeight="1" x14ac:dyDescent="0.25">
      <c r="A142" s="13">
        <v>354</v>
      </c>
      <c r="B142" s="32" t="s">
        <v>152</v>
      </c>
      <c r="C142" s="1" t="s">
        <v>0</v>
      </c>
      <c r="D142" s="1" t="s">
        <v>48</v>
      </c>
      <c r="E142" s="1">
        <v>568</v>
      </c>
      <c r="F142" s="17">
        <v>80.89</v>
      </c>
      <c r="G142" s="17">
        <v>45945.52</v>
      </c>
      <c r="H142" s="17">
        <v>7236.1061009141813</v>
      </c>
      <c r="I142" s="17">
        <v>53181.626100914174</v>
      </c>
    </row>
    <row r="143" spans="1:9" ht="14.45" customHeight="1" x14ac:dyDescent="0.25">
      <c r="A143" s="13">
        <v>355</v>
      </c>
      <c r="B143" s="32" t="s">
        <v>147</v>
      </c>
      <c r="C143" s="1" t="s">
        <v>0</v>
      </c>
      <c r="D143" s="1" t="s">
        <v>147</v>
      </c>
      <c r="E143" s="1">
        <v>8128</v>
      </c>
      <c r="F143" s="17">
        <v>80.89</v>
      </c>
      <c r="G143" s="17">
        <v>657473.92000000004</v>
      </c>
      <c r="H143" s="17">
        <v>274509.19700967934</v>
      </c>
      <c r="I143" s="17">
        <v>931983.11700967932</v>
      </c>
    </row>
    <row r="144" spans="1:9" ht="14.45" customHeight="1" x14ac:dyDescent="0.25">
      <c r="A144" s="13">
        <v>612</v>
      </c>
      <c r="B144" s="32" t="s">
        <v>22</v>
      </c>
      <c r="C144" s="1" t="s">
        <v>0</v>
      </c>
      <c r="D144" s="1" t="s">
        <v>22</v>
      </c>
      <c r="E144" s="1">
        <v>992</v>
      </c>
      <c r="F144" s="17">
        <v>80.89</v>
      </c>
      <c r="G144" s="17">
        <v>80242.880000000005</v>
      </c>
      <c r="H144" s="17">
        <v>18941.643143843012</v>
      </c>
      <c r="I144" s="17">
        <v>99184.52314384302</v>
      </c>
    </row>
    <row r="145" spans="1:9" ht="14.45" customHeight="1" x14ac:dyDescent="0.25">
      <c r="A145" s="13">
        <v>413</v>
      </c>
      <c r="B145" s="32" t="s">
        <v>153</v>
      </c>
      <c r="C145" s="1" t="s">
        <v>0</v>
      </c>
      <c r="D145" s="1" t="s">
        <v>14</v>
      </c>
      <c r="E145" s="1">
        <v>395</v>
      </c>
      <c r="F145" s="17">
        <v>80.89</v>
      </c>
      <c r="G145" s="17">
        <v>31951.55</v>
      </c>
      <c r="H145" s="17">
        <v>6952.7413515390399</v>
      </c>
      <c r="I145" s="17">
        <v>38904.291351539039</v>
      </c>
    </row>
    <row r="146" spans="1:9" ht="14.45" customHeight="1" x14ac:dyDescent="0.25">
      <c r="A146" s="13">
        <v>566</v>
      </c>
      <c r="B146" s="32" t="s">
        <v>154</v>
      </c>
      <c r="C146" s="1" t="s">
        <v>7</v>
      </c>
      <c r="D146" s="1" t="s">
        <v>8</v>
      </c>
      <c r="E146" s="1">
        <v>191</v>
      </c>
      <c r="F146" s="17">
        <v>80.89</v>
      </c>
      <c r="G146" s="17">
        <v>15449.99</v>
      </c>
      <c r="H146" s="17">
        <v>4933.5088294922325</v>
      </c>
      <c r="I146" s="17">
        <v>20383.498829492233</v>
      </c>
    </row>
    <row r="147" spans="1:9" ht="14.45" customHeight="1" x14ac:dyDescent="0.25">
      <c r="A147" s="13">
        <v>414</v>
      </c>
      <c r="B147" s="32" t="s">
        <v>155</v>
      </c>
      <c r="C147" s="1" t="s">
        <v>0</v>
      </c>
      <c r="D147" s="1" t="s">
        <v>14</v>
      </c>
      <c r="E147" s="1">
        <v>469</v>
      </c>
      <c r="F147" s="17">
        <v>80.89</v>
      </c>
      <c r="G147" s="17">
        <v>37937.410000000003</v>
      </c>
      <c r="H147" s="17">
        <v>4326.2359580804032</v>
      </c>
      <c r="I147" s="17">
        <v>42263.645958080408</v>
      </c>
    </row>
    <row r="148" spans="1:9" ht="14.45" customHeight="1" x14ac:dyDescent="0.25">
      <c r="A148" s="13">
        <v>666</v>
      </c>
      <c r="B148" s="32" t="s">
        <v>156</v>
      </c>
      <c r="C148" s="1" t="s">
        <v>0</v>
      </c>
      <c r="D148" s="1" t="s">
        <v>89</v>
      </c>
      <c r="E148" s="1">
        <v>73</v>
      </c>
      <c r="F148" s="17">
        <v>80.89</v>
      </c>
      <c r="G148" s="17">
        <v>5904.97</v>
      </c>
      <c r="H148" s="17">
        <v>1080.3707575799795</v>
      </c>
      <c r="I148" s="17">
        <v>6985.3407575799793</v>
      </c>
    </row>
    <row r="149" spans="1:9" ht="14.45" customHeight="1" x14ac:dyDescent="0.25">
      <c r="A149" s="13">
        <v>435</v>
      </c>
      <c r="B149" s="32" t="s">
        <v>157</v>
      </c>
      <c r="C149" s="1" t="s">
        <v>7</v>
      </c>
      <c r="D149" s="1" t="s">
        <v>8</v>
      </c>
      <c r="E149" s="1">
        <v>106</v>
      </c>
      <c r="F149" s="17">
        <v>80.89</v>
      </c>
      <c r="G149" s="17">
        <v>8574.34</v>
      </c>
      <c r="H149" s="17">
        <v>1799.5781544515962</v>
      </c>
      <c r="I149" s="17">
        <v>10373.918154451596</v>
      </c>
    </row>
    <row r="150" spans="1:9" ht="14.45" customHeight="1" x14ac:dyDescent="0.25">
      <c r="A150" s="13">
        <v>723</v>
      </c>
      <c r="B150" s="32" t="s">
        <v>194</v>
      </c>
      <c r="C150" s="1" t="s">
        <v>0</v>
      </c>
      <c r="D150" s="1" t="s">
        <v>194</v>
      </c>
      <c r="E150" s="1">
        <v>678</v>
      </c>
      <c r="F150" s="17">
        <v>74.89</v>
      </c>
      <c r="G150" s="17">
        <v>50775.42</v>
      </c>
      <c r="H150" s="17">
        <v>29912.420030263384</v>
      </c>
      <c r="I150" s="17">
        <v>80687.840030263382</v>
      </c>
    </row>
    <row r="151" spans="1:9" ht="14.45" customHeight="1" x14ac:dyDescent="0.25">
      <c r="A151" s="13">
        <v>613</v>
      </c>
      <c r="B151" s="32" t="s">
        <v>158</v>
      </c>
      <c r="C151" s="1" t="s">
        <v>0</v>
      </c>
      <c r="D151" s="1" t="s">
        <v>22</v>
      </c>
      <c r="E151" s="1">
        <v>127</v>
      </c>
      <c r="F151" s="17">
        <v>80.89</v>
      </c>
      <c r="G151" s="17">
        <v>10273.030000000001</v>
      </c>
      <c r="H151" s="17">
        <v>1808.7552863266569</v>
      </c>
      <c r="I151" s="17">
        <v>12081.785286326658</v>
      </c>
    </row>
    <row r="152" spans="1:9" ht="14.45" customHeight="1" x14ac:dyDescent="0.25">
      <c r="A152" s="13">
        <v>329</v>
      </c>
      <c r="B152" s="32" t="s">
        <v>5</v>
      </c>
      <c r="C152" s="1" t="s">
        <v>0</v>
      </c>
      <c r="D152" s="1" t="s">
        <v>5</v>
      </c>
      <c r="E152" s="1">
        <v>3103</v>
      </c>
      <c r="F152" s="17">
        <v>80.89</v>
      </c>
      <c r="G152" s="17">
        <v>251001.67</v>
      </c>
      <c r="H152" s="17">
        <v>127418.55744338607</v>
      </c>
      <c r="I152" s="17">
        <v>378420.2274433861</v>
      </c>
    </row>
    <row r="153" spans="1:9" ht="14.45" customHeight="1" x14ac:dyDescent="0.25">
      <c r="A153" s="13">
        <v>902</v>
      </c>
      <c r="B153" s="32" t="s">
        <v>159</v>
      </c>
      <c r="C153" s="1" t="s">
        <v>0</v>
      </c>
      <c r="D153" s="1" t="s">
        <v>159</v>
      </c>
      <c r="E153" s="1">
        <v>1832</v>
      </c>
      <c r="F153" s="17">
        <v>80.89</v>
      </c>
      <c r="G153" s="17">
        <v>148190.48000000001</v>
      </c>
      <c r="H153" s="17">
        <v>32063.188763759044</v>
      </c>
      <c r="I153" s="17">
        <v>180253.66876375905</v>
      </c>
    </row>
    <row r="154" spans="1:9" ht="26.25" customHeight="1" x14ac:dyDescent="0.25">
      <c r="A154" s="13">
        <v>842</v>
      </c>
      <c r="B154" s="32" t="s">
        <v>160</v>
      </c>
      <c r="C154" s="1" t="s">
        <v>0</v>
      </c>
      <c r="D154" s="1" t="s">
        <v>106</v>
      </c>
      <c r="E154" s="1">
        <v>173</v>
      </c>
      <c r="F154" s="17">
        <v>80.89</v>
      </c>
      <c r="G154" s="17">
        <v>13993.97</v>
      </c>
      <c r="H154" s="17">
        <v>2309.0031634556453</v>
      </c>
      <c r="I154" s="17">
        <v>16302.973163455645</v>
      </c>
    </row>
    <row r="155" spans="1:9" ht="24.6" customHeight="1" x14ac:dyDescent="0.25">
      <c r="A155" s="13">
        <v>667</v>
      </c>
      <c r="B155" s="32" t="s">
        <v>161</v>
      </c>
      <c r="C155" s="1" t="s">
        <v>0</v>
      </c>
      <c r="D155" s="1" t="s">
        <v>89</v>
      </c>
      <c r="E155" s="1">
        <v>592</v>
      </c>
      <c r="F155" s="17">
        <v>80.89</v>
      </c>
      <c r="G155" s="17">
        <v>47886.879999999997</v>
      </c>
      <c r="H155" s="17">
        <v>14222.618382193357</v>
      </c>
      <c r="I155" s="17">
        <v>62109.498382193357</v>
      </c>
    </row>
    <row r="156" spans="1:9" ht="14.45" customHeight="1" x14ac:dyDescent="0.25">
      <c r="A156" s="13">
        <v>903</v>
      </c>
      <c r="B156" s="32" t="s">
        <v>162</v>
      </c>
      <c r="C156" s="1" t="s">
        <v>7</v>
      </c>
      <c r="D156" s="1" t="s">
        <v>8</v>
      </c>
      <c r="E156" s="1">
        <v>532</v>
      </c>
      <c r="F156" s="17">
        <v>80.89</v>
      </c>
      <c r="G156" s="17">
        <v>43033.48</v>
      </c>
      <c r="H156" s="17">
        <v>8189.6983241565677</v>
      </c>
      <c r="I156" s="17">
        <v>51223.178324156572</v>
      </c>
    </row>
    <row r="157" spans="1:9" ht="14.45" customHeight="1" x14ac:dyDescent="0.25">
      <c r="A157" s="13">
        <v>584</v>
      </c>
      <c r="B157" s="32" t="s">
        <v>163</v>
      </c>
      <c r="C157" s="1" t="s">
        <v>0</v>
      </c>
      <c r="D157" s="1" t="s">
        <v>46</v>
      </c>
      <c r="E157" s="1">
        <v>333</v>
      </c>
      <c r="F157" s="17">
        <v>80.89</v>
      </c>
      <c r="G157" s="17">
        <v>26936.37</v>
      </c>
      <c r="H157" s="17">
        <v>23172.340891750624</v>
      </c>
      <c r="I157" s="17">
        <v>50108.710891750627</v>
      </c>
    </row>
    <row r="158" spans="1:9" ht="14.45" customHeight="1" x14ac:dyDescent="0.25">
      <c r="A158" s="13">
        <v>585</v>
      </c>
      <c r="B158" s="32" t="s">
        <v>164</v>
      </c>
      <c r="C158" s="1" t="s">
        <v>0</v>
      </c>
      <c r="D158" s="1" t="s">
        <v>46</v>
      </c>
      <c r="E158" s="1">
        <v>229</v>
      </c>
      <c r="F158" s="17">
        <v>80.89</v>
      </c>
      <c r="G158" s="17">
        <v>18523.810000000001</v>
      </c>
      <c r="H158" s="17">
        <v>4598.585594226638</v>
      </c>
      <c r="I158" s="17">
        <v>23122.39559422664</v>
      </c>
    </row>
    <row r="159" spans="1:9" ht="14.45" customHeight="1" x14ac:dyDescent="0.25">
      <c r="A159" s="13">
        <v>387</v>
      </c>
      <c r="B159" s="32" t="s">
        <v>345</v>
      </c>
      <c r="C159" s="1" t="s">
        <v>7</v>
      </c>
      <c r="D159" s="1" t="s">
        <v>8</v>
      </c>
      <c r="E159" s="1">
        <v>1060</v>
      </c>
      <c r="F159" s="17">
        <v>80.89</v>
      </c>
      <c r="G159" s="17">
        <v>85743.4</v>
      </c>
      <c r="H159" s="17">
        <v>34745.972189726679</v>
      </c>
      <c r="I159" s="17">
        <v>120489.37218972668</v>
      </c>
    </row>
    <row r="160" spans="1:9" ht="14.45" customHeight="1" x14ac:dyDescent="0.25">
      <c r="A160" s="13">
        <v>792</v>
      </c>
      <c r="B160" s="32" t="s">
        <v>165</v>
      </c>
      <c r="C160" s="1" t="s">
        <v>0</v>
      </c>
      <c r="D160" s="1" t="s">
        <v>106</v>
      </c>
      <c r="E160" s="1">
        <v>426</v>
      </c>
      <c r="F160" s="17">
        <v>80.89</v>
      </c>
      <c r="G160" s="17">
        <v>34459.14</v>
      </c>
      <c r="H160" s="17">
        <v>12577.610175226908</v>
      </c>
      <c r="I160" s="17">
        <v>47036.750175226909</v>
      </c>
    </row>
    <row r="161" spans="1:9" ht="14.45" customHeight="1" x14ac:dyDescent="0.25">
      <c r="A161" s="13">
        <v>388</v>
      </c>
      <c r="B161" s="32" t="s">
        <v>166</v>
      </c>
      <c r="C161" s="1" t="s">
        <v>0</v>
      </c>
      <c r="D161" s="1" t="s">
        <v>14</v>
      </c>
      <c r="E161" s="1">
        <v>284</v>
      </c>
      <c r="F161" s="17">
        <v>80.89</v>
      </c>
      <c r="G161" s="17">
        <v>22972.76</v>
      </c>
      <c r="H161" s="17">
        <v>3838.0973232168362</v>
      </c>
      <c r="I161" s="17">
        <v>26810.857323216835</v>
      </c>
    </row>
    <row r="162" spans="1:9" ht="14.45" customHeight="1" x14ac:dyDescent="0.25">
      <c r="A162" s="13">
        <v>740</v>
      </c>
      <c r="B162" s="32" t="s">
        <v>167</v>
      </c>
      <c r="C162" s="1" t="s">
        <v>7</v>
      </c>
      <c r="D162" s="1" t="s">
        <v>8</v>
      </c>
      <c r="E162" s="1">
        <v>96</v>
      </c>
      <c r="F162" s="17">
        <v>80.89</v>
      </c>
      <c r="G162" s="17">
        <v>7765.4400000000005</v>
      </c>
      <c r="H162" s="17">
        <v>1700.6889322614927</v>
      </c>
      <c r="I162" s="17">
        <v>9466.1289322614939</v>
      </c>
    </row>
    <row r="163" spans="1:9" ht="14.45" customHeight="1" x14ac:dyDescent="0.25">
      <c r="A163" s="13">
        <v>614</v>
      </c>
      <c r="B163" s="32" t="s">
        <v>168</v>
      </c>
      <c r="C163" s="1" t="s">
        <v>7</v>
      </c>
      <c r="D163" s="1" t="s">
        <v>8</v>
      </c>
      <c r="E163" s="1">
        <v>270</v>
      </c>
      <c r="F163" s="17">
        <v>80.89</v>
      </c>
      <c r="G163" s="17">
        <v>21840.3</v>
      </c>
      <c r="H163" s="17">
        <v>5976.6862989740148</v>
      </c>
      <c r="I163" s="17">
        <v>27816.986298974014</v>
      </c>
    </row>
    <row r="164" spans="1:9" ht="14.45" customHeight="1" x14ac:dyDescent="0.25">
      <c r="A164" s="13">
        <v>331</v>
      </c>
      <c r="B164" s="32" t="s">
        <v>170</v>
      </c>
      <c r="C164" s="1" t="s">
        <v>0</v>
      </c>
      <c r="D164" s="1" t="s">
        <v>5</v>
      </c>
      <c r="E164" s="1">
        <v>554</v>
      </c>
      <c r="F164" s="17">
        <v>80.89</v>
      </c>
      <c r="G164" s="17">
        <v>44813.06</v>
      </c>
      <c r="H164" s="17">
        <v>17536.209344929717</v>
      </c>
      <c r="I164" s="17">
        <v>62349.269344929715</v>
      </c>
    </row>
    <row r="165" spans="1:9" ht="14.45" customHeight="1" x14ac:dyDescent="0.25">
      <c r="A165" s="13">
        <v>696</v>
      </c>
      <c r="B165" s="32" t="s">
        <v>171</v>
      </c>
      <c r="C165" s="1" t="s">
        <v>0</v>
      </c>
      <c r="D165" s="1" t="s">
        <v>60</v>
      </c>
      <c r="E165" s="1">
        <v>82</v>
      </c>
      <c r="F165" s="17">
        <v>80.89</v>
      </c>
      <c r="G165" s="17">
        <v>6632.9800000000005</v>
      </c>
      <c r="H165" s="17">
        <v>994.77108776403168</v>
      </c>
      <c r="I165" s="17">
        <v>7627.7510877640325</v>
      </c>
    </row>
    <row r="166" spans="1:9" ht="14.45" customHeight="1" x14ac:dyDescent="0.25">
      <c r="A166" s="13">
        <v>497</v>
      </c>
      <c r="B166" s="32" t="s">
        <v>172</v>
      </c>
      <c r="C166" s="1" t="s">
        <v>0</v>
      </c>
      <c r="D166" s="1" t="s">
        <v>53</v>
      </c>
      <c r="E166" s="1">
        <v>81</v>
      </c>
      <c r="F166" s="17">
        <v>80.89</v>
      </c>
      <c r="G166" s="17">
        <v>6552.09</v>
      </c>
      <c r="H166" s="17">
        <v>1769.5630480954098</v>
      </c>
      <c r="I166" s="17">
        <v>8321.6530480954098</v>
      </c>
    </row>
    <row r="167" spans="1:9" ht="14.45" customHeight="1" x14ac:dyDescent="0.25">
      <c r="A167" s="13">
        <v>586</v>
      </c>
      <c r="B167" s="32" t="s">
        <v>173</v>
      </c>
      <c r="C167" s="1" t="s">
        <v>7</v>
      </c>
      <c r="D167" s="1" t="s">
        <v>8</v>
      </c>
      <c r="E167" s="1">
        <v>38</v>
      </c>
      <c r="F167" s="17">
        <v>80.89</v>
      </c>
      <c r="G167" s="17">
        <v>3073.82</v>
      </c>
      <c r="H167" s="17">
        <v>1150.9985633185477</v>
      </c>
      <c r="I167" s="17">
        <v>4224.8185633185476</v>
      </c>
    </row>
    <row r="168" spans="1:9" ht="14.45" customHeight="1" x14ac:dyDescent="0.25">
      <c r="A168" s="13">
        <v>955</v>
      </c>
      <c r="B168" s="32" t="s">
        <v>174</v>
      </c>
      <c r="C168" s="1" t="s">
        <v>0</v>
      </c>
      <c r="D168" s="1" t="s">
        <v>14</v>
      </c>
      <c r="E168" s="1">
        <v>845</v>
      </c>
      <c r="F168" s="17">
        <v>80.89</v>
      </c>
      <c r="G168" s="17">
        <v>68352.05</v>
      </c>
      <c r="H168" s="17">
        <v>13864.923396701726</v>
      </c>
      <c r="I168" s="17">
        <v>82216.973396701724</v>
      </c>
    </row>
    <row r="169" spans="1:9" ht="14.45" customHeight="1" x14ac:dyDescent="0.25">
      <c r="A169" s="13">
        <v>306</v>
      </c>
      <c r="B169" s="32" t="s">
        <v>3</v>
      </c>
      <c r="C169" s="1" t="s">
        <v>0</v>
      </c>
      <c r="D169" s="1" t="s">
        <v>3</v>
      </c>
      <c r="E169" s="1">
        <v>2964</v>
      </c>
      <c r="F169" s="17">
        <v>80.89</v>
      </c>
      <c r="G169" s="17">
        <v>239757.96</v>
      </c>
      <c r="H169" s="17">
        <v>86411.739735233772</v>
      </c>
      <c r="I169" s="17">
        <v>326169.69973523379</v>
      </c>
    </row>
    <row r="170" spans="1:9" ht="14.45" customHeight="1" x14ac:dyDescent="0.25">
      <c r="A170" s="13">
        <v>415</v>
      </c>
      <c r="B170" s="32" t="s">
        <v>175</v>
      </c>
      <c r="C170" s="1" t="s">
        <v>0</v>
      </c>
      <c r="D170" s="1" t="s">
        <v>10</v>
      </c>
      <c r="E170" s="1">
        <v>268</v>
      </c>
      <c r="F170" s="17">
        <v>80.89</v>
      </c>
      <c r="G170" s="17">
        <v>21678.52</v>
      </c>
      <c r="H170" s="17">
        <v>5067.6701879043367</v>
      </c>
      <c r="I170" s="17">
        <v>26746.190187904336</v>
      </c>
    </row>
    <row r="171" spans="1:9" ht="14.45" customHeight="1" x14ac:dyDescent="0.25">
      <c r="A171" s="13">
        <v>332</v>
      </c>
      <c r="B171" s="32" t="s">
        <v>176</v>
      </c>
      <c r="C171" s="1" t="s">
        <v>7</v>
      </c>
      <c r="D171" s="1" t="s">
        <v>8</v>
      </c>
      <c r="E171" s="1">
        <v>660</v>
      </c>
      <c r="F171" s="17">
        <v>80.89</v>
      </c>
      <c r="G171" s="17">
        <v>53387.4</v>
      </c>
      <c r="H171" s="17">
        <v>6646.6793963232731</v>
      </c>
      <c r="I171" s="17">
        <v>60034.079396323272</v>
      </c>
    </row>
    <row r="172" spans="1:9" ht="14.45" customHeight="1" x14ac:dyDescent="0.25">
      <c r="A172" s="13">
        <v>587</v>
      </c>
      <c r="B172" s="32" t="s">
        <v>346</v>
      </c>
      <c r="C172" s="1" t="s">
        <v>0</v>
      </c>
      <c r="D172" s="1" t="s">
        <v>46</v>
      </c>
      <c r="E172" s="1">
        <v>666</v>
      </c>
      <c r="F172" s="17">
        <v>80.89</v>
      </c>
      <c r="G172" s="17">
        <v>53872.74</v>
      </c>
      <c r="H172" s="17">
        <v>27018.806257764627</v>
      </c>
      <c r="I172" s="17">
        <v>80891.546257764625</v>
      </c>
    </row>
    <row r="173" spans="1:9" ht="14.45" customHeight="1" x14ac:dyDescent="0.25">
      <c r="A173" s="13">
        <v>543</v>
      </c>
      <c r="B173" s="32" t="s">
        <v>177</v>
      </c>
      <c r="C173" s="1" t="s">
        <v>0</v>
      </c>
      <c r="D173" s="1" t="s">
        <v>132</v>
      </c>
      <c r="E173" s="1">
        <v>120</v>
      </c>
      <c r="F173" s="17">
        <v>80.89</v>
      </c>
      <c r="G173" s="17">
        <v>9706.7999999999993</v>
      </c>
      <c r="H173" s="17">
        <v>1019.5025882616141</v>
      </c>
      <c r="I173" s="17">
        <v>10726.302588261613</v>
      </c>
    </row>
    <row r="174" spans="1:9" ht="26.25" customHeight="1" x14ac:dyDescent="0.25">
      <c r="A174" s="13">
        <v>389</v>
      </c>
      <c r="B174" s="32" t="s">
        <v>178</v>
      </c>
      <c r="C174" s="1" t="s">
        <v>7</v>
      </c>
      <c r="D174" s="1" t="s">
        <v>8</v>
      </c>
      <c r="E174" s="1">
        <v>8</v>
      </c>
      <c r="F174" s="17">
        <v>80.89</v>
      </c>
      <c r="G174" s="17">
        <v>647.12</v>
      </c>
      <c r="H174" s="17">
        <v>31.718365143179977</v>
      </c>
      <c r="I174" s="17">
        <v>678.83836514318</v>
      </c>
    </row>
    <row r="175" spans="1:9" ht="14.45" customHeight="1" x14ac:dyDescent="0.25">
      <c r="A175" s="13">
        <v>307</v>
      </c>
      <c r="B175" s="32" t="s">
        <v>179</v>
      </c>
      <c r="C175" s="1" t="s">
        <v>0</v>
      </c>
      <c r="D175" s="1" t="s">
        <v>48</v>
      </c>
      <c r="E175" s="1">
        <v>445</v>
      </c>
      <c r="F175" s="17">
        <v>80.89</v>
      </c>
      <c r="G175" s="17">
        <v>35996.050000000003</v>
      </c>
      <c r="H175" s="17">
        <v>6717.6381080895744</v>
      </c>
      <c r="I175" s="17">
        <v>42713.688108089576</v>
      </c>
    </row>
    <row r="176" spans="1:9" ht="14.45" customHeight="1" x14ac:dyDescent="0.25">
      <c r="A176" s="13">
        <v>390</v>
      </c>
      <c r="B176" s="32" t="s">
        <v>180</v>
      </c>
      <c r="C176" s="1" t="s">
        <v>7</v>
      </c>
      <c r="D176" s="1" t="s">
        <v>8</v>
      </c>
      <c r="E176" s="1">
        <v>297</v>
      </c>
      <c r="F176" s="17">
        <v>80.89</v>
      </c>
      <c r="G176" s="17">
        <v>24024.33</v>
      </c>
      <c r="H176" s="17">
        <v>5462.6197502529285</v>
      </c>
      <c r="I176" s="17">
        <v>29486.94975025293</v>
      </c>
    </row>
    <row r="177" spans="1:9" ht="14.45" customHeight="1" x14ac:dyDescent="0.25">
      <c r="A177" s="13">
        <v>785</v>
      </c>
      <c r="B177" s="32" t="s">
        <v>50</v>
      </c>
      <c r="C177" s="1" t="s">
        <v>0</v>
      </c>
      <c r="D177" s="1" t="s">
        <v>50</v>
      </c>
      <c r="E177" s="1">
        <v>844</v>
      </c>
      <c r="F177" s="17">
        <v>80.89</v>
      </c>
      <c r="G177" s="17">
        <v>68271.16</v>
      </c>
      <c r="H177" s="17">
        <v>25566.573988529206</v>
      </c>
      <c r="I177" s="17">
        <v>93837.733988529217</v>
      </c>
    </row>
    <row r="178" spans="1:9" ht="14.45" customHeight="1" x14ac:dyDescent="0.25">
      <c r="A178" s="13">
        <v>333</v>
      </c>
      <c r="B178" s="32" t="s">
        <v>181</v>
      </c>
      <c r="C178" s="1" t="s">
        <v>0</v>
      </c>
      <c r="D178" s="1" t="s">
        <v>5</v>
      </c>
      <c r="E178" s="1">
        <v>317</v>
      </c>
      <c r="F178" s="17">
        <v>80.89</v>
      </c>
      <c r="G178" s="17">
        <v>25642.13</v>
      </c>
      <c r="H178" s="17">
        <v>8066.1371250510883</v>
      </c>
      <c r="I178" s="17">
        <v>33708.26712505109</v>
      </c>
    </row>
    <row r="179" spans="1:9" ht="14.45" customHeight="1" x14ac:dyDescent="0.25">
      <c r="A179" s="13">
        <v>741</v>
      </c>
      <c r="B179" s="32" t="s">
        <v>182</v>
      </c>
      <c r="C179" s="1" t="s">
        <v>7</v>
      </c>
      <c r="D179" s="1" t="s">
        <v>8</v>
      </c>
      <c r="E179" s="1">
        <v>62</v>
      </c>
      <c r="F179" s="17">
        <v>80.89</v>
      </c>
      <c r="G179" s="17">
        <v>5015.18</v>
      </c>
      <c r="H179" s="17">
        <v>439.75345601082591</v>
      </c>
      <c r="I179" s="17">
        <v>5454.9334560108264</v>
      </c>
    </row>
    <row r="180" spans="1:9" ht="14.45" customHeight="1" x14ac:dyDescent="0.25">
      <c r="A180" s="13">
        <v>615</v>
      </c>
      <c r="B180" s="32" t="s">
        <v>183</v>
      </c>
      <c r="C180" s="1" t="s">
        <v>0</v>
      </c>
      <c r="D180" s="1" t="s">
        <v>22</v>
      </c>
      <c r="E180" s="1">
        <v>153</v>
      </c>
      <c r="F180" s="17">
        <v>80.89</v>
      </c>
      <c r="G180" s="17">
        <v>12376.17</v>
      </c>
      <c r="H180" s="17">
        <v>998.89319052886026</v>
      </c>
      <c r="I180" s="17">
        <v>13375.063190528861</v>
      </c>
    </row>
    <row r="181" spans="1:9" ht="14.45" customHeight="1" x14ac:dyDescent="0.25">
      <c r="A181" s="13">
        <v>437</v>
      </c>
      <c r="B181" s="32" t="s">
        <v>184</v>
      </c>
      <c r="C181" s="1" t="s">
        <v>0</v>
      </c>
      <c r="D181" s="1" t="s">
        <v>60</v>
      </c>
      <c r="E181" s="1">
        <v>32</v>
      </c>
      <c r="F181" s="17">
        <v>80.89</v>
      </c>
      <c r="G181" s="17">
        <v>2588.48</v>
      </c>
      <c r="H181" s="17">
        <v>165.66487946272665</v>
      </c>
      <c r="I181" s="17">
        <v>2754.1448794627267</v>
      </c>
    </row>
    <row r="182" spans="1:9" ht="14.45" customHeight="1" x14ac:dyDescent="0.25">
      <c r="A182" s="13">
        <v>544</v>
      </c>
      <c r="B182" s="32" t="s">
        <v>132</v>
      </c>
      <c r="C182" s="1" t="s">
        <v>0</v>
      </c>
      <c r="D182" s="1" t="s">
        <v>132</v>
      </c>
      <c r="E182" s="1">
        <v>840</v>
      </c>
      <c r="F182" s="17">
        <v>80.89</v>
      </c>
      <c r="G182" s="17">
        <v>67947.600000000006</v>
      </c>
      <c r="H182" s="17">
        <v>25863.990706124623</v>
      </c>
      <c r="I182" s="17">
        <v>93811.590706124625</v>
      </c>
    </row>
    <row r="183" spans="1:9" ht="14.45" customHeight="1" x14ac:dyDescent="0.25">
      <c r="A183" s="13">
        <v>742</v>
      </c>
      <c r="B183" s="32" t="s">
        <v>185</v>
      </c>
      <c r="C183" s="1" t="s">
        <v>0</v>
      </c>
      <c r="D183" s="1" t="s">
        <v>53</v>
      </c>
      <c r="E183" s="1">
        <v>134</v>
      </c>
      <c r="F183" s="17">
        <v>80.89</v>
      </c>
      <c r="G183" s="17">
        <v>10839.26</v>
      </c>
      <c r="H183" s="17">
        <v>1745.1605522493862</v>
      </c>
      <c r="I183" s="17">
        <v>12584.420552249387</v>
      </c>
    </row>
    <row r="184" spans="1:9" ht="14.45" customHeight="1" x14ac:dyDescent="0.25">
      <c r="A184" s="13">
        <v>700</v>
      </c>
      <c r="B184" s="32" t="s">
        <v>34</v>
      </c>
      <c r="C184" s="1" t="s">
        <v>0</v>
      </c>
      <c r="D184" s="1" t="s">
        <v>34</v>
      </c>
      <c r="E184" s="1">
        <v>1426</v>
      </c>
      <c r="F184" s="17">
        <v>74.89</v>
      </c>
      <c r="G184" s="17">
        <v>106793.14</v>
      </c>
      <c r="H184" s="17">
        <v>86888.490142962502</v>
      </c>
      <c r="I184" s="17">
        <v>193681.6301429625</v>
      </c>
    </row>
    <row r="185" spans="1:9" ht="14.45" customHeight="1" x14ac:dyDescent="0.25">
      <c r="A185" s="13">
        <v>668</v>
      </c>
      <c r="B185" s="32" t="s">
        <v>187</v>
      </c>
      <c r="C185" s="1" t="s">
        <v>0</v>
      </c>
      <c r="D185" s="1" t="s">
        <v>89</v>
      </c>
      <c r="E185" s="1">
        <v>524</v>
      </c>
      <c r="F185" s="17">
        <v>80.89</v>
      </c>
      <c r="G185" s="17">
        <v>42386.36</v>
      </c>
      <c r="H185" s="17">
        <v>8523.5464190723123</v>
      </c>
      <c r="I185" s="17">
        <v>50909.906419072315</v>
      </c>
    </row>
    <row r="186" spans="1:9" ht="14.45" customHeight="1" x14ac:dyDescent="0.25">
      <c r="A186" s="13">
        <v>546</v>
      </c>
      <c r="B186" s="32" t="s">
        <v>14</v>
      </c>
      <c r="C186" s="1" t="s">
        <v>0</v>
      </c>
      <c r="D186" s="1" t="s">
        <v>14</v>
      </c>
      <c r="E186" s="1">
        <v>2118</v>
      </c>
      <c r="F186" s="17">
        <v>80.89</v>
      </c>
      <c r="G186" s="17">
        <v>171325.02</v>
      </c>
      <c r="H186" s="17">
        <v>57775.592231441871</v>
      </c>
      <c r="I186" s="17">
        <v>229100.61223144186</v>
      </c>
    </row>
    <row r="187" spans="1:9" ht="14.45" customHeight="1" x14ac:dyDescent="0.25">
      <c r="A187" s="13">
        <v>669</v>
      </c>
      <c r="B187" s="32" t="s">
        <v>190</v>
      </c>
      <c r="C187" s="1" t="s">
        <v>7</v>
      </c>
      <c r="D187" s="1" t="s">
        <v>8</v>
      </c>
      <c r="E187" s="1">
        <v>139</v>
      </c>
      <c r="F187" s="17">
        <v>80.89</v>
      </c>
      <c r="G187" s="17">
        <v>11243.710000000001</v>
      </c>
      <c r="H187" s="17">
        <v>1187.3248511204897</v>
      </c>
      <c r="I187" s="17">
        <v>12431.03485112049</v>
      </c>
    </row>
    <row r="188" spans="1:9" ht="14.45" customHeight="1" x14ac:dyDescent="0.25">
      <c r="A188" s="13">
        <v>616</v>
      </c>
      <c r="B188" s="32" t="s">
        <v>58</v>
      </c>
      <c r="C188" s="1" t="s">
        <v>0</v>
      </c>
      <c r="D188" s="1" t="s">
        <v>58</v>
      </c>
      <c r="E188" s="1">
        <v>2521</v>
      </c>
      <c r="F188" s="17">
        <v>80.89</v>
      </c>
      <c r="G188" s="17">
        <v>203923.69</v>
      </c>
      <c r="H188" s="17">
        <v>52385.104630998809</v>
      </c>
      <c r="I188" s="17">
        <v>256308.7946309988</v>
      </c>
    </row>
    <row r="189" spans="1:9" ht="14.45" customHeight="1" x14ac:dyDescent="0.25">
      <c r="A189" s="13">
        <v>498</v>
      </c>
      <c r="B189" s="32" t="s">
        <v>192</v>
      </c>
      <c r="C189" s="1" t="s">
        <v>0</v>
      </c>
      <c r="D189" s="1" t="s">
        <v>53</v>
      </c>
      <c r="E189" s="1">
        <v>327</v>
      </c>
      <c r="F189" s="17">
        <v>80.89</v>
      </c>
      <c r="G189" s="17">
        <v>26451.03</v>
      </c>
      <c r="H189" s="17">
        <v>8339.0345108711663</v>
      </c>
      <c r="I189" s="17">
        <v>34790.064510871161</v>
      </c>
    </row>
    <row r="190" spans="1:9" ht="14.45" customHeight="1" x14ac:dyDescent="0.25">
      <c r="A190" s="13">
        <v>356</v>
      </c>
      <c r="B190" s="32" t="s">
        <v>193</v>
      </c>
      <c r="C190" s="1" t="s">
        <v>0</v>
      </c>
      <c r="D190" s="1" t="s">
        <v>193</v>
      </c>
      <c r="E190" s="1">
        <v>2425</v>
      </c>
      <c r="F190" s="17">
        <v>80.89</v>
      </c>
      <c r="G190" s="17">
        <v>196158.25</v>
      </c>
      <c r="H190" s="17">
        <v>59242.732515887757</v>
      </c>
      <c r="I190" s="17">
        <v>255400.98251588776</v>
      </c>
    </row>
    <row r="191" spans="1:9" ht="14.45" customHeight="1" x14ac:dyDescent="0.25">
      <c r="A191" s="13">
        <v>670</v>
      </c>
      <c r="B191" s="32" t="s">
        <v>89</v>
      </c>
      <c r="C191" s="1" t="s">
        <v>0</v>
      </c>
      <c r="D191" s="1" t="s">
        <v>89</v>
      </c>
      <c r="E191" s="1">
        <v>1114</v>
      </c>
      <c r="F191" s="17">
        <v>80.89</v>
      </c>
      <c r="G191" s="17">
        <v>90111.46</v>
      </c>
      <c r="H191" s="17">
        <v>22171.619987856855</v>
      </c>
      <c r="I191" s="17">
        <v>112283.07998785687</v>
      </c>
    </row>
    <row r="192" spans="1:9" ht="14.45" customHeight="1" x14ac:dyDescent="0.25">
      <c r="A192" s="13">
        <v>743</v>
      </c>
      <c r="B192" s="32" t="s">
        <v>138</v>
      </c>
      <c r="C192" s="1" t="s">
        <v>0</v>
      </c>
      <c r="D192" s="1" t="s">
        <v>138</v>
      </c>
      <c r="E192" s="1">
        <v>1297</v>
      </c>
      <c r="F192" s="17">
        <v>77.89</v>
      </c>
      <c r="G192" s="17">
        <v>101023.33</v>
      </c>
      <c r="H192" s="17">
        <v>64366.641387699055</v>
      </c>
      <c r="I192" s="17">
        <v>165389.97138769907</v>
      </c>
    </row>
    <row r="193" spans="1:9" ht="14.45" customHeight="1" x14ac:dyDescent="0.25">
      <c r="A193" s="13">
        <v>981</v>
      </c>
      <c r="B193" s="32" t="s">
        <v>24</v>
      </c>
      <c r="C193" s="1" t="s">
        <v>0</v>
      </c>
      <c r="D193" s="1" t="s">
        <v>14</v>
      </c>
      <c r="E193" s="1">
        <v>969</v>
      </c>
      <c r="F193" s="17">
        <v>80.89</v>
      </c>
      <c r="G193" s="17">
        <v>78382.41</v>
      </c>
      <c r="H193" s="17">
        <v>29701.046707525649</v>
      </c>
      <c r="I193" s="17">
        <v>108083.45670752565</v>
      </c>
    </row>
    <row r="194" spans="1:9" ht="14.45" customHeight="1" x14ac:dyDescent="0.25">
      <c r="A194" s="13">
        <v>617</v>
      </c>
      <c r="B194" s="32" t="s">
        <v>195</v>
      </c>
      <c r="C194" s="1" t="s">
        <v>0</v>
      </c>
      <c r="D194" s="1" t="s">
        <v>22</v>
      </c>
      <c r="E194" s="1">
        <v>143</v>
      </c>
      <c r="F194" s="17">
        <v>80.89</v>
      </c>
      <c r="G194" s="17">
        <v>11567.27</v>
      </c>
      <c r="H194" s="17">
        <v>1312.6689820325635</v>
      </c>
      <c r="I194" s="17">
        <v>12879.938982032563</v>
      </c>
    </row>
    <row r="195" spans="1:9" ht="14.45" customHeight="1" x14ac:dyDescent="0.25">
      <c r="A195" s="13">
        <v>877</v>
      </c>
      <c r="B195" s="32" t="s">
        <v>196</v>
      </c>
      <c r="C195" s="1" t="s">
        <v>7</v>
      </c>
      <c r="D195" s="1" t="s">
        <v>8</v>
      </c>
      <c r="E195" s="1">
        <v>90</v>
      </c>
      <c r="F195" s="17">
        <v>80.89</v>
      </c>
      <c r="G195" s="17">
        <v>7280.1</v>
      </c>
      <c r="H195" s="17">
        <v>1193.7430054668187</v>
      </c>
      <c r="I195" s="17">
        <v>8473.8430054668188</v>
      </c>
    </row>
    <row r="196" spans="1:9" ht="14.45" customHeight="1" x14ac:dyDescent="0.25">
      <c r="A196" s="13">
        <v>982</v>
      </c>
      <c r="B196" s="32" t="s">
        <v>197</v>
      </c>
      <c r="C196" s="1" t="s">
        <v>0</v>
      </c>
      <c r="D196" s="1" t="s">
        <v>36</v>
      </c>
      <c r="E196" s="1">
        <v>329</v>
      </c>
      <c r="F196" s="17">
        <v>80.89</v>
      </c>
      <c r="G196" s="17">
        <v>26612.81</v>
      </c>
      <c r="H196" s="17">
        <v>6656.3471736570482</v>
      </c>
      <c r="I196" s="17">
        <v>33269.157173657048</v>
      </c>
    </row>
    <row r="197" spans="1:9" ht="14.45" customHeight="1" x14ac:dyDescent="0.25">
      <c r="A197" s="13">
        <v>588</v>
      </c>
      <c r="B197" s="32" t="s">
        <v>347</v>
      </c>
      <c r="C197" s="1" t="s">
        <v>7</v>
      </c>
      <c r="D197" s="1" t="s">
        <v>8</v>
      </c>
      <c r="E197" s="1">
        <v>54</v>
      </c>
      <c r="F197" s="17">
        <v>80.89</v>
      </c>
      <c r="G197" s="17">
        <v>4368.0600000000004</v>
      </c>
      <c r="H197" s="17">
        <v>1916.6976229110001</v>
      </c>
      <c r="I197" s="17">
        <v>6284.757622911</v>
      </c>
    </row>
    <row r="198" spans="1:9" ht="14.45" customHeight="1" x14ac:dyDescent="0.25">
      <c r="A198" s="13">
        <v>724</v>
      </c>
      <c r="B198" s="32" t="s">
        <v>198</v>
      </c>
      <c r="C198" s="1" t="s">
        <v>0</v>
      </c>
      <c r="D198" s="1" t="s">
        <v>194</v>
      </c>
      <c r="E198" s="1">
        <v>166</v>
      </c>
      <c r="F198" s="17">
        <v>74.89</v>
      </c>
      <c r="G198" s="17">
        <v>12431.74</v>
      </c>
      <c r="H198" s="17">
        <v>3696.813559001188</v>
      </c>
      <c r="I198" s="17">
        <v>16128.553559001188</v>
      </c>
    </row>
    <row r="199" spans="1:9" ht="14.45" customHeight="1" x14ac:dyDescent="0.25">
      <c r="A199" s="13">
        <v>357</v>
      </c>
      <c r="B199" s="32" t="s">
        <v>199</v>
      </c>
      <c r="C199" s="1" t="s">
        <v>7</v>
      </c>
      <c r="D199" s="1" t="s">
        <v>8</v>
      </c>
      <c r="E199" s="1">
        <v>168</v>
      </c>
      <c r="F199" s="17">
        <v>80.89</v>
      </c>
      <c r="G199" s="17">
        <v>13589.52</v>
      </c>
      <c r="H199" s="17">
        <v>2180.9143468716843</v>
      </c>
      <c r="I199" s="17">
        <v>15770.434346871685</v>
      </c>
    </row>
    <row r="200" spans="1:9" ht="26.25" customHeight="1" x14ac:dyDescent="0.25">
      <c r="A200" s="13">
        <v>983</v>
      </c>
      <c r="B200" s="32" t="s">
        <v>200</v>
      </c>
      <c r="C200" s="1" t="s">
        <v>0</v>
      </c>
      <c r="D200" s="1" t="s">
        <v>14</v>
      </c>
      <c r="E200" s="1">
        <v>357</v>
      </c>
      <c r="F200" s="17">
        <v>80.89</v>
      </c>
      <c r="G200" s="17">
        <v>28877.73</v>
      </c>
      <c r="H200" s="17">
        <v>7481.4071545411862</v>
      </c>
      <c r="I200" s="17">
        <v>36359.137154541182</v>
      </c>
    </row>
    <row r="201" spans="1:9" ht="24.6" customHeight="1" x14ac:dyDescent="0.25">
      <c r="A201" s="13">
        <v>418</v>
      </c>
      <c r="B201" s="32" t="s">
        <v>201</v>
      </c>
      <c r="C201" s="1" t="s">
        <v>0</v>
      </c>
      <c r="D201" s="1" t="s">
        <v>28</v>
      </c>
      <c r="E201" s="1">
        <v>656</v>
      </c>
      <c r="F201" s="17">
        <v>80.89</v>
      </c>
      <c r="G201" s="17">
        <v>53063.840000000004</v>
      </c>
      <c r="H201" s="17">
        <v>22867.5764733537</v>
      </c>
      <c r="I201" s="17">
        <v>75931.416473353704</v>
      </c>
    </row>
    <row r="202" spans="1:9" ht="14.45" customHeight="1" x14ac:dyDescent="0.25">
      <c r="A202" s="13">
        <v>619</v>
      </c>
      <c r="B202" s="32" t="s">
        <v>202</v>
      </c>
      <c r="C202" s="1" t="s">
        <v>7</v>
      </c>
      <c r="D202" s="1" t="s">
        <v>8</v>
      </c>
      <c r="E202" s="1">
        <v>701</v>
      </c>
      <c r="F202" s="17">
        <v>80.89</v>
      </c>
      <c r="G202" s="17">
        <v>56703.89</v>
      </c>
      <c r="H202" s="17">
        <v>10389.853113572868</v>
      </c>
      <c r="I202" s="17">
        <v>67093.743113572869</v>
      </c>
    </row>
    <row r="203" spans="1:9" ht="14.45" customHeight="1" x14ac:dyDescent="0.25">
      <c r="A203" s="13">
        <v>934</v>
      </c>
      <c r="B203" s="32" t="s">
        <v>348</v>
      </c>
      <c r="C203" s="1" t="s">
        <v>0</v>
      </c>
      <c r="D203" s="1" t="s">
        <v>19</v>
      </c>
      <c r="E203" s="1">
        <v>364</v>
      </c>
      <c r="F203" s="17">
        <v>80.89</v>
      </c>
      <c r="G203" s="17">
        <v>29443.96</v>
      </c>
      <c r="H203" s="17">
        <v>11196.441933026437</v>
      </c>
      <c r="I203" s="17">
        <v>40640.401933026435</v>
      </c>
    </row>
    <row r="204" spans="1:9" ht="14.45" customHeight="1" x14ac:dyDescent="0.25">
      <c r="A204" s="13">
        <v>629</v>
      </c>
      <c r="B204" s="32" t="s">
        <v>203</v>
      </c>
      <c r="C204" s="1" t="s">
        <v>0</v>
      </c>
      <c r="D204" s="1" t="s">
        <v>22</v>
      </c>
      <c r="E204" s="1">
        <v>70</v>
      </c>
      <c r="F204" s="17">
        <v>80.89</v>
      </c>
      <c r="G204" s="17">
        <v>5662.3</v>
      </c>
      <c r="H204" s="17">
        <v>581.68431047114393</v>
      </c>
      <c r="I204" s="17">
        <v>6243.9843104711445</v>
      </c>
    </row>
    <row r="205" spans="1:9" ht="14.45" customHeight="1" x14ac:dyDescent="0.25">
      <c r="A205" s="13">
        <v>935</v>
      </c>
      <c r="B205" s="32" t="s">
        <v>204</v>
      </c>
      <c r="C205" s="1" t="s">
        <v>7</v>
      </c>
      <c r="D205" s="1" t="s">
        <v>8</v>
      </c>
      <c r="E205" s="1">
        <v>108</v>
      </c>
      <c r="F205" s="17">
        <v>80.89</v>
      </c>
      <c r="G205" s="17">
        <v>8736.1200000000008</v>
      </c>
      <c r="H205" s="17">
        <v>1650.979824440984</v>
      </c>
      <c r="I205" s="17">
        <v>10387.099824440986</v>
      </c>
    </row>
    <row r="206" spans="1:9" ht="26.25" customHeight="1" x14ac:dyDescent="0.25">
      <c r="A206" s="13">
        <v>589</v>
      </c>
      <c r="B206" s="32" t="s">
        <v>349</v>
      </c>
      <c r="C206" s="1" t="s">
        <v>0</v>
      </c>
      <c r="D206" s="1" t="s">
        <v>50</v>
      </c>
      <c r="E206" s="1">
        <v>55</v>
      </c>
      <c r="F206" s="17">
        <v>80.89</v>
      </c>
      <c r="G206" s="17">
        <v>4448.95</v>
      </c>
      <c r="H206" s="17">
        <v>2534.9088922392684</v>
      </c>
      <c r="I206" s="17">
        <v>6983.8588922392682</v>
      </c>
    </row>
    <row r="207" spans="1:9" ht="24.6" customHeight="1" x14ac:dyDescent="0.25">
      <c r="A207" s="13">
        <v>620</v>
      </c>
      <c r="B207" s="32" t="s">
        <v>206</v>
      </c>
      <c r="C207" s="1" t="s">
        <v>0</v>
      </c>
      <c r="D207" s="1" t="s">
        <v>22</v>
      </c>
      <c r="E207" s="1">
        <v>142</v>
      </c>
      <c r="F207" s="17">
        <v>80.89</v>
      </c>
      <c r="G207" s="17">
        <v>11486.38</v>
      </c>
      <c r="H207" s="17">
        <v>1138.7920875257048</v>
      </c>
      <c r="I207" s="17">
        <v>12625.172087525703</v>
      </c>
    </row>
    <row r="208" spans="1:9" ht="26.25" customHeight="1" x14ac:dyDescent="0.25">
      <c r="A208" s="13">
        <v>391</v>
      </c>
      <c r="B208" s="32" t="s">
        <v>350</v>
      </c>
      <c r="C208" s="1" t="s">
        <v>0</v>
      </c>
      <c r="D208" s="1" t="s">
        <v>3</v>
      </c>
      <c r="E208" s="1">
        <v>202</v>
      </c>
      <c r="F208" s="17">
        <v>80.89</v>
      </c>
      <c r="G208" s="17">
        <v>16339.78</v>
      </c>
      <c r="H208" s="17">
        <v>1785.3864346002385</v>
      </c>
      <c r="I208" s="17">
        <v>18125.16643460024</v>
      </c>
    </row>
    <row r="209" spans="1:9" ht="15" customHeight="1" x14ac:dyDescent="0.25">
      <c r="A209" s="13">
        <v>766</v>
      </c>
      <c r="B209" s="32" t="s">
        <v>351</v>
      </c>
      <c r="C209" s="1" t="s">
        <v>7</v>
      </c>
      <c r="D209" s="1" t="s">
        <v>8</v>
      </c>
      <c r="E209" s="1">
        <v>144</v>
      </c>
      <c r="F209" s="17">
        <v>80.89</v>
      </c>
      <c r="G209" s="17">
        <v>11648.16</v>
      </c>
      <c r="H209" s="17">
        <v>2308.2555269011891</v>
      </c>
      <c r="I209" s="17">
        <v>13956.41552690119</v>
      </c>
    </row>
    <row r="210" spans="1:9" ht="14.45" customHeight="1" x14ac:dyDescent="0.25">
      <c r="A210" s="13">
        <v>985</v>
      </c>
      <c r="B210" s="32" t="s">
        <v>207</v>
      </c>
      <c r="C210" s="1" t="s">
        <v>0</v>
      </c>
      <c r="D210" s="1" t="s">
        <v>36</v>
      </c>
      <c r="E210" s="1">
        <v>118</v>
      </c>
      <c r="F210" s="17">
        <v>80.89</v>
      </c>
      <c r="G210" s="17">
        <v>9545.02</v>
      </c>
      <c r="H210" s="17">
        <v>1251.6420855990434</v>
      </c>
      <c r="I210" s="17">
        <v>10796.662085599044</v>
      </c>
    </row>
    <row r="211" spans="1:9" ht="14.45" customHeight="1" x14ac:dyDescent="0.25">
      <c r="A211" s="13">
        <v>335</v>
      </c>
      <c r="B211" s="32" t="s">
        <v>208</v>
      </c>
      <c r="C211" s="1" t="s">
        <v>7</v>
      </c>
      <c r="D211" s="1" t="s">
        <v>8</v>
      </c>
      <c r="E211" s="1">
        <v>36</v>
      </c>
      <c r="F211" s="17">
        <v>80.89</v>
      </c>
      <c r="G211" s="17">
        <v>2912.04</v>
      </c>
      <c r="H211" s="17">
        <v>365.98433632653035</v>
      </c>
      <c r="I211" s="17">
        <v>3278.0243363265304</v>
      </c>
    </row>
    <row r="212" spans="1:9" ht="26.25" customHeight="1" x14ac:dyDescent="0.25">
      <c r="A212" s="13">
        <v>622</v>
      </c>
      <c r="B212" s="32" t="s">
        <v>149</v>
      </c>
      <c r="C212" s="1" t="s">
        <v>0</v>
      </c>
      <c r="D212" s="1" t="s">
        <v>58</v>
      </c>
      <c r="E212" s="1">
        <v>138</v>
      </c>
      <c r="F212" s="17">
        <v>80.89</v>
      </c>
      <c r="G212" s="17">
        <v>11162.82</v>
      </c>
      <c r="H212" s="17">
        <v>1906.0214243846765</v>
      </c>
      <c r="I212" s="17">
        <v>13068.841424384676</v>
      </c>
    </row>
    <row r="213" spans="1:9" ht="26.25" customHeight="1" x14ac:dyDescent="0.25">
      <c r="A213" s="13">
        <v>744</v>
      </c>
      <c r="B213" s="32" t="s">
        <v>210</v>
      </c>
      <c r="C213" s="1" t="s">
        <v>0</v>
      </c>
      <c r="D213" s="1" t="s">
        <v>13</v>
      </c>
      <c r="E213" s="1">
        <v>538</v>
      </c>
      <c r="F213" s="17">
        <v>80.89</v>
      </c>
      <c r="G213" s="17">
        <v>43518.82</v>
      </c>
      <c r="H213" s="17">
        <v>15792.386404711649</v>
      </c>
      <c r="I213" s="17">
        <v>59311.206404711651</v>
      </c>
    </row>
    <row r="214" spans="1:9" ht="14.45" customHeight="1" x14ac:dyDescent="0.25">
      <c r="A214" s="13">
        <v>438</v>
      </c>
      <c r="B214" s="32" t="s">
        <v>211</v>
      </c>
      <c r="C214" s="1" t="s">
        <v>0</v>
      </c>
      <c r="D214" s="1" t="s">
        <v>63</v>
      </c>
      <c r="E214" s="1">
        <v>238</v>
      </c>
      <c r="F214" s="17">
        <v>76.89</v>
      </c>
      <c r="G214" s="17">
        <v>18299.82</v>
      </c>
      <c r="H214" s="17">
        <v>4634.7110161525525</v>
      </c>
      <c r="I214" s="17">
        <v>22934.531016152552</v>
      </c>
    </row>
    <row r="215" spans="1:9" ht="14.45" customHeight="1" x14ac:dyDescent="0.25">
      <c r="A215" s="13">
        <v>363</v>
      </c>
      <c r="B215" s="32" t="s">
        <v>212</v>
      </c>
      <c r="C215" s="1" t="s">
        <v>0</v>
      </c>
      <c r="D215" s="1" t="s">
        <v>212</v>
      </c>
      <c r="E215" s="1">
        <v>3385</v>
      </c>
      <c r="F215" s="17">
        <v>80.89</v>
      </c>
      <c r="G215" s="17">
        <v>273812.65000000002</v>
      </c>
      <c r="H215" s="17">
        <v>150734.44823578859</v>
      </c>
      <c r="I215" s="17">
        <v>424547.09823578864</v>
      </c>
    </row>
    <row r="216" spans="1:9" ht="14.45" customHeight="1" x14ac:dyDescent="0.25">
      <c r="A216" s="13">
        <v>701</v>
      </c>
      <c r="B216" s="32" t="s">
        <v>213</v>
      </c>
      <c r="C216" s="1" t="s">
        <v>0</v>
      </c>
      <c r="D216" s="1" t="s">
        <v>34</v>
      </c>
      <c r="E216" s="1">
        <v>91</v>
      </c>
      <c r="F216" s="17">
        <v>74.89</v>
      </c>
      <c r="G216" s="17">
        <v>6814.99</v>
      </c>
      <c r="H216" s="17">
        <v>2866.7816182257066</v>
      </c>
      <c r="I216" s="17">
        <v>9681.7716182257063</v>
      </c>
    </row>
    <row r="217" spans="1:9" ht="14.45" customHeight="1" x14ac:dyDescent="0.25">
      <c r="A217" s="13">
        <v>450</v>
      </c>
      <c r="B217" s="32" t="s">
        <v>63</v>
      </c>
      <c r="C217" s="1" t="s">
        <v>0</v>
      </c>
      <c r="D217" s="1" t="s">
        <v>63</v>
      </c>
      <c r="E217" s="1">
        <v>399</v>
      </c>
      <c r="F217" s="17">
        <v>76.89</v>
      </c>
      <c r="G217" s="17">
        <v>30679.11</v>
      </c>
      <c r="H217" s="17">
        <v>13387.23439371944</v>
      </c>
      <c r="I217" s="17">
        <v>44066.344393719439</v>
      </c>
    </row>
    <row r="218" spans="1:9" ht="14.45" customHeight="1" x14ac:dyDescent="0.25">
      <c r="A218" s="13">
        <v>716</v>
      </c>
      <c r="B218" s="32" t="s">
        <v>214</v>
      </c>
      <c r="C218" s="1" t="s">
        <v>7</v>
      </c>
      <c r="D218" s="1" t="s">
        <v>8</v>
      </c>
      <c r="E218" s="1">
        <v>89</v>
      </c>
      <c r="F218" s="17">
        <v>80.89</v>
      </c>
      <c r="G218" s="17">
        <v>7199.21</v>
      </c>
      <c r="H218" s="17">
        <v>1111.9390160095111</v>
      </c>
      <c r="I218" s="17">
        <v>8311.1490160095109</v>
      </c>
    </row>
    <row r="219" spans="1:9" ht="14.45" customHeight="1" x14ac:dyDescent="0.25">
      <c r="A219" s="15">
        <v>392</v>
      </c>
      <c r="B219" s="32" t="s">
        <v>215</v>
      </c>
      <c r="C219" s="1" t="s">
        <v>0</v>
      </c>
      <c r="D219" s="1" t="s">
        <v>14</v>
      </c>
      <c r="E219" s="1">
        <v>1088</v>
      </c>
      <c r="F219" s="17">
        <v>80.89</v>
      </c>
      <c r="G219" s="17">
        <v>88008.320000000007</v>
      </c>
      <c r="H219" s="17">
        <v>30103.372923201841</v>
      </c>
      <c r="I219" s="17">
        <v>118111.69292320184</v>
      </c>
    </row>
    <row r="220" spans="1:9" ht="14.45" customHeight="1" x14ac:dyDescent="0.25">
      <c r="A220" s="14">
        <v>726</v>
      </c>
      <c r="B220" s="32" t="s">
        <v>216</v>
      </c>
      <c r="C220" s="1" t="s">
        <v>0</v>
      </c>
      <c r="D220" s="1" t="s">
        <v>194</v>
      </c>
      <c r="E220" s="1">
        <v>419</v>
      </c>
      <c r="F220" s="17">
        <v>74.89</v>
      </c>
      <c r="G220" s="17">
        <v>31378.91</v>
      </c>
      <c r="H220" s="17">
        <v>9050.8889842229364</v>
      </c>
      <c r="I220" s="17">
        <v>40429.798984222936</v>
      </c>
    </row>
    <row r="221" spans="1:9" ht="14.45" customHeight="1" x14ac:dyDescent="0.25">
      <c r="A221" s="13">
        <v>936</v>
      </c>
      <c r="B221" s="32" t="s">
        <v>217</v>
      </c>
      <c r="C221" s="1" t="s">
        <v>7</v>
      </c>
      <c r="D221" s="1" t="s">
        <v>8</v>
      </c>
      <c r="E221" s="1">
        <v>59</v>
      </c>
      <c r="F221" s="17">
        <v>80.89</v>
      </c>
      <c r="G221" s="17">
        <v>4772.51</v>
      </c>
      <c r="H221" s="17">
        <v>1073.0492157481917</v>
      </c>
      <c r="I221" s="17">
        <v>5845.5592157481915</v>
      </c>
    </row>
    <row r="222" spans="1:9" ht="14.45" customHeight="1" x14ac:dyDescent="0.25">
      <c r="A222" s="13">
        <v>745</v>
      </c>
      <c r="B222" s="32" t="s">
        <v>218</v>
      </c>
      <c r="C222" s="1" t="s">
        <v>0</v>
      </c>
      <c r="D222" s="1" t="s">
        <v>138</v>
      </c>
      <c r="E222" s="1">
        <v>703</v>
      </c>
      <c r="F222" s="17">
        <v>77.89</v>
      </c>
      <c r="G222" s="17">
        <v>54756.67</v>
      </c>
      <c r="H222" s="17">
        <v>14004.805827231608</v>
      </c>
      <c r="I222" s="17">
        <v>68761.47582723161</v>
      </c>
    </row>
    <row r="223" spans="1:9" ht="14.45" customHeight="1" x14ac:dyDescent="0.25">
      <c r="A223" s="13">
        <v>309</v>
      </c>
      <c r="B223" s="32" t="s">
        <v>219</v>
      </c>
      <c r="C223" s="1" t="s">
        <v>0</v>
      </c>
      <c r="D223" s="1" t="s">
        <v>3</v>
      </c>
      <c r="E223" s="1">
        <v>247</v>
      </c>
      <c r="F223" s="17">
        <v>80.89</v>
      </c>
      <c r="G223" s="17">
        <v>19979.830000000002</v>
      </c>
      <c r="H223" s="17">
        <v>2330.9224833289259</v>
      </c>
      <c r="I223" s="17">
        <v>22310.752483328928</v>
      </c>
    </row>
    <row r="224" spans="1:9" ht="14.45" customHeight="1" x14ac:dyDescent="0.25">
      <c r="A224" s="13">
        <v>310</v>
      </c>
      <c r="B224" s="32" t="s">
        <v>352</v>
      </c>
      <c r="C224" s="1" t="s">
        <v>0</v>
      </c>
      <c r="D224" s="1" t="s">
        <v>3</v>
      </c>
      <c r="E224" s="1">
        <v>494</v>
      </c>
      <c r="F224" s="17">
        <v>80.89</v>
      </c>
      <c r="G224" s="17">
        <v>39959.660000000003</v>
      </c>
      <c r="H224" s="17">
        <v>5694.3755567426751</v>
      </c>
      <c r="I224" s="17">
        <v>45654.035556742681</v>
      </c>
    </row>
    <row r="225" spans="1:9" ht="14.45" customHeight="1" x14ac:dyDescent="0.25">
      <c r="A225" s="13">
        <v>715</v>
      </c>
      <c r="B225" s="32" t="s">
        <v>220</v>
      </c>
      <c r="C225" s="1" t="s">
        <v>7</v>
      </c>
      <c r="D225" s="1" t="s">
        <v>8</v>
      </c>
      <c r="E225" s="1">
        <v>11</v>
      </c>
      <c r="F225" s="17">
        <v>80.89</v>
      </c>
      <c r="G225" s="17">
        <v>889.79</v>
      </c>
      <c r="H225" s="17">
        <v>277.45699009277928</v>
      </c>
      <c r="I225" s="17">
        <v>1167.2469900927792</v>
      </c>
    </row>
    <row r="226" spans="1:9" ht="14.45" customHeight="1" x14ac:dyDescent="0.25">
      <c r="A226" s="13">
        <v>703</v>
      </c>
      <c r="B226" s="32" t="s">
        <v>221</v>
      </c>
      <c r="C226" s="1" t="s">
        <v>0</v>
      </c>
      <c r="D226" s="1" t="s">
        <v>60</v>
      </c>
      <c r="E226" s="1">
        <v>501</v>
      </c>
      <c r="F226" s="17">
        <v>80.89</v>
      </c>
      <c r="G226" s="17">
        <v>40525.89</v>
      </c>
      <c r="H226" s="17">
        <v>18656.969006180789</v>
      </c>
      <c r="I226" s="17">
        <v>59182.859006180792</v>
      </c>
    </row>
    <row r="227" spans="1:9" ht="14.45" customHeight="1" x14ac:dyDescent="0.25">
      <c r="A227" s="13">
        <v>567</v>
      </c>
      <c r="B227" s="32" t="s">
        <v>353</v>
      </c>
      <c r="C227" s="1" t="s">
        <v>0</v>
      </c>
      <c r="D227" s="1" t="s">
        <v>74</v>
      </c>
      <c r="E227" s="1">
        <v>778</v>
      </c>
      <c r="F227" s="17">
        <v>80.89</v>
      </c>
      <c r="G227" s="17">
        <v>62932.42</v>
      </c>
      <c r="H227" s="17">
        <v>9671.0365110402436</v>
      </c>
      <c r="I227" s="17">
        <v>72603.456511040247</v>
      </c>
    </row>
    <row r="228" spans="1:9" ht="14.45" customHeight="1" x14ac:dyDescent="0.25">
      <c r="A228" s="13">
        <v>336</v>
      </c>
      <c r="B228" s="32" t="s">
        <v>222</v>
      </c>
      <c r="C228" s="1" t="s">
        <v>7</v>
      </c>
      <c r="D228" s="1" t="s">
        <v>8</v>
      </c>
      <c r="E228" s="1">
        <v>41</v>
      </c>
      <c r="F228" s="17">
        <v>80.89</v>
      </c>
      <c r="G228" s="17">
        <v>3316.4900000000002</v>
      </c>
      <c r="H228" s="17">
        <v>434.55853815768535</v>
      </c>
      <c r="I228" s="17">
        <v>3751.0485381576855</v>
      </c>
    </row>
    <row r="229" spans="1:9" ht="14.45" customHeight="1" x14ac:dyDescent="0.25">
      <c r="A229" s="13">
        <v>441</v>
      </c>
      <c r="B229" s="32" t="s">
        <v>354</v>
      </c>
      <c r="C229" s="1" t="s">
        <v>0</v>
      </c>
      <c r="D229" s="1" t="s">
        <v>65</v>
      </c>
      <c r="E229" s="1">
        <v>178</v>
      </c>
      <c r="F229" s="17">
        <v>80.89</v>
      </c>
      <c r="G229" s="17">
        <v>14398.42</v>
      </c>
      <c r="H229" s="17">
        <v>5178.5525211823951</v>
      </c>
      <c r="I229" s="17">
        <v>19576.972521182397</v>
      </c>
    </row>
    <row r="230" spans="1:9" ht="26.25" customHeight="1" x14ac:dyDescent="0.25">
      <c r="A230" s="13">
        <v>767</v>
      </c>
      <c r="B230" s="32" t="s">
        <v>223</v>
      </c>
      <c r="C230" s="1" t="s">
        <v>7</v>
      </c>
      <c r="D230" s="1" t="s">
        <v>8</v>
      </c>
      <c r="E230" s="1">
        <v>185</v>
      </c>
      <c r="F230" s="17">
        <v>80.89</v>
      </c>
      <c r="G230" s="17">
        <v>14964.65</v>
      </c>
      <c r="H230" s="17">
        <v>2453.7862614784117</v>
      </c>
      <c r="I230" s="17">
        <v>17418.436261478411</v>
      </c>
    </row>
    <row r="231" spans="1:9" x14ac:dyDescent="0.25">
      <c r="A231" s="13">
        <v>879</v>
      </c>
      <c r="B231" s="32" t="s">
        <v>189</v>
      </c>
      <c r="C231" s="1" t="s">
        <v>0</v>
      </c>
      <c r="D231" s="1" t="s">
        <v>189</v>
      </c>
      <c r="E231" s="1">
        <v>576</v>
      </c>
      <c r="F231" s="17">
        <v>80.89</v>
      </c>
      <c r="G231" s="17">
        <v>46592.639999999999</v>
      </c>
      <c r="H231" s="17">
        <v>8749.6669112640557</v>
      </c>
      <c r="I231" s="17">
        <v>55342.306911264051</v>
      </c>
    </row>
    <row r="232" spans="1:9" ht="14.45" customHeight="1" x14ac:dyDescent="0.25">
      <c r="A232" s="13">
        <v>590</v>
      </c>
      <c r="B232" s="32" t="s">
        <v>355</v>
      </c>
      <c r="C232" s="1" t="s">
        <v>7</v>
      </c>
      <c r="D232" s="1" t="s">
        <v>8</v>
      </c>
      <c r="E232" s="1">
        <v>453</v>
      </c>
      <c r="F232" s="17">
        <v>80.89</v>
      </c>
      <c r="G232" s="17">
        <v>36643.17</v>
      </c>
      <c r="H232" s="17">
        <v>14501.349665507832</v>
      </c>
      <c r="I232" s="17">
        <v>51144.519665507833</v>
      </c>
    </row>
    <row r="233" spans="1:9" ht="14.45" customHeight="1" x14ac:dyDescent="0.25">
      <c r="A233" s="13">
        <v>704</v>
      </c>
      <c r="B233" s="32" t="s">
        <v>356</v>
      </c>
      <c r="C233" s="1" t="s">
        <v>0</v>
      </c>
      <c r="D233" s="1" t="s">
        <v>34</v>
      </c>
      <c r="E233" s="1">
        <v>22</v>
      </c>
      <c r="F233" s="17">
        <v>74.89</v>
      </c>
      <c r="G233" s="17">
        <v>1647.58</v>
      </c>
      <c r="H233" s="17">
        <v>1367.837355598672</v>
      </c>
      <c r="I233" s="17">
        <v>3015.4173555986717</v>
      </c>
    </row>
    <row r="234" spans="1:9" ht="14.45" customHeight="1" x14ac:dyDescent="0.25">
      <c r="A234" s="13">
        <v>337</v>
      </c>
      <c r="B234" s="32" t="s">
        <v>357</v>
      </c>
      <c r="C234" s="1" t="s">
        <v>0</v>
      </c>
      <c r="D234" s="1" t="s">
        <v>5</v>
      </c>
      <c r="E234" s="1">
        <v>843</v>
      </c>
      <c r="F234" s="17">
        <v>80.89</v>
      </c>
      <c r="G234" s="17">
        <v>68190.27</v>
      </c>
      <c r="H234" s="17">
        <v>24717.636362263867</v>
      </c>
      <c r="I234" s="17">
        <v>92907.906362263864</v>
      </c>
    </row>
    <row r="235" spans="1:9" ht="14.45" customHeight="1" x14ac:dyDescent="0.25">
      <c r="A235" s="13">
        <v>338</v>
      </c>
      <c r="B235" s="32" t="s">
        <v>225</v>
      </c>
      <c r="C235" s="1" t="s">
        <v>7</v>
      </c>
      <c r="D235" s="1" t="s">
        <v>8</v>
      </c>
      <c r="E235" s="1">
        <v>288</v>
      </c>
      <c r="F235" s="17">
        <v>80.89</v>
      </c>
      <c r="G235" s="17">
        <v>23296.32</v>
      </c>
      <c r="H235" s="17">
        <v>6318.7834494136023</v>
      </c>
      <c r="I235" s="17">
        <v>29615.103449413604</v>
      </c>
    </row>
    <row r="236" spans="1:9" ht="14.45" customHeight="1" x14ac:dyDescent="0.25">
      <c r="A236" s="13">
        <v>339</v>
      </c>
      <c r="B236" s="32" t="s">
        <v>226</v>
      </c>
      <c r="C236" s="1" t="s">
        <v>7</v>
      </c>
      <c r="D236" s="1" t="s">
        <v>8</v>
      </c>
      <c r="E236" s="1">
        <v>88</v>
      </c>
      <c r="F236" s="17">
        <v>80.89</v>
      </c>
      <c r="G236" s="17">
        <v>7118.32</v>
      </c>
      <c r="H236" s="17">
        <v>813.45176438820727</v>
      </c>
      <c r="I236" s="17">
        <v>7931.771764388207</v>
      </c>
    </row>
    <row r="237" spans="1:9" ht="15.6" customHeight="1" x14ac:dyDescent="0.25">
      <c r="A237" s="13">
        <v>442</v>
      </c>
      <c r="B237" s="32" t="s">
        <v>358</v>
      </c>
      <c r="C237" s="1" t="s">
        <v>0</v>
      </c>
      <c r="D237" s="1" t="s">
        <v>63</v>
      </c>
      <c r="E237" s="1">
        <v>24</v>
      </c>
      <c r="F237" s="17">
        <v>76.89</v>
      </c>
      <c r="G237" s="17">
        <v>1845.3600000000001</v>
      </c>
      <c r="H237" s="17">
        <v>261.57784423429206</v>
      </c>
      <c r="I237" s="17">
        <v>2106.9378442342922</v>
      </c>
    </row>
    <row r="238" spans="1:9" ht="14.45" customHeight="1" x14ac:dyDescent="0.25">
      <c r="A238" s="13">
        <v>904</v>
      </c>
      <c r="B238" s="32" t="s">
        <v>359</v>
      </c>
      <c r="C238" s="1" t="s">
        <v>7</v>
      </c>
      <c r="D238" s="1" t="s">
        <v>8</v>
      </c>
      <c r="E238" s="1">
        <v>245</v>
      </c>
      <c r="F238" s="17">
        <v>80.89</v>
      </c>
      <c r="G238" s="17">
        <v>19818.05</v>
      </c>
      <c r="H238" s="17">
        <v>3321.4273296431388</v>
      </c>
      <c r="I238" s="17">
        <v>23139.477329643138</v>
      </c>
    </row>
    <row r="239" spans="1:9" ht="14.45" customHeight="1" x14ac:dyDescent="0.25">
      <c r="A239" s="13">
        <v>623</v>
      </c>
      <c r="B239" s="32" t="s">
        <v>150</v>
      </c>
      <c r="C239" s="1" t="s">
        <v>0</v>
      </c>
      <c r="D239" s="1" t="s">
        <v>58</v>
      </c>
      <c r="E239" s="1">
        <v>522</v>
      </c>
      <c r="F239" s="17">
        <v>80.89</v>
      </c>
      <c r="G239" s="17">
        <v>42224.58</v>
      </c>
      <c r="H239" s="17">
        <v>9298.4823663904317</v>
      </c>
      <c r="I239" s="17">
        <v>51523.062366390433</v>
      </c>
    </row>
    <row r="240" spans="1:9" ht="14.45" customHeight="1" x14ac:dyDescent="0.25">
      <c r="A240" s="13">
        <v>905</v>
      </c>
      <c r="B240" s="32" t="s">
        <v>228</v>
      </c>
      <c r="C240" s="1" t="s">
        <v>7</v>
      </c>
      <c r="D240" s="1" t="s">
        <v>8</v>
      </c>
      <c r="E240" s="1">
        <v>497</v>
      </c>
      <c r="F240" s="17">
        <v>80.89</v>
      </c>
      <c r="G240" s="17">
        <v>40202.33</v>
      </c>
      <c r="H240" s="17">
        <v>4370.2516656304661</v>
      </c>
      <c r="I240" s="17">
        <v>44572.581665630467</v>
      </c>
    </row>
    <row r="241" spans="1:9" ht="26.25" customHeight="1" x14ac:dyDescent="0.25">
      <c r="A241" s="13">
        <v>420</v>
      </c>
      <c r="B241" s="32" t="s">
        <v>229</v>
      </c>
      <c r="C241" s="1" t="s">
        <v>0</v>
      </c>
      <c r="D241" s="1" t="s">
        <v>10</v>
      </c>
      <c r="E241" s="1">
        <v>459</v>
      </c>
      <c r="F241" s="17">
        <v>80.89</v>
      </c>
      <c r="G241" s="17">
        <v>37128.51</v>
      </c>
      <c r="H241" s="17">
        <v>21347.128716244155</v>
      </c>
      <c r="I241" s="17">
        <v>58475.638716244153</v>
      </c>
    </row>
    <row r="242" spans="1:9" ht="26.25" customHeight="1" x14ac:dyDescent="0.25">
      <c r="A242" s="13">
        <v>880</v>
      </c>
      <c r="B242" s="32" t="s">
        <v>233</v>
      </c>
      <c r="C242" s="1" t="s">
        <v>0</v>
      </c>
      <c r="D242" s="1" t="s">
        <v>189</v>
      </c>
      <c r="E242" s="1">
        <v>303</v>
      </c>
      <c r="F242" s="17">
        <v>80.89</v>
      </c>
      <c r="G242" s="17">
        <v>24509.670000000002</v>
      </c>
      <c r="H242" s="17">
        <v>6263.2432071380508</v>
      </c>
      <c r="I242" s="17">
        <v>30772.913207138052</v>
      </c>
    </row>
    <row r="243" spans="1:9" ht="14.45" customHeight="1" x14ac:dyDescent="0.25">
      <c r="A243" s="13">
        <v>956</v>
      </c>
      <c r="B243" s="32" t="s">
        <v>230</v>
      </c>
      <c r="C243" s="1" t="s">
        <v>0</v>
      </c>
      <c r="D243" s="1" t="s">
        <v>14</v>
      </c>
      <c r="E243" s="1">
        <v>629</v>
      </c>
      <c r="F243" s="17">
        <v>80.89</v>
      </c>
      <c r="G243" s="17">
        <v>50879.81</v>
      </c>
      <c r="H243" s="17">
        <v>10281.485451911109</v>
      </c>
      <c r="I243" s="17">
        <v>61161.295451911108</v>
      </c>
    </row>
    <row r="244" spans="1:9" ht="14.45" customHeight="1" x14ac:dyDescent="0.25">
      <c r="A244" s="13">
        <v>421</v>
      </c>
      <c r="B244" s="32" t="s">
        <v>231</v>
      </c>
      <c r="C244" s="1" t="s">
        <v>0</v>
      </c>
      <c r="D244" s="1" t="s">
        <v>36</v>
      </c>
      <c r="E244" s="1">
        <v>20</v>
      </c>
      <c r="F244" s="17">
        <v>80.89</v>
      </c>
      <c r="G244" s="17">
        <v>1617.8</v>
      </c>
      <c r="H244" s="17">
        <v>101.25786238945453</v>
      </c>
      <c r="I244" s="17">
        <v>1719.0578623894544</v>
      </c>
    </row>
    <row r="245" spans="1:9" ht="14.45" customHeight="1" x14ac:dyDescent="0.25">
      <c r="A245" s="13">
        <v>987</v>
      </c>
      <c r="B245" s="32" t="s">
        <v>232</v>
      </c>
      <c r="C245" s="1" t="s">
        <v>0</v>
      </c>
      <c r="D245" s="1" t="s">
        <v>14</v>
      </c>
      <c r="E245" s="1">
        <v>92</v>
      </c>
      <c r="F245" s="17">
        <v>80.89</v>
      </c>
      <c r="G245" s="17">
        <v>7441.88</v>
      </c>
      <c r="H245" s="17">
        <v>1773.2165693807933</v>
      </c>
      <c r="I245" s="17">
        <v>9215.0965693807939</v>
      </c>
    </row>
    <row r="246" spans="1:9" ht="14.45" customHeight="1" x14ac:dyDescent="0.25">
      <c r="A246" s="13">
        <v>853</v>
      </c>
      <c r="B246" s="32" t="s">
        <v>234</v>
      </c>
      <c r="C246" s="1" t="s">
        <v>0</v>
      </c>
      <c r="D246" s="1" t="s">
        <v>189</v>
      </c>
      <c r="E246" s="1">
        <v>296</v>
      </c>
      <c r="F246" s="17">
        <v>80.89</v>
      </c>
      <c r="G246" s="17">
        <v>23943.439999999999</v>
      </c>
      <c r="H246" s="17">
        <v>7307.3151593715829</v>
      </c>
      <c r="I246" s="17">
        <v>31250.755159371583</v>
      </c>
    </row>
    <row r="247" spans="1:9" ht="14.45" customHeight="1" x14ac:dyDescent="0.25">
      <c r="A247" s="13">
        <v>393</v>
      </c>
      <c r="B247" s="32" t="s">
        <v>360</v>
      </c>
      <c r="C247" s="1" t="s">
        <v>0</v>
      </c>
      <c r="D247" s="1" t="s">
        <v>14</v>
      </c>
      <c r="E247" s="1">
        <v>161</v>
      </c>
      <c r="F247" s="17">
        <v>80.89</v>
      </c>
      <c r="G247" s="17">
        <v>13023.29</v>
      </c>
      <c r="H247" s="17">
        <v>2426.5321010307412</v>
      </c>
      <c r="I247" s="17">
        <v>15449.822101030742</v>
      </c>
    </row>
    <row r="248" spans="1:9" ht="14.45" customHeight="1" x14ac:dyDescent="0.25">
      <c r="A248" s="13">
        <v>422</v>
      </c>
      <c r="B248" s="32" t="s">
        <v>361</v>
      </c>
      <c r="C248" s="1" t="s">
        <v>7</v>
      </c>
      <c r="D248" s="1" t="s">
        <v>8</v>
      </c>
      <c r="E248" s="1">
        <v>34</v>
      </c>
      <c r="F248" s="17">
        <v>80.89</v>
      </c>
      <c r="G248" s="17">
        <v>2750.26</v>
      </c>
      <c r="H248" s="17">
        <v>446.7305068158928</v>
      </c>
      <c r="I248" s="17">
        <v>3196.9905068158932</v>
      </c>
    </row>
    <row r="249" spans="1:9" ht="14.45" customHeight="1" x14ac:dyDescent="0.25">
      <c r="A249" s="13">
        <v>340</v>
      </c>
      <c r="B249" s="32" t="s">
        <v>235</v>
      </c>
      <c r="C249" s="1" t="s">
        <v>0</v>
      </c>
      <c r="D249" s="1" t="s">
        <v>5</v>
      </c>
      <c r="E249" s="1">
        <v>141</v>
      </c>
      <c r="F249" s="17">
        <v>80.89</v>
      </c>
      <c r="G249" s="17">
        <v>11405.49</v>
      </c>
      <c r="H249" s="17">
        <v>1472.0043421215889</v>
      </c>
      <c r="I249" s="17">
        <v>12877.494342121588</v>
      </c>
    </row>
    <row r="250" spans="1:9" ht="14.45" customHeight="1" x14ac:dyDescent="0.25">
      <c r="A250" s="13">
        <v>843</v>
      </c>
      <c r="B250" s="32" t="s">
        <v>106</v>
      </c>
      <c r="C250" s="1" t="s">
        <v>0</v>
      </c>
      <c r="D250" s="1" t="s">
        <v>106</v>
      </c>
      <c r="E250" s="1">
        <v>1157</v>
      </c>
      <c r="F250" s="17">
        <v>80.89</v>
      </c>
      <c r="G250" s="17">
        <v>93589.73</v>
      </c>
      <c r="H250" s="17">
        <v>56793.267536493389</v>
      </c>
      <c r="I250" s="17">
        <v>150382.99753649338</v>
      </c>
    </row>
    <row r="251" spans="1:9" ht="14.45" customHeight="1" x14ac:dyDescent="0.25">
      <c r="A251" s="13">
        <v>746</v>
      </c>
      <c r="B251" s="32" t="s">
        <v>236</v>
      </c>
      <c r="C251" s="1" t="s">
        <v>0</v>
      </c>
      <c r="D251" s="1" t="s">
        <v>13</v>
      </c>
      <c r="E251" s="1">
        <v>391</v>
      </c>
      <c r="F251" s="17">
        <v>80.89</v>
      </c>
      <c r="G251" s="17">
        <v>31627.99</v>
      </c>
      <c r="H251" s="17">
        <v>4971.8194200152357</v>
      </c>
      <c r="I251" s="17">
        <v>36599.809420015241</v>
      </c>
    </row>
    <row r="252" spans="1:9" ht="14.45" customHeight="1" x14ac:dyDescent="0.25">
      <c r="A252" s="13">
        <v>706</v>
      </c>
      <c r="B252" s="32" t="s">
        <v>237</v>
      </c>
      <c r="C252" s="1" t="s">
        <v>0</v>
      </c>
      <c r="D252" s="1" t="s">
        <v>60</v>
      </c>
      <c r="E252" s="1">
        <v>157</v>
      </c>
      <c r="F252" s="17">
        <v>80.89</v>
      </c>
      <c r="G252" s="17">
        <v>12699.73</v>
      </c>
      <c r="H252" s="17">
        <v>2632.7324520694606</v>
      </c>
      <c r="I252" s="17">
        <v>15332.46245206946</v>
      </c>
    </row>
    <row r="253" spans="1:9" ht="14.45" customHeight="1" x14ac:dyDescent="0.25">
      <c r="A253" s="13">
        <v>443</v>
      </c>
      <c r="B253" s="32" t="s">
        <v>65</v>
      </c>
      <c r="C253" s="1" t="s">
        <v>0</v>
      </c>
      <c r="D253" s="1" t="s">
        <v>65</v>
      </c>
      <c r="E253" s="1">
        <v>1046</v>
      </c>
      <c r="F253" s="17">
        <v>80.89</v>
      </c>
      <c r="G253" s="17">
        <v>84610.94</v>
      </c>
      <c r="H253" s="17">
        <v>55170.110919320141</v>
      </c>
      <c r="I253" s="17">
        <v>139781.05091932014</v>
      </c>
    </row>
    <row r="254" spans="1:9" ht="14.45" customHeight="1" x14ac:dyDescent="0.25">
      <c r="A254" s="13">
        <v>449</v>
      </c>
      <c r="B254" s="32" t="s">
        <v>238</v>
      </c>
      <c r="C254" s="1" t="s">
        <v>0</v>
      </c>
      <c r="D254" s="1" t="s">
        <v>63</v>
      </c>
      <c r="E254" s="1">
        <v>139</v>
      </c>
      <c r="F254" s="17">
        <v>76.89</v>
      </c>
      <c r="G254" s="17">
        <v>10687.710000000001</v>
      </c>
      <c r="H254" s="17">
        <v>4702.4325191106373</v>
      </c>
      <c r="I254" s="17">
        <v>15390.142519110639</v>
      </c>
    </row>
    <row r="255" spans="1:9" ht="14.45" customHeight="1" x14ac:dyDescent="0.25">
      <c r="A255" s="13">
        <v>707</v>
      </c>
      <c r="B255" s="32" t="s">
        <v>362</v>
      </c>
      <c r="C255" s="1" t="s">
        <v>0</v>
      </c>
      <c r="D255" s="1" t="s">
        <v>60</v>
      </c>
      <c r="E255" s="1">
        <v>35</v>
      </c>
      <c r="F255" s="17">
        <v>80.89</v>
      </c>
      <c r="G255" s="17">
        <v>2831.15</v>
      </c>
      <c r="H255" s="17">
        <v>441.49155383371203</v>
      </c>
      <c r="I255" s="17">
        <v>3272.6415538337124</v>
      </c>
    </row>
    <row r="256" spans="1:9" ht="14.45" customHeight="1" x14ac:dyDescent="0.25">
      <c r="A256" s="13">
        <v>591</v>
      </c>
      <c r="B256" s="32" t="s">
        <v>239</v>
      </c>
      <c r="C256" s="1" t="s">
        <v>7</v>
      </c>
      <c r="D256" s="1" t="s">
        <v>8</v>
      </c>
      <c r="E256" s="1">
        <v>11</v>
      </c>
      <c r="F256" s="17">
        <v>80.89</v>
      </c>
      <c r="G256" s="17">
        <v>889.79</v>
      </c>
      <c r="H256" s="17">
        <v>498.56813102427856</v>
      </c>
      <c r="I256" s="17">
        <v>1388.3581310242785</v>
      </c>
    </row>
    <row r="257" spans="1:9" ht="14.45" customHeight="1" x14ac:dyDescent="0.25">
      <c r="A257" s="13">
        <v>906</v>
      </c>
      <c r="B257" s="32" t="s">
        <v>240</v>
      </c>
      <c r="C257" s="1" t="s">
        <v>7</v>
      </c>
      <c r="D257" s="1" t="s">
        <v>8</v>
      </c>
      <c r="E257" s="1">
        <v>204</v>
      </c>
      <c r="F257" s="17">
        <v>80.89</v>
      </c>
      <c r="G257" s="17">
        <v>16501.560000000001</v>
      </c>
      <c r="H257" s="17">
        <v>2002.3448865226685</v>
      </c>
      <c r="I257" s="17">
        <v>18503.904886522669</v>
      </c>
    </row>
    <row r="258" spans="1:9" ht="14.45" customHeight="1" x14ac:dyDescent="0.25">
      <c r="A258" s="13">
        <v>786</v>
      </c>
      <c r="B258" s="32" t="s">
        <v>241</v>
      </c>
      <c r="C258" s="1" t="s">
        <v>0</v>
      </c>
      <c r="D258" s="1" t="s">
        <v>50</v>
      </c>
      <c r="E258" s="1">
        <v>96</v>
      </c>
      <c r="F258" s="17">
        <v>80.89</v>
      </c>
      <c r="G258" s="17">
        <v>7765.4400000000005</v>
      </c>
      <c r="H258" s="17">
        <v>2633.6814274569915</v>
      </c>
      <c r="I258" s="17">
        <v>10399.121427456992</v>
      </c>
    </row>
    <row r="259" spans="1:9" ht="14.45" customHeight="1" x14ac:dyDescent="0.25">
      <c r="A259" s="13">
        <v>708</v>
      </c>
      <c r="B259" s="32" t="s">
        <v>242</v>
      </c>
      <c r="C259" s="1" t="s">
        <v>0</v>
      </c>
      <c r="D259" s="1" t="s">
        <v>34</v>
      </c>
      <c r="E259" s="1">
        <v>6</v>
      </c>
      <c r="F259" s="17">
        <v>74.89</v>
      </c>
      <c r="G259" s="17">
        <v>449.34000000000003</v>
      </c>
      <c r="H259" s="17">
        <v>315.29516090721233</v>
      </c>
      <c r="I259" s="17">
        <v>764.63516090721237</v>
      </c>
    </row>
    <row r="260" spans="1:9" ht="14.45" customHeight="1" x14ac:dyDescent="0.25">
      <c r="A260" s="13">
        <v>747</v>
      </c>
      <c r="B260" s="32" t="s">
        <v>243</v>
      </c>
      <c r="C260" s="1" t="s">
        <v>0</v>
      </c>
      <c r="D260" s="1" t="s">
        <v>13</v>
      </c>
      <c r="E260" s="1">
        <v>89</v>
      </c>
      <c r="F260" s="17">
        <v>80.89</v>
      </c>
      <c r="G260" s="17">
        <v>7199.21</v>
      </c>
      <c r="H260" s="17">
        <v>414.40034033058163</v>
      </c>
      <c r="I260" s="17">
        <v>7613.6103403305815</v>
      </c>
    </row>
    <row r="261" spans="1:9" ht="14.45" customHeight="1" x14ac:dyDescent="0.25">
      <c r="A261" s="13">
        <v>311</v>
      </c>
      <c r="B261" s="32" t="s">
        <v>244</v>
      </c>
      <c r="C261" s="1" t="s">
        <v>0</v>
      </c>
      <c r="D261" s="1" t="s">
        <v>14</v>
      </c>
      <c r="E261" s="1">
        <v>720</v>
      </c>
      <c r="F261" s="17">
        <v>80.89</v>
      </c>
      <c r="G261" s="17">
        <v>58240.800000000003</v>
      </c>
      <c r="H261" s="17">
        <v>9324.5152685499761</v>
      </c>
      <c r="I261" s="17">
        <v>67565.315268549981</v>
      </c>
    </row>
    <row r="262" spans="1:9" ht="14.45" customHeight="1" x14ac:dyDescent="0.25">
      <c r="A262" s="13">
        <v>748</v>
      </c>
      <c r="B262" s="32" t="s">
        <v>245</v>
      </c>
      <c r="C262" s="1" t="s">
        <v>0</v>
      </c>
      <c r="D262" s="1" t="s">
        <v>13</v>
      </c>
      <c r="E262" s="1">
        <v>146</v>
      </c>
      <c r="F262" s="17">
        <v>80.89</v>
      </c>
      <c r="G262" s="17">
        <v>11809.94</v>
      </c>
      <c r="H262" s="17">
        <v>1448.3003161346953</v>
      </c>
      <c r="I262" s="17">
        <v>13258.240316134696</v>
      </c>
    </row>
    <row r="263" spans="1:9" ht="14.45" customHeight="1" x14ac:dyDescent="0.25">
      <c r="A263" s="13">
        <v>592</v>
      </c>
      <c r="B263" s="32" t="s">
        <v>363</v>
      </c>
      <c r="C263" s="1" t="s">
        <v>0</v>
      </c>
      <c r="D263" s="1" t="s">
        <v>50</v>
      </c>
      <c r="E263" s="1">
        <v>109</v>
      </c>
      <c r="F263" s="17">
        <v>80.89</v>
      </c>
      <c r="G263" s="17">
        <v>8817.01</v>
      </c>
      <c r="H263" s="17">
        <v>2221.4716660013619</v>
      </c>
      <c r="I263" s="17">
        <v>11038.481666001362</v>
      </c>
    </row>
    <row r="264" spans="1:9" ht="14.45" customHeight="1" x14ac:dyDescent="0.25">
      <c r="A264" s="13">
        <v>855</v>
      </c>
      <c r="B264" s="32" t="s">
        <v>109</v>
      </c>
      <c r="C264" s="1" t="s">
        <v>0</v>
      </c>
      <c r="D264" s="1" t="s">
        <v>189</v>
      </c>
      <c r="E264" s="1">
        <v>1219</v>
      </c>
      <c r="F264" s="17">
        <v>80.89</v>
      </c>
      <c r="G264" s="17">
        <v>98604.91</v>
      </c>
      <c r="H264" s="17">
        <v>21288.460358319277</v>
      </c>
      <c r="I264" s="17">
        <v>119893.37035831928</v>
      </c>
    </row>
    <row r="265" spans="1:9" ht="14.45" customHeight="1" x14ac:dyDescent="0.25">
      <c r="A265" s="13">
        <v>341</v>
      </c>
      <c r="B265" s="32" t="s">
        <v>246</v>
      </c>
      <c r="C265" s="1" t="s">
        <v>0</v>
      </c>
      <c r="D265" s="1" t="s">
        <v>5</v>
      </c>
      <c r="E265" s="1">
        <v>115</v>
      </c>
      <c r="F265" s="17">
        <v>80.89</v>
      </c>
      <c r="G265" s="17">
        <v>9302.35</v>
      </c>
      <c r="H265" s="17">
        <v>1508.6938743772282</v>
      </c>
      <c r="I265" s="17">
        <v>10811.043874377228</v>
      </c>
    </row>
    <row r="266" spans="1:9" ht="26.25" customHeight="1" x14ac:dyDescent="0.25">
      <c r="A266" s="13">
        <v>988</v>
      </c>
      <c r="B266" s="32" t="s">
        <v>248</v>
      </c>
      <c r="C266" s="1" t="s">
        <v>0</v>
      </c>
      <c r="D266" s="1" t="s">
        <v>36</v>
      </c>
      <c r="E266" s="1">
        <v>293</v>
      </c>
      <c r="F266" s="17">
        <v>80.89</v>
      </c>
      <c r="G266" s="17">
        <v>23700.77</v>
      </c>
      <c r="H266" s="17">
        <v>2282.6871823387787</v>
      </c>
      <c r="I266" s="17">
        <v>25983.457182338778</v>
      </c>
    </row>
    <row r="267" spans="1:9" ht="26.25" customHeight="1" x14ac:dyDescent="0.25">
      <c r="A267" s="13">
        <v>312</v>
      </c>
      <c r="B267" s="32" t="s">
        <v>364</v>
      </c>
      <c r="C267" s="1" t="s">
        <v>0</v>
      </c>
      <c r="D267" s="1" t="s">
        <v>3</v>
      </c>
      <c r="E267" s="1">
        <v>572</v>
      </c>
      <c r="F267" s="17">
        <v>80.89</v>
      </c>
      <c r="G267" s="17">
        <v>46269.08</v>
      </c>
      <c r="H267" s="17">
        <v>7274.7485066788086</v>
      </c>
      <c r="I267" s="17">
        <v>53543.828506678808</v>
      </c>
    </row>
    <row r="268" spans="1:9" ht="14.45" customHeight="1" x14ac:dyDescent="0.25">
      <c r="A268" s="13">
        <v>709</v>
      </c>
      <c r="B268" s="32" t="s">
        <v>249</v>
      </c>
      <c r="C268" s="1" t="s">
        <v>0</v>
      </c>
      <c r="D268" s="1" t="s">
        <v>34</v>
      </c>
      <c r="E268" s="1">
        <v>11</v>
      </c>
      <c r="F268" s="17">
        <v>74.89</v>
      </c>
      <c r="G268" s="17">
        <v>823.79</v>
      </c>
      <c r="H268" s="17">
        <v>151.1548944531971</v>
      </c>
      <c r="I268" s="17">
        <v>974.94489445319709</v>
      </c>
    </row>
    <row r="269" spans="1:9" ht="14.45" customHeight="1" x14ac:dyDescent="0.25">
      <c r="A269" s="13">
        <v>883</v>
      </c>
      <c r="B269" s="32" t="s">
        <v>250</v>
      </c>
      <c r="C269" s="1" t="s">
        <v>0</v>
      </c>
      <c r="D269" s="1" t="s">
        <v>14</v>
      </c>
      <c r="E269" s="1">
        <v>445</v>
      </c>
      <c r="F269" s="17">
        <v>80.89</v>
      </c>
      <c r="G269" s="17">
        <v>35996.050000000003</v>
      </c>
      <c r="H269" s="17">
        <v>8487.670306196469</v>
      </c>
      <c r="I269" s="17">
        <v>44483.720306196468</v>
      </c>
    </row>
    <row r="270" spans="1:9" ht="14.45" customHeight="1" x14ac:dyDescent="0.25">
      <c r="A270" s="13">
        <v>907</v>
      </c>
      <c r="B270" s="32" t="s">
        <v>251</v>
      </c>
      <c r="C270" s="1" t="s">
        <v>7</v>
      </c>
      <c r="D270" s="1" t="s">
        <v>8</v>
      </c>
      <c r="E270" s="1">
        <v>505</v>
      </c>
      <c r="F270" s="17">
        <v>80.89</v>
      </c>
      <c r="G270" s="17">
        <v>40849.449999999997</v>
      </c>
      <c r="H270" s="17">
        <v>7468.1089678699354</v>
      </c>
      <c r="I270" s="17">
        <v>48317.558967869933</v>
      </c>
    </row>
    <row r="271" spans="1:9" ht="14.45" customHeight="1" x14ac:dyDescent="0.25">
      <c r="A271" s="13">
        <v>938</v>
      </c>
      <c r="B271" s="32" t="s">
        <v>252</v>
      </c>
      <c r="C271" s="1" t="s">
        <v>7</v>
      </c>
      <c r="D271" s="1" t="s">
        <v>8</v>
      </c>
      <c r="E271" s="1">
        <v>643</v>
      </c>
      <c r="F271" s="17">
        <v>80.89</v>
      </c>
      <c r="G271" s="17">
        <v>52012.27</v>
      </c>
      <c r="H271" s="17">
        <v>20469.708497936594</v>
      </c>
      <c r="I271" s="17">
        <v>72481.978497936594</v>
      </c>
    </row>
    <row r="272" spans="1:9" ht="14.45" customHeight="1" x14ac:dyDescent="0.25">
      <c r="A272" s="13">
        <v>499</v>
      </c>
      <c r="B272" s="32" t="s">
        <v>253</v>
      </c>
      <c r="C272" s="1" t="s">
        <v>0</v>
      </c>
      <c r="D272" s="1" t="s">
        <v>53</v>
      </c>
      <c r="E272" s="1">
        <v>105</v>
      </c>
      <c r="F272" s="17">
        <v>80.89</v>
      </c>
      <c r="G272" s="17">
        <v>8493.4500000000007</v>
      </c>
      <c r="H272" s="17">
        <v>1996.6201009307217</v>
      </c>
      <c r="I272" s="17">
        <v>10490.070100930723</v>
      </c>
    </row>
    <row r="273" spans="1:9" ht="14.45" customHeight="1" x14ac:dyDescent="0.25">
      <c r="A273" s="13">
        <v>444</v>
      </c>
      <c r="B273" s="32" t="s">
        <v>254</v>
      </c>
      <c r="C273" s="1" t="s">
        <v>0</v>
      </c>
      <c r="D273" s="1" t="s">
        <v>63</v>
      </c>
      <c r="E273" s="1">
        <v>472</v>
      </c>
      <c r="F273" s="17">
        <v>76.89</v>
      </c>
      <c r="G273" s="17">
        <v>36292.080000000002</v>
      </c>
      <c r="H273" s="17">
        <v>12296.183836101472</v>
      </c>
      <c r="I273" s="17">
        <v>48588.263836101476</v>
      </c>
    </row>
    <row r="274" spans="1:9" ht="14.45" customHeight="1" x14ac:dyDescent="0.25">
      <c r="A274" s="13">
        <v>445</v>
      </c>
      <c r="B274" s="32" t="s">
        <v>255</v>
      </c>
      <c r="C274" s="1" t="s">
        <v>0</v>
      </c>
      <c r="D274" s="1" t="s">
        <v>65</v>
      </c>
      <c r="E274" s="1">
        <v>309</v>
      </c>
      <c r="F274" s="17">
        <v>80.89</v>
      </c>
      <c r="G274" s="17">
        <v>24995.01</v>
      </c>
      <c r="H274" s="17">
        <v>6461.2724456734059</v>
      </c>
      <c r="I274" s="17">
        <v>31456.282445673405</v>
      </c>
    </row>
    <row r="275" spans="1:9" ht="14.45" customHeight="1" x14ac:dyDescent="0.25">
      <c r="A275" s="13">
        <v>711</v>
      </c>
      <c r="B275" s="32" t="s">
        <v>256</v>
      </c>
      <c r="C275" s="1" t="s">
        <v>0</v>
      </c>
      <c r="D275" s="1" t="s">
        <v>60</v>
      </c>
      <c r="E275" s="1">
        <v>55</v>
      </c>
      <c r="F275" s="17">
        <v>80.89</v>
      </c>
      <c r="G275" s="17">
        <v>4448.95</v>
      </c>
      <c r="H275" s="17">
        <v>1069.8980846726779</v>
      </c>
      <c r="I275" s="17">
        <v>5518.8480846726779</v>
      </c>
    </row>
    <row r="276" spans="1:9" ht="14.45" customHeight="1" x14ac:dyDescent="0.25">
      <c r="A276" s="13">
        <v>768</v>
      </c>
      <c r="B276" s="32" t="s">
        <v>257</v>
      </c>
      <c r="C276" s="1" t="s">
        <v>0</v>
      </c>
      <c r="D276" s="1" t="s">
        <v>257</v>
      </c>
      <c r="E276" s="1">
        <v>2152</v>
      </c>
      <c r="F276" s="17">
        <v>80.89</v>
      </c>
      <c r="G276" s="17">
        <v>174075.28</v>
      </c>
      <c r="H276" s="17">
        <v>65906.302470391631</v>
      </c>
      <c r="I276" s="17">
        <v>239981.58247039164</v>
      </c>
    </row>
    <row r="277" spans="1:9" ht="14.45" customHeight="1" x14ac:dyDescent="0.25">
      <c r="A277" s="13">
        <v>793</v>
      </c>
      <c r="B277" s="32" t="s">
        <v>258</v>
      </c>
      <c r="C277" s="1" t="s">
        <v>0</v>
      </c>
      <c r="D277" s="1" t="s">
        <v>106</v>
      </c>
      <c r="E277" s="1">
        <v>256</v>
      </c>
      <c r="F277" s="17">
        <v>80.89</v>
      </c>
      <c r="G277" s="17">
        <v>20707.84</v>
      </c>
      <c r="H277" s="17">
        <v>6194.6012931839086</v>
      </c>
      <c r="I277" s="17">
        <v>26902.441293183911</v>
      </c>
    </row>
    <row r="278" spans="1:9" ht="14.45" customHeight="1" x14ac:dyDescent="0.25">
      <c r="A278" s="13">
        <v>939</v>
      </c>
      <c r="B278" s="32" t="s">
        <v>86</v>
      </c>
      <c r="C278" s="1" t="s">
        <v>0</v>
      </c>
      <c r="D278" s="1" t="s">
        <v>86</v>
      </c>
      <c r="E278" s="1">
        <v>2901</v>
      </c>
      <c r="F278" s="17">
        <v>80.89</v>
      </c>
      <c r="G278" s="17">
        <v>234661.89</v>
      </c>
      <c r="H278" s="17">
        <v>91664.217652670894</v>
      </c>
      <c r="I278" s="17">
        <v>326326.10765267094</v>
      </c>
    </row>
    <row r="279" spans="1:9" ht="14.45" customHeight="1" x14ac:dyDescent="0.25">
      <c r="A279" s="13">
        <v>358</v>
      </c>
      <c r="B279" s="32" t="s">
        <v>259</v>
      </c>
      <c r="C279" s="1" t="s">
        <v>0</v>
      </c>
      <c r="D279" s="1" t="s">
        <v>212</v>
      </c>
      <c r="E279" s="1">
        <v>653</v>
      </c>
      <c r="F279" s="17">
        <v>80.89</v>
      </c>
      <c r="G279" s="17">
        <v>52821.17</v>
      </c>
      <c r="H279" s="17">
        <v>12898.849054723802</v>
      </c>
      <c r="I279" s="17">
        <v>65720.019054723802</v>
      </c>
    </row>
    <row r="280" spans="1:9" ht="14.45" customHeight="1" x14ac:dyDescent="0.25">
      <c r="A280" s="13">
        <v>770</v>
      </c>
      <c r="B280" s="32" t="s">
        <v>260</v>
      </c>
      <c r="C280" s="1" t="s">
        <v>0</v>
      </c>
      <c r="D280" s="1" t="s">
        <v>20</v>
      </c>
      <c r="E280" s="1">
        <v>202</v>
      </c>
      <c r="F280" s="17">
        <v>80.89</v>
      </c>
      <c r="G280" s="17">
        <v>16339.78</v>
      </c>
      <c r="H280" s="17">
        <v>2840.6510855760471</v>
      </c>
      <c r="I280" s="17">
        <v>19180.431085576049</v>
      </c>
    </row>
    <row r="281" spans="1:9" ht="14.45" customHeight="1" x14ac:dyDescent="0.25">
      <c r="A281" s="13">
        <v>749</v>
      </c>
      <c r="B281" s="32" t="s">
        <v>365</v>
      </c>
      <c r="C281" s="1" t="s">
        <v>0</v>
      </c>
      <c r="D281" s="1" t="s">
        <v>13</v>
      </c>
      <c r="E281" s="1">
        <v>744</v>
      </c>
      <c r="F281" s="17">
        <v>80.89</v>
      </c>
      <c r="G281" s="17">
        <v>60182.16</v>
      </c>
      <c r="H281" s="17">
        <v>14306.75165714934</v>
      </c>
      <c r="I281" s="17">
        <v>74488.911657149351</v>
      </c>
    </row>
    <row r="282" spans="1:9" ht="14.45" customHeight="1" x14ac:dyDescent="0.25">
      <c r="A282" s="13">
        <v>957</v>
      </c>
      <c r="B282" s="32" t="s">
        <v>261</v>
      </c>
      <c r="C282" s="1" t="s">
        <v>0</v>
      </c>
      <c r="D282" s="1" t="s">
        <v>14</v>
      </c>
      <c r="E282" s="1">
        <v>965</v>
      </c>
      <c r="F282" s="17">
        <v>80.89</v>
      </c>
      <c r="G282" s="17">
        <v>78058.850000000006</v>
      </c>
      <c r="H282" s="17">
        <v>19139.700579071352</v>
      </c>
      <c r="I282" s="17">
        <v>97198.550579071365</v>
      </c>
    </row>
    <row r="283" spans="1:9" ht="14.45" customHeight="1" x14ac:dyDescent="0.25">
      <c r="A283" s="13">
        <v>750</v>
      </c>
      <c r="B283" s="32" t="s">
        <v>262</v>
      </c>
      <c r="C283" s="1" t="s">
        <v>0</v>
      </c>
      <c r="D283" s="1" t="s">
        <v>53</v>
      </c>
      <c r="E283" s="1">
        <v>290</v>
      </c>
      <c r="F283" s="17">
        <v>80.89</v>
      </c>
      <c r="G283" s="17">
        <v>23458.1</v>
      </c>
      <c r="H283" s="17">
        <v>3582.5786421539215</v>
      </c>
      <c r="I283" s="17">
        <v>27040.678642153922</v>
      </c>
    </row>
    <row r="284" spans="1:9" ht="14.45" customHeight="1" x14ac:dyDescent="0.25">
      <c r="A284" s="13">
        <v>751</v>
      </c>
      <c r="B284" s="32" t="s">
        <v>53</v>
      </c>
      <c r="C284" s="1" t="s">
        <v>0</v>
      </c>
      <c r="D284" s="1" t="s">
        <v>53</v>
      </c>
      <c r="E284" s="1">
        <v>546</v>
      </c>
      <c r="F284" s="17">
        <v>80.89</v>
      </c>
      <c r="G284" s="17">
        <v>44165.94</v>
      </c>
      <c r="H284" s="17">
        <v>7513.5757976862442</v>
      </c>
      <c r="I284" s="17">
        <v>51679.515797686247</v>
      </c>
    </row>
    <row r="285" spans="1:9" ht="14.45" customHeight="1" x14ac:dyDescent="0.25">
      <c r="A285" s="13">
        <v>713</v>
      </c>
      <c r="B285" s="32" t="s">
        <v>263</v>
      </c>
      <c r="C285" s="1" t="s">
        <v>0</v>
      </c>
      <c r="D285" s="1" t="s">
        <v>60</v>
      </c>
      <c r="E285" s="1">
        <v>791</v>
      </c>
      <c r="F285" s="17">
        <v>80.89</v>
      </c>
      <c r="G285" s="17">
        <v>63983.99</v>
      </c>
      <c r="H285" s="17">
        <v>39612.330242825978</v>
      </c>
      <c r="I285" s="17">
        <v>103596.32024282598</v>
      </c>
    </row>
    <row r="286" spans="1:9" ht="14.45" customHeight="1" x14ac:dyDescent="0.25">
      <c r="A286" s="13">
        <v>940</v>
      </c>
      <c r="B286" s="32" t="s">
        <v>366</v>
      </c>
      <c r="C286" s="1" t="s">
        <v>0</v>
      </c>
      <c r="D286" s="1" t="s">
        <v>86</v>
      </c>
      <c r="E286" s="1">
        <v>36</v>
      </c>
      <c r="F286" s="17">
        <v>80.89</v>
      </c>
      <c r="G286" s="17">
        <v>2912.04</v>
      </c>
      <c r="H286" s="17">
        <v>204.95866541036614</v>
      </c>
      <c r="I286" s="17">
        <v>3116.9986654103659</v>
      </c>
    </row>
    <row r="287" spans="1:9" ht="14.45" customHeight="1" x14ac:dyDescent="0.25">
      <c r="A287" s="13">
        <v>941</v>
      </c>
      <c r="B287" s="32" t="s">
        <v>264</v>
      </c>
      <c r="C287" s="1" t="s">
        <v>0</v>
      </c>
      <c r="D287" s="1" t="s">
        <v>20</v>
      </c>
      <c r="E287" s="1">
        <v>545</v>
      </c>
      <c r="F287" s="17">
        <v>80.89</v>
      </c>
      <c r="G287" s="17">
        <v>44085.05</v>
      </c>
      <c r="H287" s="17">
        <v>5322.5827450168708</v>
      </c>
      <c r="I287" s="17">
        <v>49407.632745016876</v>
      </c>
    </row>
    <row r="288" spans="1:9" ht="14.45" customHeight="1" x14ac:dyDescent="0.25">
      <c r="A288" s="13">
        <v>989</v>
      </c>
      <c r="B288" s="32" t="s">
        <v>265</v>
      </c>
      <c r="C288" s="1" t="s">
        <v>0</v>
      </c>
      <c r="D288" s="1" t="s">
        <v>36</v>
      </c>
      <c r="E288" s="1">
        <v>246</v>
      </c>
      <c r="F288" s="17">
        <v>80.89</v>
      </c>
      <c r="G288" s="17">
        <v>19898.939999999999</v>
      </c>
      <c r="H288" s="17">
        <v>3353.6137110378372</v>
      </c>
      <c r="I288" s="17">
        <v>23252.553711037835</v>
      </c>
    </row>
    <row r="289" spans="1:9" ht="14.45" customHeight="1" x14ac:dyDescent="0.25">
      <c r="A289" s="13">
        <v>942</v>
      </c>
      <c r="B289" s="32" t="s">
        <v>19</v>
      </c>
      <c r="C289" s="1" t="s">
        <v>0</v>
      </c>
      <c r="D289" s="1" t="s">
        <v>19</v>
      </c>
      <c r="E289" s="1">
        <v>7335</v>
      </c>
      <c r="F289" s="17">
        <v>80.89</v>
      </c>
      <c r="G289" s="17">
        <v>593328.15</v>
      </c>
      <c r="H289" s="17">
        <v>327037.0362100135</v>
      </c>
      <c r="I289" s="17">
        <v>920365.18621001346</v>
      </c>
    </row>
    <row r="290" spans="1:9" ht="14.45" customHeight="1" x14ac:dyDescent="0.25">
      <c r="A290" s="13">
        <v>342</v>
      </c>
      <c r="B290" s="32" t="s">
        <v>266</v>
      </c>
      <c r="C290" s="1" t="s">
        <v>0</v>
      </c>
      <c r="D290" s="1" t="s">
        <v>5</v>
      </c>
      <c r="E290" s="1">
        <v>691</v>
      </c>
      <c r="F290" s="17">
        <v>80.89</v>
      </c>
      <c r="G290" s="17">
        <v>55894.99</v>
      </c>
      <c r="H290" s="17">
        <v>21133.106771785817</v>
      </c>
      <c r="I290" s="17">
        <v>77028.096771785815</v>
      </c>
    </row>
    <row r="291" spans="1:9" ht="14.45" customHeight="1" x14ac:dyDescent="0.25">
      <c r="A291" s="13">
        <v>889</v>
      </c>
      <c r="B291" s="32" t="s">
        <v>380</v>
      </c>
      <c r="C291" s="1" t="s">
        <v>0</v>
      </c>
      <c r="D291" s="1" t="s">
        <v>189</v>
      </c>
      <c r="E291" s="1">
        <v>406</v>
      </c>
      <c r="F291" s="17">
        <v>80.89</v>
      </c>
      <c r="G291" s="17">
        <v>32841.340000000004</v>
      </c>
      <c r="H291" s="17">
        <v>3815.5007603481181</v>
      </c>
      <c r="I291" s="17">
        <v>36656.840760348125</v>
      </c>
    </row>
    <row r="292" spans="1:9" ht="14.45" customHeight="1" x14ac:dyDescent="0.25">
      <c r="A292" s="13">
        <v>884</v>
      </c>
      <c r="B292" s="32" t="s">
        <v>289</v>
      </c>
      <c r="C292" s="1" t="s">
        <v>0</v>
      </c>
      <c r="D292" s="1" t="s">
        <v>189</v>
      </c>
      <c r="E292" s="1">
        <v>441</v>
      </c>
      <c r="F292" s="17">
        <v>80.89</v>
      </c>
      <c r="G292" s="17">
        <v>35672.49</v>
      </c>
      <c r="H292" s="17">
        <v>8693.034041998364</v>
      </c>
      <c r="I292" s="17">
        <v>44365.52404199836</v>
      </c>
    </row>
    <row r="293" spans="1:9" ht="14.45" customHeight="1" x14ac:dyDescent="0.25">
      <c r="A293" s="13">
        <v>958</v>
      </c>
      <c r="B293" s="32" t="s">
        <v>268</v>
      </c>
      <c r="C293" s="1" t="s">
        <v>0</v>
      </c>
      <c r="D293" s="1" t="s">
        <v>14</v>
      </c>
      <c r="E293" s="1">
        <v>210</v>
      </c>
      <c r="F293" s="17">
        <v>80.89</v>
      </c>
      <c r="G293" s="17">
        <v>16986.900000000001</v>
      </c>
      <c r="H293" s="17">
        <v>2067.8609680463546</v>
      </c>
      <c r="I293" s="17">
        <v>19054.760968046357</v>
      </c>
    </row>
    <row r="294" spans="1:9" ht="14.45" customHeight="1" x14ac:dyDescent="0.25">
      <c r="A294" s="13">
        <v>446</v>
      </c>
      <c r="B294" s="32" t="s">
        <v>60</v>
      </c>
      <c r="C294" s="1" t="s">
        <v>0</v>
      </c>
      <c r="D294" s="1" t="s">
        <v>60</v>
      </c>
      <c r="E294" s="1">
        <v>980</v>
      </c>
      <c r="F294" s="17">
        <v>80.89</v>
      </c>
      <c r="G294" s="17">
        <v>79272.2</v>
      </c>
      <c r="H294" s="17">
        <v>30314.345076988087</v>
      </c>
      <c r="I294" s="17">
        <v>109586.54507698808</v>
      </c>
    </row>
    <row r="295" spans="1:9" ht="14.45" customHeight="1" x14ac:dyDescent="0.25">
      <c r="A295" s="13">
        <v>500</v>
      </c>
      <c r="B295" s="32" t="s">
        <v>269</v>
      </c>
      <c r="C295" s="1" t="s">
        <v>0</v>
      </c>
      <c r="D295" s="1" t="s">
        <v>53</v>
      </c>
      <c r="E295" s="1">
        <v>72</v>
      </c>
      <c r="F295" s="17">
        <v>80.89</v>
      </c>
      <c r="G295" s="17">
        <v>5824.08</v>
      </c>
      <c r="H295" s="17">
        <v>1378.3226697649113</v>
      </c>
      <c r="I295" s="17">
        <v>7202.4026697649115</v>
      </c>
    </row>
    <row r="296" spans="1:9" ht="14.45" customHeight="1" x14ac:dyDescent="0.25">
      <c r="A296" s="13">
        <v>908</v>
      </c>
      <c r="B296" s="32" t="s">
        <v>270</v>
      </c>
      <c r="C296" s="1" t="s">
        <v>7</v>
      </c>
      <c r="D296" s="1" t="s">
        <v>8</v>
      </c>
      <c r="E296" s="1">
        <v>305</v>
      </c>
      <c r="F296" s="17">
        <v>80.89</v>
      </c>
      <c r="G296" s="17">
        <v>24671.45</v>
      </c>
      <c r="H296" s="17">
        <v>3819.6141528018275</v>
      </c>
      <c r="I296" s="17">
        <v>28491.064152801828</v>
      </c>
    </row>
    <row r="297" spans="1:9" ht="14.45" customHeight="1" x14ac:dyDescent="0.25">
      <c r="A297" s="13">
        <v>909</v>
      </c>
      <c r="B297" s="32" t="s">
        <v>271</v>
      </c>
      <c r="C297" s="1" t="s">
        <v>7</v>
      </c>
      <c r="D297" s="1" t="s">
        <v>8</v>
      </c>
      <c r="E297" s="1">
        <v>288</v>
      </c>
      <c r="F297" s="17">
        <v>80.89</v>
      </c>
      <c r="G297" s="17">
        <v>23296.32</v>
      </c>
      <c r="H297" s="17">
        <v>6336.5738292037686</v>
      </c>
      <c r="I297" s="17">
        <v>29632.893829203767</v>
      </c>
    </row>
    <row r="298" spans="1:9" ht="14.45" customHeight="1" x14ac:dyDescent="0.25">
      <c r="A298" s="13">
        <v>501</v>
      </c>
      <c r="B298" s="32" t="s">
        <v>272</v>
      </c>
      <c r="C298" s="1" t="s">
        <v>7</v>
      </c>
      <c r="D298" s="1" t="s">
        <v>8</v>
      </c>
      <c r="E298" s="1">
        <v>88</v>
      </c>
      <c r="F298" s="17">
        <v>80.89</v>
      </c>
      <c r="G298" s="17">
        <v>7118.32</v>
      </c>
      <c r="H298" s="17">
        <v>2766.3598847330672</v>
      </c>
      <c r="I298" s="17">
        <v>9884.6798847330665</v>
      </c>
    </row>
    <row r="299" spans="1:9" ht="14.45" customHeight="1" x14ac:dyDescent="0.25">
      <c r="A299" s="13">
        <v>756</v>
      </c>
      <c r="B299" s="32" t="s">
        <v>273</v>
      </c>
      <c r="C299" s="1" t="s">
        <v>7</v>
      </c>
      <c r="D299" s="1" t="s">
        <v>8</v>
      </c>
      <c r="E299" s="1">
        <v>161</v>
      </c>
      <c r="F299" s="17">
        <v>80.89</v>
      </c>
      <c r="G299" s="17">
        <v>13023.29</v>
      </c>
      <c r="H299" s="17">
        <v>3495.2664015768496</v>
      </c>
      <c r="I299" s="17">
        <v>16518.55640157685</v>
      </c>
    </row>
    <row r="300" spans="1:9" ht="14.45" customHeight="1" x14ac:dyDescent="0.25">
      <c r="A300" s="13">
        <v>943</v>
      </c>
      <c r="B300" s="32" t="s">
        <v>274</v>
      </c>
      <c r="C300" s="1" t="s">
        <v>0</v>
      </c>
      <c r="D300" s="1" t="s">
        <v>20</v>
      </c>
      <c r="E300" s="1">
        <v>165</v>
      </c>
      <c r="F300" s="17">
        <v>80.89</v>
      </c>
      <c r="G300" s="17">
        <v>13346.85</v>
      </c>
      <c r="H300" s="17">
        <v>1636.16126156415</v>
      </c>
      <c r="I300" s="17">
        <v>14983.01126156415</v>
      </c>
    </row>
    <row r="301" spans="1:9" ht="14.45" customHeight="1" x14ac:dyDescent="0.25">
      <c r="A301" s="13">
        <v>944</v>
      </c>
      <c r="B301" s="32" t="s">
        <v>20</v>
      </c>
      <c r="C301" s="1" t="s">
        <v>0</v>
      </c>
      <c r="D301" s="1" t="s">
        <v>20</v>
      </c>
      <c r="E301" s="1">
        <v>1069</v>
      </c>
      <c r="F301" s="17">
        <v>80.89</v>
      </c>
      <c r="G301" s="17">
        <v>86471.41</v>
      </c>
      <c r="H301" s="17">
        <v>22641.055475864272</v>
      </c>
      <c r="I301" s="17">
        <v>109112.46547586427</v>
      </c>
    </row>
    <row r="302" spans="1:9" ht="14.45" customHeight="1" x14ac:dyDescent="0.25">
      <c r="A302" s="13">
        <v>945</v>
      </c>
      <c r="B302" s="32" t="s">
        <v>275</v>
      </c>
      <c r="C302" s="1" t="s">
        <v>0</v>
      </c>
      <c r="D302" s="1" t="s">
        <v>86</v>
      </c>
      <c r="E302" s="1">
        <v>220</v>
      </c>
      <c r="F302" s="17">
        <v>80.89</v>
      </c>
      <c r="G302" s="17">
        <v>17795.8</v>
      </c>
      <c r="H302" s="17">
        <v>2723.2636049032239</v>
      </c>
      <c r="I302" s="17">
        <v>20519.063604903222</v>
      </c>
    </row>
    <row r="303" spans="1:9" ht="14.45" customHeight="1" x14ac:dyDescent="0.25">
      <c r="A303" s="13">
        <v>593</v>
      </c>
      <c r="B303" s="32" t="s">
        <v>46</v>
      </c>
      <c r="C303" s="1" t="s">
        <v>0</v>
      </c>
      <c r="D303" s="1" t="s">
        <v>46</v>
      </c>
      <c r="E303" s="1">
        <v>968</v>
      </c>
      <c r="F303" s="17">
        <v>80.89</v>
      </c>
      <c r="G303" s="17">
        <v>78301.52</v>
      </c>
      <c r="H303" s="17">
        <v>40307.532574924066</v>
      </c>
      <c r="I303" s="17">
        <v>118609.05257492408</v>
      </c>
    </row>
    <row r="304" spans="1:9" ht="14.45" customHeight="1" x14ac:dyDescent="0.25">
      <c r="A304" s="13">
        <v>344</v>
      </c>
      <c r="B304" s="32" t="s">
        <v>276</v>
      </c>
      <c r="C304" s="1" t="s">
        <v>7</v>
      </c>
      <c r="D304" s="1" t="s">
        <v>8</v>
      </c>
      <c r="E304" s="1">
        <v>170</v>
      </c>
      <c r="F304" s="17">
        <v>80.89</v>
      </c>
      <c r="G304" s="17">
        <v>13751.3</v>
      </c>
      <c r="H304" s="17">
        <v>2175.3177722748355</v>
      </c>
      <c r="I304" s="17">
        <v>15926.617772274834</v>
      </c>
    </row>
    <row r="305" spans="1:9" ht="14.45" customHeight="1" x14ac:dyDescent="0.25">
      <c r="A305" s="13">
        <v>551</v>
      </c>
      <c r="B305" s="32" t="s">
        <v>367</v>
      </c>
      <c r="C305" s="1" t="s">
        <v>0</v>
      </c>
      <c r="D305" s="1" t="s">
        <v>132</v>
      </c>
      <c r="E305" s="1">
        <v>1342</v>
      </c>
      <c r="F305" s="17">
        <v>80.89</v>
      </c>
      <c r="G305" s="17">
        <v>108554.38</v>
      </c>
      <c r="H305" s="17">
        <v>43614.833863452383</v>
      </c>
      <c r="I305" s="17">
        <v>152169.21386345237</v>
      </c>
    </row>
    <row r="306" spans="1:9" ht="14.45" customHeight="1" x14ac:dyDescent="0.25">
      <c r="A306" s="13">
        <v>885</v>
      </c>
      <c r="B306" s="32" t="s">
        <v>277</v>
      </c>
      <c r="C306" s="1" t="s">
        <v>0</v>
      </c>
      <c r="D306" s="1" t="s">
        <v>20</v>
      </c>
      <c r="E306" s="1">
        <v>453</v>
      </c>
      <c r="F306" s="17">
        <v>80.89</v>
      </c>
      <c r="G306" s="17">
        <v>36643.17</v>
      </c>
      <c r="H306" s="17">
        <v>4824.2485330363816</v>
      </c>
      <c r="I306" s="17">
        <v>41467.418533036383</v>
      </c>
    </row>
    <row r="307" spans="1:9" ht="14.45" customHeight="1" x14ac:dyDescent="0.25">
      <c r="A307" s="13">
        <v>552</v>
      </c>
      <c r="B307" s="32" t="s">
        <v>278</v>
      </c>
      <c r="C307" s="1" t="s">
        <v>0</v>
      </c>
      <c r="D307" s="1" t="s">
        <v>14</v>
      </c>
      <c r="E307" s="1">
        <v>875</v>
      </c>
      <c r="F307" s="17">
        <v>80.89</v>
      </c>
      <c r="G307" s="17">
        <v>70778.75</v>
      </c>
      <c r="H307" s="17">
        <v>15827.244029722551</v>
      </c>
      <c r="I307" s="17">
        <v>86605.994029722555</v>
      </c>
    </row>
    <row r="308" spans="1:9" ht="14.45" customHeight="1" x14ac:dyDescent="0.25">
      <c r="A308" s="13">
        <v>717</v>
      </c>
      <c r="B308" s="32" t="s">
        <v>279</v>
      </c>
      <c r="C308" s="1" t="s">
        <v>0</v>
      </c>
      <c r="D308" s="1" t="s">
        <v>60</v>
      </c>
      <c r="E308" s="1">
        <v>797</v>
      </c>
      <c r="F308" s="17">
        <v>80.89</v>
      </c>
      <c r="G308" s="17">
        <v>64469.33</v>
      </c>
      <c r="H308" s="17">
        <v>32196.765352189344</v>
      </c>
      <c r="I308" s="17">
        <v>96666.095352189353</v>
      </c>
    </row>
    <row r="309" spans="1:9" ht="14.45" customHeight="1" x14ac:dyDescent="0.25">
      <c r="A309" s="13">
        <v>359</v>
      </c>
      <c r="B309" s="32" t="s">
        <v>280</v>
      </c>
      <c r="C309" s="1" t="s">
        <v>7</v>
      </c>
      <c r="D309" s="1" t="s">
        <v>8</v>
      </c>
      <c r="E309" s="1">
        <v>1057</v>
      </c>
      <c r="F309" s="17">
        <v>80.89</v>
      </c>
      <c r="G309" s="17">
        <v>85500.73</v>
      </c>
      <c r="H309" s="17">
        <v>12408.062045581632</v>
      </c>
      <c r="I309" s="17">
        <v>97908.79204558162</v>
      </c>
    </row>
    <row r="310" spans="1:9" ht="14.45" customHeight="1" x14ac:dyDescent="0.25">
      <c r="A310" s="13">
        <v>448</v>
      </c>
      <c r="B310" s="32" t="s">
        <v>281</v>
      </c>
      <c r="C310" s="1" t="s">
        <v>0</v>
      </c>
      <c r="D310" s="1" t="s">
        <v>65</v>
      </c>
      <c r="E310" s="1">
        <v>208</v>
      </c>
      <c r="F310" s="17">
        <v>80.89</v>
      </c>
      <c r="G310" s="17">
        <v>16825.12</v>
      </c>
      <c r="H310" s="17">
        <v>4946.5408773299987</v>
      </c>
      <c r="I310" s="17">
        <v>21771.660877329996</v>
      </c>
    </row>
    <row r="311" spans="1:9" ht="14.45" customHeight="1" x14ac:dyDescent="0.25">
      <c r="A311" s="14">
        <v>502</v>
      </c>
      <c r="B311" s="32" t="s">
        <v>282</v>
      </c>
      <c r="C311" s="1" t="s">
        <v>7</v>
      </c>
      <c r="D311" s="1" t="s">
        <v>8</v>
      </c>
      <c r="E311" s="1">
        <v>169</v>
      </c>
      <c r="F311" s="17">
        <v>80.89</v>
      </c>
      <c r="G311" s="17">
        <v>13670.41</v>
      </c>
      <c r="H311" s="17">
        <v>2976.1911083879945</v>
      </c>
      <c r="I311" s="17">
        <v>16646.601108387993</v>
      </c>
    </row>
    <row r="312" spans="1:9" ht="14.45" customHeight="1" x14ac:dyDescent="0.25">
      <c r="A312" s="13">
        <v>946</v>
      </c>
      <c r="B312" s="32" t="s">
        <v>283</v>
      </c>
      <c r="C312" s="1" t="s">
        <v>7</v>
      </c>
      <c r="D312" s="1" t="s">
        <v>8</v>
      </c>
      <c r="E312" s="1">
        <v>50</v>
      </c>
      <c r="F312" s="17">
        <v>80.89</v>
      </c>
      <c r="G312" s="17">
        <v>4044.5</v>
      </c>
      <c r="H312" s="17">
        <v>525.311236164928</v>
      </c>
      <c r="I312" s="17">
        <v>4569.8112361649282</v>
      </c>
    </row>
    <row r="313" spans="1:9" ht="14.45" customHeight="1" x14ac:dyDescent="0.25">
      <c r="A313" s="13">
        <v>888</v>
      </c>
      <c r="B313" s="32" t="s">
        <v>368</v>
      </c>
      <c r="C313" s="1" t="s">
        <v>7</v>
      </c>
      <c r="D313" s="1" t="s">
        <v>8</v>
      </c>
      <c r="E313" s="1">
        <v>229</v>
      </c>
      <c r="F313" s="17">
        <v>80.89</v>
      </c>
      <c r="G313" s="17">
        <v>18523.810000000001</v>
      </c>
      <c r="H313" s="17">
        <v>2578.3358872793565</v>
      </c>
      <c r="I313" s="17">
        <v>21102.145887279359</v>
      </c>
    </row>
    <row r="314" spans="1:9" ht="14.45" customHeight="1" x14ac:dyDescent="0.25">
      <c r="A314" s="13">
        <v>626</v>
      </c>
      <c r="B314" s="32" t="s">
        <v>284</v>
      </c>
      <c r="C314" s="1" t="s">
        <v>0</v>
      </c>
      <c r="D314" s="1" t="s">
        <v>22</v>
      </c>
      <c r="E314" s="1">
        <v>346</v>
      </c>
      <c r="F314" s="17">
        <v>80.89</v>
      </c>
      <c r="G314" s="17">
        <v>27987.94</v>
      </c>
      <c r="H314" s="17">
        <v>5351.6218396513932</v>
      </c>
      <c r="I314" s="17">
        <v>33339.561839651389</v>
      </c>
    </row>
    <row r="315" spans="1:9" ht="14.45" customHeight="1" x14ac:dyDescent="0.25">
      <c r="A315" s="13">
        <v>990</v>
      </c>
      <c r="B315" s="32" t="s">
        <v>369</v>
      </c>
      <c r="C315" s="1" t="s">
        <v>0</v>
      </c>
      <c r="D315" s="1" t="s">
        <v>14</v>
      </c>
      <c r="E315" s="1">
        <v>34</v>
      </c>
      <c r="F315" s="17">
        <v>80.89</v>
      </c>
      <c r="G315" s="17">
        <v>2750.26</v>
      </c>
      <c r="H315" s="17">
        <v>561.1409774089816</v>
      </c>
      <c r="I315" s="17">
        <v>3311.4009774089818</v>
      </c>
    </row>
    <row r="316" spans="1:9" ht="14.45" customHeight="1" x14ac:dyDescent="0.25">
      <c r="A316" s="13">
        <v>991</v>
      </c>
      <c r="B316" s="32" t="s">
        <v>370</v>
      </c>
      <c r="C316" s="1" t="s">
        <v>0</v>
      </c>
      <c r="D316" s="1" t="s">
        <v>14</v>
      </c>
      <c r="E316" s="1">
        <v>95</v>
      </c>
      <c r="F316" s="17">
        <v>80.89</v>
      </c>
      <c r="G316" s="17">
        <v>7684.55</v>
      </c>
      <c r="H316" s="17">
        <v>3164.5311904075502</v>
      </c>
      <c r="I316" s="17">
        <v>10849.081190407551</v>
      </c>
    </row>
    <row r="317" spans="1:9" ht="14.45" customHeight="1" x14ac:dyDescent="0.25">
      <c r="A317" s="13">
        <v>754</v>
      </c>
      <c r="B317" s="32" t="s">
        <v>285</v>
      </c>
      <c r="C317" s="1" t="s">
        <v>0</v>
      </c>
      <c r="D317" s="1" t="s">
        <v>3</v>
      </c>
      <c r="E317" s="1">
        <v>212</v>
      </c>
      <c r="F317" s="17">
        <v>80.89</v>
      </c>
      <c r="G317" s="17">
        <v>17148.68</v>
      </c>
      <c r="H317" s="17">
        <v>1546.4209122064603</v>
      </c>
      <c r="I317" s="17">
        <v>18695.100912206461</v>
      </c>
    </row>
    <row r="318" spans="1:9" ht="26.25" customHeight="1" x14ac:dyDescent="0.25">
      <c r="A318" s="13">
        <v>959</v>
      </c>
      <c r="B318" s="32" t="s">
        <v>371</v>
      </c>
      <c r="C318" s="1" t="s">
        <v>7</v>
      </c>
      <c r="D318" s="1" t="s">
        <v>8</v>
      </c>
      <c r="E318" s="1">
        <v>118</v>
      </c>
      <c r="F318" s="17">
        <v>80.89</v>
      </c>
      <c r="G318" s="17">
        <v>9545.02</v>
      </c>
      <c r="H318" s="17">
        <v>1569.6044348004102</v>
      </c>
      <c r="I318" s="17">
        <v>11114.624434800411</v>
      </c>
    </row>
    <row r="319" spans="1:9" ht="26.25" customHeight="1" x14ac:dyDescent="0.25">
      <c r="A319" s="13">
        <v>992</v>
      </c>
      <c r="B319" s="32" t="s">
        <v>372</v>
      </c>
      <c r="C319" s="1" t="s">
        <v>0</v>
      </c>
      <c r="D319" s="1" t="s">
        <v>14</v>
      </c>
      <c r="E319" s="1">
        <v>441</v>
      </c>
      <c r="F319" s="17">
        <v>80.89</v>
      </c>
      <c r="G319" s="17">
        <v>35672.49</v>
      </c>
      <c r="H319" s="17">
        <v>12710.477316051141</v>
      </c>
      <c r="I319" s="17">
        <v>48382.967316051137</v>
      </c>
    </row>
    <row r="320" spans="1:9" ht="26.25" customHeight="1" x14ac:dyDescent="0.25">
      <c r="A320" s="13">
        <v>993</v>
      </c>
      <c r="B320" s="32" t="s">
        <v>286</v>
      </c>
      <c r="C320" s="1" t="s">
        <v>0</v>
      </c>
      <c r="D320" s="1" t="s">
        <v>14</v>
      </c>
      <c r="E320" s="1">
        <v>81</v>
      </c>
      <c r="F320" s="17">
        <v>80.89</v>
      </c>
      <c r="G320" s="17">
        <v>6552.09</v>
      </c>
      <c r="H320" s="17">
        <v>988.22862429957388</v>
      </c>
      <c r="I320" s="17">
        <v>7540.3186242995744</v>
      </c>
    </row>
    <row r="321" spans="1:9" ht="14.45" customHeight="1" x14ac:dyDescent="0.25">
      <c r="A321" s="13">
        <v>886</v>
      </c>
      <c r="B321" s="32" t="s">
        <v>287</v>
      </c>
      <c r="C321" s="1" t="s">
        <v>0</v>
      </c>
      <c r="D321" s="1" t="s">
        <v>14</v>
      </c>
      <c r="E321" s="1">
        <v>682</v>
      </c>
      <c r="F321" s="17">
        <v>80.89</v>
      </c>
      <c r="G321" s="17">
        <v>55166.98</v>
      </c>
      <c r="H321" s="17">
        <v>9539.0552339739952</v>
      </c>
      <c r="I321" s="17">
        <v>64706.035233973998</v>
      </c>
    </row>
    <row r="322" spans="1:9" ht="14.45" customHeight="1" x14ac:dyDescent="0.25">
      <c r="A322" s="13">
        <v>394</v>
      </c>
      <c r="B322" s="32" t="s">
        <v>288</v>
      </c>
      <c r="C322" s="1" t="s">
        <v>0</v>
      </c>
      <c r="D322" s="1" t="s">
        <v>3</v>
      </c>
      <c r="E322" s="1">
        <v>127</v>
      </c>
      <c r="F322" s="17">
        <v>80.89</v>
      </c>
      <c r="G322" s="17">
        <v>10273.030000000001</v>
      </c>
      <c r="H322" s="17">
        <v>1202.2218758397619</v>
      </c>
      <c r="I322" s="17">
        <v>11475.251875839762</v>
      </c>
    </row>
    <row r="323" spans="1:9" ht="26.25" customHeight="1" x14ac:dyDescent="0.25">
      <c r="A323" s="13">
        <v>632</v>
      </c>
      <c r="B323" s="32" t="s">
        <v>151</v>
      </c>
      <c r="C323" s="1" t="s">
        <v>0</v>
      </c>
      <c r="D323" s="1" t="s">
        <v>58</v>
      </c>
      <c r="E323" s="1">
        <v>909</v>
      </c>
      <c r="F323" s="17">
        <v>80.89</v>
      </c>
      <c r="G323" s="17">
        <v>73529.009999999995</v>
      </c>
      <c r="H323" s="17">
        <v>13859.579731565565</v>
      </c>
      <c r="I323" s="17">
        <v>87388.58973156556</v>
      </c>
    </row>
    <row r="324" spans="1:9" ht="14.45" customHeight="1" x14ac:dyDescent="0.25">
      <c r="A324" s="13">
        <v>995</v>
      </c>
      <c r="B324" s="32" t="s">
        <v>290</v>
      </c>
      <c r="C324" s="1" t="s">
        <v>0</v>
      </c>
      <c r="D324" s="1" t="s">
        <v>14</v>
      </c>
      <c r="E324" s="1">
        <v>434</v>
      </c>
      <c r="F324" s="17">
        <v>80.89</v>
      </c>
      <c r="G324" s="17">
        <v>35106.26</v>
      </c>
      <c r="H324" s="17">
        <v>11806.826720904381</v>
      </c>
      <c r="I324" s="17">
        <v>46913.086720904379</v>
      </c>
    </row>
    <row r="325" spans="1:9" ht="14.45" customHeight="1" x14ac:dyDescent="0.25">
      <c r="A325" s="13">
        <v>553</v>
      </c>
      <c r="B325" s="32" t="s">
        <v>291</v>
      </c>
      <c r="C325" s="1" t="s">
        <v>0</v>
      </c>
      <c r="D325" s="1" t="s">
        <v>14</v>
      </c>
      <c r="E325" s="1">
        <v>22</v>
      </c>
      <c r="F325" s="17">
        <v>80.89</v>
      </c>
      <c r="G325" s="17">
        <v>1779.58</v>
      </c>
      <c r="H325" s="17">
        <v>130.14316945420592</v>
      </c>
      <c r="I325" s="17">
        <v>1909.7231694542058</v>
      </c>
    </row>
    <row r="326" spans="1:9" ht="14.45" customHeight="1" x14ac:dyDescent="0.25">
      <c r="A326" s="13">
        <v>594</v>
      </c>
      <c r="B326" s="32" t="s">
        <v>292</v>
      </c>
      <c r="C326" s="1" t="s">
        <v>0</v>
      </c>
      <c r="D326" s="1" t="s">
        <v>46</v>
      </c>
      <c r="E326" s="1">
        <v>497</v>
      </c>
      <c r="F326" s="17">
        <v>80.89</v>
      </c>
      <c r="G326" s="17">
        <v>40202.33</v>
      </c>
      <c r="H326" s="17">
        <v>13850.414570032102</v>
      </c>
      <c r="I326" s="17">
        <v>54052.744570032104</v>
      </c>
    </row>
    <row r="327" spans="1:9" ht="14.45" customHeight="1" x14ac:dyDescent="0.25">
      <c r="A327" s="13">
        <v>554</v>
      </c>
      <c r="B327" s="32" t="s">
        <v>373</v>
      </c>
      <c r="C327" s="1" t="s">
        <v>0</v>
      </c>
      <c r="D327" s="1" t="s">
        <v>14</v>
      </c>
      <c r="E327" s="1">
        <v>213</v>
      </c>
      <c r="F327" s="17">
        <v>80.89</v>
      </c>
      <c r="G327" s="17">
        <v>17229.57</v>
      </c>
      <c r="H327" s="17">
        <v>2217.1310751958072</v>
      </c>
      <c r="I327" s="17">
        <v>19446.701075195808</v>
      </c>
    </row>
    <row r="328" spans="1:9" ht="14.45" customHeight="1" x14ac:dyDescent="0.25">
      <c r="A328" s="13">
        <v>671</v>
      </c>
      <c r="B328" s="32" t="s">
        <v>293</v>
      </c>
      <c r="C328" s="1" t="s">
        <v>0</v>
      </c>
      <c r="D328" s="1" t="s">
        <v>89</v>
      </c>
      <c r="E328" s="1">
        <v>72</v>
      </c>
      <c r="F328" s="17">
        <v>80.89</v>
      </c>
      <c r="G328" s="17">
        <v>5824.08</v>
      </c>
      <c r="H328" s="17">
        <v>1345.0236858703636</v>
      </c>
      <c r="I328" s="17">
        <v>7169.1036858703637</v>
      </c>
    </row>
    <row r="329" spans="1:9" ht="14.45" customHeight="1" x14ac:dyDescent="0.25">
      <c r="A329" s="13">
        <v>423</v>
      </c>
      <c r="B329" s="32" t="s">
        <v>294</v>
      </c>
      <c r="C329" s="1" t="s">
        <v>0</v>
      </c>
      <c r="D329" s="1" t="s">
        <v>14</v>
      </c>
      <c r="E329" s="1">
        <v>33</v>
      </c>
      <c r="F329" s="17">
        <v>80.89</v>
      </c>
      <c r="G329" s="17">
        <v>2669.37</v>
      </c>
      <c r="H329" s="17">
        <v>391.6324024021111</v>
      </c>
      <c r="I329" s="17">
        <v>3061.0024024021109</v>
      </c>
    </row>
    <row r="330" spans="1:9" ht="14.45" customHeight="1" x14ac:dyDescent="0.25">
      <c r="A330" s="13">
        <v>769</v>
      </c>
      <c r="B330" s="32" t="s">
        <v>295</v>
      </c>
      <c r="C330" s="1" t="s">
        <v>7</v>
      </c>
      <c r="D330" s="1" t="s">
        <v>8</v>
      </c>
      <c r="E330" s="1">
        <v>554</v>
      </c>
      <c r="F330" s="17">
        <v>80.89</v>
      </c>
      <c r="G330" s="17">
        <v>44813.06</v>
      </c>
      <c r="H330" s="17">
        <v>10149.442455327655</v>
      </c>
      <c r="I330" s="17">
        <v>54962.502455327653</v>
      </c>
    </row>
    <row r="331" spans="1:9" ht="14.45" customHeight="1" x14ac:dyDescent="0.25">
      <c r="A331" s="13">
        <v>360</v>
      </c>
      <c r="B331" s="32" t="s">
        <v>48</v>
      </c>
      <c r="C331" s="1" t="s">
        <v>0</v>
      </c>
      <c r="D331" s="1" t="s">
        <v>48</v>
      </c>
      <c r="E331" s="1">
        <v>1699</v>
      </c>
      <c r="F331" s="17">
        <v>80.89</v>
      </c>
      <c r="G331" s="17">
        <v>137432.11000000002</v>
      </c>
      <c r="H331" s="17">
        <v>34585.064489316137</v>
      </c>
      <c r="I331" s="17">
        <v>172017.17448931615</v>
      </c>
    </row>
    <row r="332" spans="1:9" ht="14.45" customHeight="1" x14ac:dyDescent="0.25">
      <c r="A332" s="13">
        <v>627</v>
      </c>
      <c r="B332" s="32" t="s">
        <v>297</v>
      </c>
      <c r="C332" s="1" t="s">
        <v>0</v>
      </c>
      <c r="D332" s="1" t="s">
        <v>297</v>
      </c>
      <c r="E332" s="1">
        <v>2197</v>
      </c>
      <c r="F332" s="17">
        <v>80.89</v>
      </c>
      <c r="G332" s="17">
        <v>177715.33</v>
      </c>
      <c r="H332" s="17">
        <v>69984.896751955719</v>
      </c>
      <c r="I332" s="17">
        <v>247700.22675195569</v>
      </c>
    </row>
    <row r="333" spans="1:9" ht="14.45" customHeight="1" x14ac:dyDescent="0.25">
      <c r="A333" s="13">
        <v>755</v>
      </c>
      <c r="B333" s="32" t="s">
        <v>298</v>
      </c>
      <c r="C333" s="1" t="s">
        <v>0</v>
      </c>
      <c r="D333" s="1" t="s">
        <v>3</v>
      </c>
      <c r="E333" s="1">
        <v>472</v>
      </c>
      <c r="F333" s="17">
        <v>80.89</v>
      </c>
      <c r="G333" s="17">
        <v>38180.080000000002</v>
      </c>
      <c r="H333" s="17">
        <v>10043.514953600361</v>
      </c>
      <c r="I333" s="17">
        <v>48223.594953600361</v>
      </c>
    </row>
    <row r="334" spans="1:9" x14ac:dyDescent="0.25">
      <c r="A334" s="13">
        <v>345</v>
      </c>
      <c r="B334" s="32" t="s">
        <v>299</v>
      </c>
      <c r="C334" s="1" t="s">
        <v>0</v>
      </c>
      <c r="D334" s="1" t="s">
        <v>5</v>
      </c>
      <c r="E334" s="1">
        <v>320</v>
      </c>
      <c r="F334" s="17">
        <v>80.89</v>
      </c>
      <c r="G334" s="17">
        <v>25884.799999999999</v>
      </c>
      <c r="H334" s="17">
        <v>12063.529423624144</v>
      </c>
      <c r="I334" s="17">
        <v>37948.329423624142</v>
      </c>
    </row>
    <row r="335" spans="1:9" ht="14.45" customHeight="1" x14ac:dyDescent="0.25">
      <c r="A335" s="13">
        <v>424</v>
      </c>
      <c r="B335" s="32" t="s">
        <v>300</v>
      </c>
      <c r="C335" s="1" t="s">
        <v>0</v>
      </c>
      <c r="D335" s="1" t="s">
        <v>36</v>
      </c>
      <c r="E335" s="1">
        <v>440</v>
      </c>
      <c r="F335" s="17">
        <v>80.89</v>
      </c>
      <c r="G335" s="17">
        <v>35591.599999999999</v>
      </c>
      <c r="H335" s="17">
        <v>4258.6780687394639</v>
      </c>
      <c r="I335" s="17">
        <v>39850.278068739462</v>
      </c>
    </row>
    <row r="336" spans="1:9" ht="14.45" customHeight="1" x14ac:dyDescent="0.25">
      <c r="A336" s="13">
        <v>960</v>
      </c>
      <c r="B336" s="32" t="s">
        <v>301</v>
      </c>
      <c r="C336" s="1" t="s">
        <v>7</v>
      </c>
      <c r="D336" s="1" t="s">
        <v>8</v>
      </c>
      <c r="E336" s="1">
        <v>240</v>
      </c>
      <c r="F336" s="17">
        <v>80.89</v>
      </c>
      <c r="G336" s="17">
        <v>19413.599999999999</v>
      </c>
      <c r="H336" s="17">
        <v>2744.4952157673047</v>
      </c>
      <c r="I336" s="17">
        <v>22158.095215767302</v>
      </c>
    </row>
    <row r="337" spans="1:9" ht="14.45" customHeight="1" x14ac:dyDescent="0.25">
      <c r="A337" s="13">
        <v>628</v>
      </c>
      <c r="B337" s="32" t="s">
        <v>302</v>
      </c>
      <c r="C337" s="1" t="s">
        <v>0</v>
      </c>
      <c r="D337" s="1" t="s">
        <v>22</v>
      </c>
      <c r="E337" s="1">
        <v>337</v>
      </c>
      <c r="F337" s="17">
        <v>80.89</v>
      </c>
      <c r="G337" s="17">
        <v>27259.93</v>
      </c>
      <c r="H337" s="17">
        <v>5670.8667998138435</v>
      </c>
      <c r="I337" s="17">
        <v>32930.796799813841</v>
      </c>
    </row>
    <row r="338" spans="1:9" ht="14.45" customHeight="1" x14ac:dyDescent="0.25">
      <c r="A338" s="13">
        <v>556</v>
      </c>
      <c r="B338" s="32" t="s">
        <v>303</v>
      </c>
      <c r="C338" s="1" t="s">
        <v>7</v>
      </c>
      <c r="D338" s="1" t="s">
        <v>8</v>
      </c>
      <c r="E338" s="1">
        <v>54</v>
      </c>
      <c r="F338" s="17">
        <v>80.89</v>
      </c>
      <c r="G338" s="17">
        <v>4368.0600000000004</v>
      </c>
      <c r="H338" s="17">
        <v>558.8368985854645</v>
      </c>
      <c r="I338" s="17">
        <v>4926.8968985854644</v>
      </c>
    </row>
    <row r="339" spans="1:9" ht="14.45" customHeight="1" x14ac:dyDescent="0.25">
      <c r="A339" s="13">
        <v>361</v>
      </c>
      <c r="B339" s="32" t="s">
        <v>304</v>
      </c>
      <c r="C339" s="1" t="s">
        <v>0</v>
      </c>
      <c r="D339" s="1" t="s">
        <v>304</v>
      </c>
      <c r="E339" s="1">
        <v>2073</v>
      </c>
      <c r="F339" s="17">
        <v>80.89</v>
      </c>
      <c r="G339" s="17">
        <v>167684.97</v>
      </c>
      <c r="H339" s="17">
        <v>83518.155559806197</v>
      </c>
      <c r="I339" s="17">
        <v>251203.12555980618</v>
      </c>
    </row>
    <row r="340" spans="1:9" ht="14.45" customHeight="1" x14ac:dyDescent="0.25">
      <c r="A340" s="13">
        <v>557</v>
      </c>
      <c r="B340" s="32" t="s">
        <v>374</v>
      </c>
      <c r="C340" s="1" t="s">
        <v>0</v>
      </c>
      <c r="D340" s="1" t="s">
        <v>132</v>
      </c>
      <c r="E340" s="1">
        <v>129</v>
      </c>
      <c r="F340" s="17">
        <v>80.89</v>
      </c>
      <c r="G340" s="17">
        <v>10434.81</v>
      </c>
      <c r="H340" s="17">
        <v>1228.572066913159</v>
      </c>
      <c r="I340" s="17">
        <v>11663.382066913158</v>
      </c>
    </row>
    <row r="341" spans="1:9" ht="14.45" customHeight="1" x14ac:dyDescent="0.25">
      <c r="A341" s="13">
        <v>794</v>
      </c>
      <c r="B341" s="32" t="s">
        <v>305</v>
      </c>
      <c r="C341" s="1" t="s">
        <v>0</v>
      </c>
      <c r="D341" s="1" t="s">
        <v>106</v>
      </c>
      <c r="E341" s="1">
        <v>516</v>
      </c>
      <c r="F341" s="17">
        <v>80.89</v>
      </c>
      <c r="G341" s="17">
        <v>41739.24</v>
      </c>
      <c r="H341" s="17">
        <v>12747.126807082552</v>
      </c>
      <c r="I341" s="17">
        <v>54486.366807082552</v>
      </c>
    </row>
    <row r="342" spans="1:9" ht="14.45" customHeight="1" x14ac:dyDescent="0.25">
      <c r="A342" s="13">
        <v>947</v>
      </c>
      <c r="B342" s="32" t="s">
        <v>306</v>
      </c>
      <c r="C342" s="1" t="s">
        <v>7</v>
      </c>
      <c r="D342" s="1" t="s">
        <v>8</v>
      </c>
      <c r="E342" s="1">
        <v>89</v>
      </c>
      <c r="F342" s="17">
        <v>80.89</v>
      </c>
      <c r="G342" s="17">
        <v>7199.21</v>
      </c>
      <c r="H342" s="17">
        <v>647.34334499778129</v>
      </c>
      <c r="I342" s="17">
        <v>7846.5533449977811</v>
      </c>
    </row>
    <row r="344" spans="1:9" s="10" customFormat="1" ht="12.75" x14ac:dyDescent="0.2">
      <c r="A344" s="22" t="s">
        <v>311</v>
      </c>
      <c r="B344" s="34" t="str">
        <f>SUBTOTAL(3,Übersichtstabelle_2019347[Gmd-Namen])&amp;" Gemeinden"</f>
        <v>338 Gemeinden</v>
      </c>
      <c r="C344" s="23" t="s">
        <v>315</v>
      </c>
      <c r="D344" s="23" t="s">
        <v>315</v>
      </c>
      <c r="E344" s="24">
        <f>SUBTOTAL(9,Übersichtstabelle_2019347[Kinder und Jugendliche von 0-20 Jhr.])</f>
        <v>197734</v>
      </c>
      <c r="F344" s="62" t="str">
        <f>IF(SUBTOTAL(3,Übersichtstabelle_2019347[Grundbetrag1])=COUNT(Übersichtstabelle_2019347[Gmd. Nr.]),"-",SUBTOTAL(1,Übersichtstabelle_2019347[Grundbetrag1]))</f>
        <v>-</v>
      </c>
      <c r="G344" s="48">
        <f>SUBTOTAL(9,Übersichtstabelle_2019347[Grundbetrag Total pro Gemeinde1])</f>
        <v>15960346.260000004</v>
      </c>
      <c r="H344" s="48">
        <f>SUBTOTAL(9,Übersichtstabelle_2019347[Zusatzbetrag gemäss Soziallastenindex2])</f>
        <v>7309014.3720958484</v>
      </c>
      <c r="I344" s="48">
        <f>SUBTOTAL(9,Übersichtstabelle_2019347[Anrechenbarer Höchstbetrag])</f>
        <v>23269360.632095836</v>
      </c>
    </row>
    <row r="346" spans="1:9" x14ac:dyDescent="0.25">
      <c r="A346" s="26"/>
      <c r="C346" s="21"/>
      <c r="D346" s="21"/>
      <c r="E346" s="21"/>
      <c r="F346" s="45"/>
      <c r="G346" s="45"/>
      <c r="H346" s="21"/>
      <c r="I346" s="45"/>
    </row>
    <row r="347" spans="1:9" x14ac:dyDescent="0.25">
      <c r="A347" s="27" t="s">
        <v>318</v>
      </c>
      <c r="C347" s="21"/>
      <c r="D347" s="21"/>
      <c r="E347" s="21"/>
      <c r="F347" s="45"/>
      <c r="G347" s="45"/>
      <c r="H347" s="21"/>
      <c r="I347" s="45"/>
    </row>
    <row r="348" spans="1:9" ht="31.15" customHeight="1" x14ac:dyDescent="0.25">
      <c r="A348" s="102" t="s">
        <v>325</v>
      </c>
      <c r="B348" s="102"/>
      <c r="C348" s="102"/>
      <c r="D348" s="102"/>
      <c r="E348" s="102"/>
      <c r="F348" s="102"/>
      <c r="G348" s="102"/>
      <c r="H348" s="102"/>
      <c r="I348" s="102"/>
    </row>
    <row r="349" spans="1:9" ht="17.25" x14ac:dyDescent="0.25">
      <c r="A349" s="28" t="s">
        <v>326</v>
      </c>
      <c r="B349" s="35"/>
      <c r="C349" s="29"/>
      <c r="D349" s="29"/>
      <c r="E349" s="29"/>
      <c r="F349" s="46"/>
      <c r="G349" s="46"/>
      <c r="H349" s="29"/>
      <c r="I349" s="46"/>
    </row>
    <row r="350" spans="1:9" ht="31.15" customHeight="1" x14ac:dyDescent="0.25">
      <c r="A350" s="103"/>
      <c r="B350" s="104"/>
      <c r="C350" s="104"/>
      <c r="D350" s="104"/>
      <c r="E350" s="104"/>
      <c r="F350" s="104"/>
      <c r="G350" s="104"/>
      <c r="H350" s="104"/>
      <c r="I350" s="104"/>
    </row>
    <row r="351" spans="1:9" x14ac:dyDescent="0.25">
      <c r="A351" s="105"/>
      <c r="B351" s="104"/>
      <c r="C351" s="104"/>
      <c r="D351" s="104"/>
      <c r="E351" s="104"/>
      <c r="F351" s="104"/>
      <c r="G351" s="104"/>
      <c r="H351" s="104"/>
      <c r="I351" s="104"/>
    </row>
  </sheetData>
  <sheetProtection algorithmName="SHA-512" hashValue="lim6n4PZH4/4QP5NqpKnMc4gHWido/fcR3gpc0bv4gNLtCENowSWjIFRRT9/lpIpS9WH8SkoL5QLCkM1XfX17g==" saltValue="kVoW4J0Mo6NFL5CS3hL6sw==" spinCount="100000" sheet="1" sort="0" autoFilter="0"/>
  <mergeCells count="3">
    <mergeCell ref="A348:I348"/>
    <mergeCell ref="A350:I350"/>
    <mergeCell ref="A351:I351"/>
  </mergeCells>
  <conditionalFormatting sqref="A220">
    <cfRule type="cellIs" dxfId="5"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2"/>
  <sheetViews>
    <sheetView showGridLines="0" showRowColHeaders="0" showRuler="0" view="pageLayout" zoomScaleNormal="100" workbookViewId="0">
      <selection activeCell="D4" sqref="D4"/>
    </sheetView>
  </sheetViews>
  <sheetFormatPr baseColWidth="10" defaultColWidth="11.5703125" defaultRowHeight="15" x14ac:dyDescent="0.25"/>
  <cols>
    <col min="1" max="1" width="5.85546875" style="30" customWidth="1"/>
    <col min="2" max="2" width="17.7109375" style="21" customWidth="1"/>
    <col min="3" max="3" width="8.28515625" style="9" customWidth="1"/>
    <col min="4" max="4" width="18.85546875" style="9" customWidth="1"/>
    <col min="5" max="5" width="14.7109375" style="9" customWidth="1"/>
    <col min="6" max="6" width="13.140625" style="44" customWidth="1"/>
    <col min="7" max="7" width="14.7109375" style="44" customWidth="1"/>
    <col min="8" max="8" width="18.28515625" style="9" customWidth="1"/>
    <col min="9" max="9" width="19.28515625" style="44" customWidth="1"/>
    <col min="10" max="16384" width="11.5703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18" t="s">
        <v>329</v>
      </c>
      <c r="B4" s="19" t="s">
        <v>310</v>
      </c>
      <c r="C4" s="19" t="s">
        <v>316</v>
      </c>
      <c r="D4" s="19" t="s">
        <v>1</v>
      </c>
      <c r="E4" s="19" t="s">
        <v>317</v>
      </c>
      <c r="F4" s="19" t="s">
        <v>320</v>
      </c>
      <c r="G4" s="19" t="s">
        <v>321</v>
      </c>
      <c r="H4" s="20" t="s">
        <v>322</v>
      </c>
      <c r="I4" s="20" t="s">
        <v>319</v>
      </c>
    </row>
    <row r="5" spans="1:9" ht="14.45" customHeight="1" x14ac:dyDescent="0.25">
      <c r="A5" s="41">
        <v>301</v>
      </c>
      <c r="B5" s="32" t="s">
        <v>2</v>
      </c>
      <c r="C5" s="1" t="s">
        <v>0</v>
      </c>
      <c r="D5" s="1" t="s">
        <v>3</v>
      </c>
      <c r="E5" s="1">
        <v>909</v>
      </c>
      <c r="F5" s="17">
        <v>80.569999999999993</v>
      </c>
      <c r="G5" s="17">
        <v>73238.12999999999</v>
      </c>
      <c r="H5" s="17">
        <v>18083.731629193873</v>
      </c>
      <c r="I5" s="17">
        <v>91321.861629193867</v>
      </c>
    </row>
    <row r="6" spans="1:9" ht="14.45" customHeight="1" x14ac:dyDescent="0.25">
      <c r="A6" s="13">
        <v>321</v>
      </c>
      <c r="B6" s="32" t="s">
        <v>4</v>
      </c>
      <c r="C6" s="1" t="s">
        <v>0</v>
      </c>
      <c r="D6" s="1" t="s">
        <v>5</v>
      </c>
      <c r="E6" s="1">
        <v>949</v>
      </c>
      <c r="F6" s="17">
        <v>80.569999999999993</v>
      </c>
      <c r="G6" s="17">
        <v>76460.929999999993</v>
      </c>
      <c r="H6" s="17">
        <v>21385.689651375713</v>
      </c>
      <c r="I6" s="17">
        <v>97846.619651375702</v>
      </c>
    </row>
    <row r="7" spans="1:9" ht="14.45" customHeight="1" x14ac:dyDescent="0.25">
      <c r="A7" s="13">
        <v>561</v>
      </c>
      <c r="B7" s="32" t="s">
        <v>6</v>
      </c>
      <c r="C7" s="1" t="s">
        <v>7</v>
      </c>
      <c r="D7" s="1" t="s">
        <v>8</v>
      </c>
      <c r="E7" s="1">
        <v>666</v>
      </c>
      <c r="F7" s="17">
        <v>80.569999999999993</v>
      </c>
      <c r="G7" s="17">
        <v>53659.619999999995</v>
      </c>
      <c r="H7" s="17">
        <v>15461.036333856222</v>
      </c>
      <c r="I7" s="17">
        <v>69120.656333856212</v>
      </c>
    </row>
    <row r="8" spans="1:9" ht="14.45" customHeight="1" x14ac:dyDescent="0.25">
      <c r="A8" s="13">
        <v>401</v>
      </c>
      <c r="B8" s="32" t="s">
        <v>9</v>
      </c>
      <c r="C8" s="1" t="s">
        <v>0</v>
      </c>
      <c r="D8" s="1" t="s">
        <v>10</v>
      </c>
      <c r="E8" s="1">
        <v>215</v>
      </c>
      <c r="F8" s="17">
        <v>80.569999999999993</v>
      </c>
      <c r="G8" s="17">
        <v>17322.55</v>
      </c>
      <c r="H8" s="17">
        <v>3205.0492255661602</v>
      </c>
      <c r="I8" s="17">
        <v>20527.599225566159</v>
      </c>
    </row>
    <row r="9" spans="1:9" ht="14.45" customHeight="1" x14ac:dyDescent="0.25">
      <c r="A9" s="13">
        <v>731</v>
      </c>
      <c r="B9" s="32" t="s">
        <v>11</v>
      </c>
      <c r="C9" s="1" t="s">
        <v>0</v>
      </c>
      <c r="D9" s="1" t="s">
        <v>13</v>
      </c>
      <c r="E9" s="1">
        <v>422</v>
      </c>
      <c r="F9" s="17">
        <v>80.569999999999993</v>
      </c>
      <c r="G9" s="17">
        <v>34000.539999999994</v>
      </c>
      <c r="H9" s="17">
        <v>8343.0749523891645</v>
      </c>
      <c r="I9" s="17">
        <v>42343.614952389158</v>
      </c>
    </row>
    <row r="10" spans="1:9" ht="14.45" customHeight="1" x14ac:dyDescent="0.25">
      <c r="A10" s="13">
        <v>562</v>
      </c>
      <c r="B10" s="32" t="s">
        <v>330</v>
      </c>
      <c r="C10" s="1" t="s">
        <v>7</v>
      </c>
      <c r="D10" s="1" t="s">
        <v>8</v>
      </c>
      <c r="E10" s="1">
        <v>453</v>
      </c>
      <c r="F10" s="17">
        <v>80.569999999999993</v>
      </c>
      <c r="G10" s="17">
        <v>36498.21</v>
      </c>
      <c r="H10" s="17">
        <v>6688.3941283653385</v>
      </c>
      <c r="I10" s="17">
        <v>43186.604128365339</v>
      </c>
    </row>
    <row r="11" spans="1:9" ht="26.25" customHeight="1" x14ac:dyDescent="0.25">
      <c r="A11" s="13">
        <v>951</v>
      </c>
      <c r="B11" s="32" t="s">
        <v>331</v>
      </c>
      <c r="C11" s="1" t="s">
        <v>0</v>
      </c>
      <c r="D11" s="1" t="s">
        <v>14</v>
      </c>
      <c r="E11" s="1">
        <v>191</v>
      </c>
      <c r="F11" s="17">
        <v>80.569999999999993</v>
      </c>
      <c r="G11" s="17">
        <v>15388.869999999999</v>
      </c>
      <c r="H11" s="17">
        <v>3317.380323652797</v>
      </c>
      <c r="I11" s="17">
        <v>18706.250323652795</v>
      </c>
    </row>
    <row r="12" spans="1:9" ht="14.45" customHeight="1" x14ac:dyDescent="0.25">
      <c r="A12" s="13">
        <v>402</v>
      </c>
      <c r="B12" s="32" t="s">
        <v>15</v>
      </c>
      <c r="C12" s="1" t="s">
        <v>0</v>
      </c>
      <c r="D12" s="1" t="s">
        <v>14</v>
      </c>
      <c r="E12" s="1">
        <v>100</v>
      </c>
      <c r="F12" s="17">
        <v>80.569999999999993</v>
      </c>
      <c r="G12" s="17">
        <v>8056.9999999999991</v>
      </c>
      <c r="H12" s="17">
        <v>1356.7476649424384</v>
      </c>
      <c r="I12" s="17">
        <v>9413.747664942437</v>
      </c>
    </row>
    <row r="13" spans="1:9" ht="14.45" customHeight="1" x14ac:dyDescent="0.25">
      <c r="A13" s="13">
        <v>630</v>
      </c>
      <c r="B13" s="32" t="s">
        <v>17</v>
      </c>
      <c r="C13" s="1" t="s">
        <v>7</v>
      </c>
      <c r="D13" s="1" t="s">
        <v>8</v>
      </c>
      <c r="E13" s="1">
        <v>109</v>
      </c>
      <c r="F13" s="17">
        <v>80.569999999999993</v>
      </c>
      <c r="G13" s="17">
        <v>8782.1299999999992</v>
      </c>
      <c r="H13" s="17">
        <v>1559.9415712685193</v>
      </c>
      <c r="I13" s="17">
        <v>10342.071571268518</v>
      </c>
    </row>
    <row r="14" spans="1:9" ht="14.45" customHeight="1" x14ac:dyDescent="0.25">
      <c r="A14" s="13">
        <v>921</v>
      </c>
      <c r="B14" s="32" t="s">
        <v>18</v>
      </c>
      <c r="C14" s="1" t="s">
        <v>0</v>
      </c>
      <c r="D14" s="1" t="s">
        <v>20</v>
      </c>
      <c r="E14" s="1">
        <v>158</v>
      </c>
      <c r="F14" s="17">
        <v>80.569999999999993</v>
      </c>
      <c r="G14" s="17">
        <v>12730.06</v>
      </c>
      <c r="H14" s="17">
        <v>1857.5283851576271</v>
      </c>
      <c r="I14" s="17">
        <v>14587.588385157627</v>
      </c>
    </row>
    <row r="15" spans="1:9" ht="14.45" customHeight="1" x14ac:dyDescent="0.25">
      <c r="A15" s="13">
        <v>381</v>
      </c>
      <c r="B15" s="32" t="s">
        <v>21</v>
      </c>
      <c r="C15" s="1" t="s">
        <v>0</v>
      </c>
      <c r="D15" s="1" t="s">
        <v>14</v>
      </c>
      <c r="E15" s="1">
        <v>331</v>
      </c>
      <c r="F15" s="17">
        <v>80.569999999999993</v>
      </c>
      <c r="G15" s="17">
        <v>26668.67</v>
      </c>
      <c r="H15" s="17">
        <v>5034.6693406512368</v>
      </c>
      <c r="I15" s="17">
        <v>31703.339340651233</v>
      </c>
    </row>
    <row r="16" spans="1:9" ht="14.45" customHeight="1" x14ac:dyDescent="0.25">
      <c r="A16" s="13">
        <v>602</v>
      </c>
      <c r="B16" s="32" t="s">
        <v>332</v>
      </c>
      <c r="C16" s="1" t="s">
        <v>0</v>
      </c>
      <c r="D16" s="1" t="s">
        <v>22</v>
      </c>
      <c r="E16" s="1">
        <v>201</v>
      </c>
      <c r="F16" s="17">
        <v>80.569999999999993</v>
      </c>
      <c r="G16" s="17">
        <v>16194.569999999998</v>
      </c>
      <c r="H16" s="17">
        <v>2694.3963423344412</v>
      </c>
      <c r="I16" s="17">
        <v>18888.966342334439</v>
      </c>
    </row>
    <row r="17" spans="1:9" ht="14.45" customHeight="1" x14ac:dyDescent="0.25">
      <c r="A17" s="13">
        <v>971</v>
      </c>
      <c r="B17" s="32" t="s">
        <v>23</v>
      </c>
      <c r="C17" s="1" t="s">
        <v>0</v>
      </c>
      <c r="D17" s="1" t="s">
        <v>14</v>
      </c>
      <c r="E17" s="1">
        <v>266</v>
      </c>
      <c r="F17" s="17">
        <v>80.569999999999993</v>
      </c>
      <c r="G17" s="17">
        <v>21431.62</v>
      </c>
      <c r="H17" s="17">
        <v>3494.2878351547902</v>
      </c>
      <c r="I17" s="17">
        <v>24925.907835154791</v>
      </c>
    </row>
    <row r="18" spans="1:9" ht="14.45" customHeight="1" x14ac:dyDescent="0.25">
      <c r="A18" s="13">
        <v>322</v>
      </c>
      <c r="B18" s="32" t="s">
        <v>25</v>
      </c>
      <c r="C18" s="1" t="s">
        <v>7</v>
      </c>
      <c r="D18" s="1" t="s">
        <v>8</v>
      </c>
      <c r="E18" s="1">
        <v>81</v>
      </c>
      <c r="F18" s="17">
        <v>80.569999999999993</v>
      </c>
      <c r="G18" s="17">
        <v>6526.1699999999992</v>
      </c>
      <c r="H18" s="17">
        <v>1143.0254801234125</v>
      </c>
      <c r="I18" s="17">
        <v>7669.1954801234115</v>
      </c>
    </row>
    <row r="19" spans="1:9" ht="14.45" customHeight="1" x14ac:dyDescent="0.25">
      <c r="A19" s="13">
        <v>323</v>
      </c>
      <c r="B19" s="32" t="s">
        <v>26</v>
      </c>
      <c r="C19" s="1" t="s">
        <v>0</v>
      </c>
      <c r="D19" s="1" t="s">
        <v>5</v>
      </c>
      <c r="E19" s="1">
        <v>135</v>
      </c>
      <c r="F19" s="17">
        <v>80.569999999999993</v>
      </c>
      <c r="G19" s="17">
        <v>10876.949999999999</v>
      </c>
      <c r="H19" s="17">
        <v>2246.4846106132718</v>
      </c>
      <c r="I19" s="17">
        <v>13123.434610613271</v>
      </c>
    </row>
    <row r="20" spans="1:9" ht="14.45" customHeight="1" x14ac:dyDescent="0.25">
      <c r="A20" s="13">
        <v>302</v>
      </c>
      <c r="B20" s="32" t="s">
        <v>333</v>
      </c>
      <c r="C20" s="1" t="s">
        <v>0</v>
      </c>
      <c r="D20" s="1" t="s">
        <v>3</v>
      </c>
      <c r="E20" s="1">
        <v>216</v>
      </c>
      <c r="F20" s="17">
        <v>80.569999999999993</v>
      </c>
      <c r="G20" s="17">
        <v>17403.12</v>
      </c>
      <c r="H20" s="17">
        <v>3142.3105504992004</v>
      </c>
      <c r="I20" s="17">
        <v>20545.430550499201</v>
      </c>
    </row>
    <row r="21" spans="1:9" ht="14.45" customHeight="1" x14ac:dyDescent="0.25">
      <c r="A21" s="13">
        <v>403</v>
      </c>
      <c r="B21" s="32" t="s">
        <v>27</v>
      </c>
      <c r="C21" s="1" t="s">
        <v>0</v>
      </c>
      <c r="D21" s="1" t="s">
        <v>132</v>
      </c>
      <c r="E21" s="1">
        <v>201</v>
      </c>
      <c r="F21" s="17">
        <v>80.569999999999993</v>
      </c>
      <c r="G21" s="17">
        <v>16194.569999999998</v>
      </c>
      <c r="H21" s="17">
        <v>2851.7732748828707</v>
      </c>
      <c r="I21" s="17">
        <v>19046.343274882867</v>
      </c>
    </row>
    <row r="22" spans="1:9" ht="14.45" customHeight="1" x14ac:dyDescent="0.25">
      <c r="A22" s="13">
        <v>533</v>
      </c>
      <c r="B22" s="32" t="s">
        <v>29</v>
      </c>
      <c r="C22" s="1" t="s">
        <v>7</v>
      </c>
      <c r="D22" s="1" t="s">
        <v>8</v>
      </c>
      <c r="E22" s="1">
        <v>657</v>
      </c>
      <c r="F22" s="17">
        <v>80.569999999999993</v>
      </c>
      <c r="G22" s="17">
        <v>52934.49</v>
      </c>
      <c r="H22" s="17">
        <v>10717.339269330958</v>
      </c>
      <c r="I22" s="17">
        <v>63651.829269330956</v>
      </c>
    </row>
    <row r="23" spans="1:9" ht="14.45" customHeight="1" x14ac:dyDescent="0.25">
      <c r="A23" s="13">
        <v>571</v>
      </c>
      <c r="B23" s="32" t="s">
        <v>30</v>
      </c>
      <c r="C23" s="1" t="s">
        <v>7</v>
      </c>
      <c r="D23" s="1" t="s">
        <v>8</v>
      </c>
      <c r="E23" s="1">
        <v>192</v>
      </c>
      <c r="F23" s="17">
        <v>80.569999999999993</v>
      </c>
      <c r="G23" s="17">
        <v>15469.439999999999</v>
      </c>
      <c r="H23" s="17">
        <v>7042.3022928101582</v>
      </c>
      <c r="I23" s="17">
        <v>22511.742292810159</v>
      </c>
    </row>
    <row r="24" spans="1:9" ht="14.45" customHeight="1" x14ac:dyDescent="0.25">
      <c r="A24" s="13">
        <v>732</v>
      </c>
      <c r="B24" s="32" t="s">
        <v>31</v>
      </c>
      <c r="C24" s="1" t="s">
        <v>7</v>
      </c>
      <c r="D24" s="1" t="s">
        <v>8</v>
      </c>
      <c r="E24" s="1">
        <v>383</v>
      </c>
      <c r="F24" s="17">
        <v>80.569999999999993</v>
      </c>
      <c r="G24" s="17">
        <v>30858.309999999998</v>
      </c>
      <c r="H24" s="17">
        <v>3257.4238058067021</v>
      </c>
      <c r="I24" s="17">
        <v>34115.733805806696</v>
      </c>
    </row>
    <row r="25" spans="1:9" ht="14.45" customHeight="1" x14ac:dyDescent="0.25">
      <c r="A25" s="13">
        <v>861</v>
      </c>
      <c r="B25" s="32" t="s">
        <v>32</v>
      </c>
      <c r="C25" s="1" t="s">
        <v>0</v>
      </c>
      <c r="D25" s="1" t="s">
        <v>32</v>
      </c>
      <c r="E25" s="1">
        <v>2226</v>
      </c>
      <c r="F25" s="17">
        <v>80.569999999999993</v>
      </c>
      <c r="G25" s="17">
        <v>179348.81999999998</v>
      </c>
      <c r="H25" s="17">
        <v>50857.026155157168</v>
      </c>
      <c r="I25" s="17">
        <v>230205.84615515714</v>
      </c>
    </row>
    <row r="26" spans="1:9" ht="14.45" customHeight="1" x14ac:dyDescent="0.25">
      <c r="A26" s="13">
        <v>681</v>
      </c>
      <c r="B26" s="32" t="s">
        <v>33</v>
      </c>
      <c r="C26" s="1" t="s">
        <v>0</v>
      </c>
      <c r="D26" s="1" t="s">
        <v>34</v>
      </c>
      <c r="E26" s="1">
        <v>40</v>
      </c>
      <c r="F26" s="17">
        <v>74.569999999999993</v>
      </c>
      <c r="G26" s="17">
        <v>2982.7999999999997</v>
      </c>
      <c r="H26" s="17">
        <v>804.6478154547134</v>
      </c>
      <c r="I26" s="17">
        <v>3787.4478154547132</v>
      </c>
    </row>
    <row r="27" spans="1:9" ht="14.45" customHeight="1" x14ac:dyDescent="0.25">
      <c r="A27" s="13">
        <v>972</v>
      </c>
      <c r="B27" s="32" t="s">
        <v>35</v>
      </c>
      <c r="C27" s="1" t="s">
        <v>0</v>
      </c>
      <c r="D27" s="1" t="s">
        <v>36</v>
      </c>
      <c r="E27" s="1">
        <v>1</v>
      </c>
      <c r="F27" s="17">
        <v>80.569999999999993</v>
      </c>
      <c r="G27" s="17">
        <v>80.569999999999993</v>
      </c>
      <c r="H27" s="17">
        <v>35.033175945012886</v>
      </c>
      <c r="I27" s="17">
        <v>115.60317594501288</v>
      </c>
    </row>
    <row r="28" spans="1:9" ht="14.45" customHeight="1" x14ac:dyDescent="0.25">
      <c r="A28" s="13">
        <v>351</v>
      </c>
      <c r="B28" s="32" t="s">
        <v>37</v>
      </c>
      <c r="C28" s="1" t="s">
        <v>0</v>
      </c>
      <c r="D28" s="1" t="s">
        <v>37</v>
      </c>
      <c r="E28" s="1">
        <v>22495</v>
      </c>
      <c r="F28" s="17">
        <v>80.569999999999993</v>
      </c>
      <c r="G28" s="17">
        <v>1812422.15</v>
      </c>
      <c r="H28" s="17">
        <v>2010500.3918683459</v>
      </c>
      <c r="I28" s="17">
        <v>3822922.5418683458</v>
      </c>
    </row>
    <row r="29" spans="1:9" ht="14.45" customHeight="1" x14ac:dyDescent="0.25">
      <c r="A29" s="13">
        <v>973</v>
      </c>
      <c r="B29" s="32" t="s">
        <v>38</v>
      </c>
      <c r="C29" s="1" t="s">
        <v>0</v>
      </c>
      <c r="D29" s="1" t="s">
        <v>36</v>
      </c>
      <c r="E29" s="1">
        <v>110</v>
      </c>
      <c r="F29" s="17">
        <v>80.569999999999993</v>
      </c>
      <c r="G29" s="17">
        <v>8862.6999999999989</v>
      </c>
      <c r="H29" s="17">
        <v>1877.938359302656</v>
      </c>
      <c r="I29" s="17">
        <v>10740.638359302655</v>
      </c>
    </row>
    <row r="30" spans="1:9" ht="14.45" customHeight="1" x14ac:dyDescent="0.25">
      <c r="A30" s="13">
        <v>371</v>
      </c>
      <c r="B30" s="32" t="s">
        <v>12</v>
      </c>
      <c r="C30" s="1" t="s">
        <v>0</v>
      </c>
      <c r="D30" s="1" t="s">
        <v>12</v>
      </c>
      <c r="E30" s="1">
        <v>10795</v>
      </c>
      <c r="F30" s="17">
        <v>80.569999999999993</v>
      </c>
      <c r="G30" s="17">
        <v>869753.14999999991</v>
      </c>
      <c r="H30" s="17">
        <v>988629.99939857773</v>
      </c>
      <c r="I30" s="17">
        <v>1858383.1493985776</v>
      </c>
    </row>
    <row r="31" spans="1:9" ht="14.45" customHeight="1" x14ac:dyDescent="0.25">
      <c r="A31" s="13">
        <v>603</v>
      </c>
      <c r="B31" s="32" t="s">
        <v>39</v>
      </c>
      <c r="C31" s="1" t="s">
        <v>0</v>
      </c>
      <c r="D31" s="1" t="s">
        <v>22</v>
      </c>
      <c r="E31" s="1">
        <v>331</v>
      </c>
      <c r="F31" s="17">
        <v>80.569999999999993</v>
      </c>
      <c r="G31" s="17">
        <v>26668.67</v>
      </c>
      <c r="H31" s="17">
        <v>7569.388209092107</v>
      </c>
      <c r="I31" s="17">
        <v>34238.058209092109</v>
      </c>
    </row>
    <row r="32" spans="1:9" ht="14.45" customHeight="1" x14ac:dyDescent="0.25">
      <c r="A32" s="13">
        <v>324</v>
      </c>
      <c r="B32" s="32" t="s">
        <v>40</v>
      </c>
      <c r="C32" s="1" t="s">
        <v>7</v>
      </c>
      <c r="D32" s="1" t="s">
        <v>8</v>
      </c>
      <c r="E32" s="1">
        <v>122</v>
      </c>
      <c r="F32" s="17">
        <v>80.569999999999993</v>
      </c>
      <c r="G32" s="17">
        <v>9829.5399999999991</v>
      </c>
      <c r="H32" s="17">
        <v>1566.4279166292545</v>
      </c>
      <c r="I32" s="17">
        <v>11395.967916629254</v>
      </c>
    </row>
    <row r="33" spans="1:9" ht="14.45" customHeight="1" x14ac:dyDescent="0.25">
      <c r="A33" s="13">
        <v>922</v>
      </c>
      <c r="B33" s="32" t="s">
        <v>41</v>
      </c>
      <c r="C33" s="1" t="s">
        <v>0</v>
      </c>
      <c r="D33" s="1" t="s">
        <v>14</v>
      </c>
      <c r="E33" s="1">
        <v>242</v>
      </c>
      <c r="F33" s="17">
        <v>80.569999999999993</v>
      </c>
      <c r="G33" s="17">
        <v>19497.939999999999</v>
      </c>
      <c r="H33" s="17">
        <v>4842.7717148484853</v>
      </c>
      <c r="I33" s="17">
        <v>24340.711714848483</v>
      </c>
    </row>
    <row r="34" spans="1:9" ht="14.45" customHeight="1" x14ac:dyDescent="0.25">
      <c r="A34" s="13">
        <v>352</v>
      </c>
      <c r="B34" s="32" t="s">
        <v>42</v>
      </c>
      <c r="C34" s="1" t="s">
        <v>0</v>
      </c>
      <c r="D34" s="1" t="s">
        <v>43</v>
      </c>
      <c r="E34" s="1">
        <v>1236</v>
      </c>
      <c r="F34" s="17">
        <v>80.569999999999993</v>
      </c>
      <c r="G34" s="17">
        <v>99584.51999999999</v>
      </c>
      <c r="H34" s="17">
        <v>17645.610205473782</v>
      </c>
      <c r="I34" s="17">
        <v>117230.13020547378</v>
      </c>
    </row>
    <row r="35" spans="1:9" ht="14.45" customHeight="1" x14ac:dyDescent="0.25">
      <c r="A35" s="13">
        <v>791</v>
      </c>
      <c r="B35" s="32" t="s">
        <v>44</v>
      </c>
      <c r="C35" s="1" t="s">
        <v>7</v>
      </c>
      <c r="D35" s="1" t="s">
        <v>8</v>
      </c>
      <c r="E35" s="1">
        <v>223</v>
      </c>
      <c r="F35" s="17">
        <v>80.569999999999993</v>
      </c>
      <c r="G35" s="17">
        <v>17967.109999999997</v>
      </c>
      <c r="H35" s="17">
        <v>4202.81449070895</v>
      </c>
      <c r="I35" s="17">
        <v>22169.924490708945</v>
      </c>
    </row>
    <row r="36" spans="1:9" ht="14.45" customHeight="1" x14ac:dyDescent="0.25">
      <c r="A36" s="13">
        <v>572</v>
      </c>
      <c r="B36" s="32" t="s">
        <v>45</v>
      </c>
      <c r="C36" s="1" t="s">
        <v>0</v>
      </c>
      <c r="D36" s="1" t="s">
        <v>46</v>
      </c>
      <c r="E36" s="1">
        <v>489</v>
      </c>
      <c r="F36" s="17">
        <v>80.569999999999993</v>
      </c>
      <c r="G36" s="17">
        <v>39398.729999999996</v>
      </c>
      <c r="H36" s="17">
        <v>9969.5425605933524</v>
      </c>
      <c r="I36" s="17">
        <v>49368.272560593352</v>
      </c>
    </row>
    <row r="37" spans="1:9" ht="14.45" customHeight="1" x14ac:dyDescent="0.25">
      <c r="A37" s="13">
        <v>605</v>
      </c>
      <c r="B37" s="32" t="s">
        <v>47</v>
      </c>
      <c r="C37" s="1" t="s">
        <v>7</v>
      </c>
      <c r="D37" s="1" t="s">
        <v>8</v>
      </c>
      <c r="E37" s="1">
        <v>288</v>
      </c>
      <c r="F37" s="17">
        <v>80.569999999999993</v>
      </c>
      <c r="G37" s="17">
        <v>23204.159999999996</v>
      </c>
      <c r="H37" s="17">
        <v>3221.4281743173842</v>
      </c>
      <c r="I37" s="17">
        <v>26425.588174317381</v>
      </c>
    </row>
    <row r="38" spans="1:9" ht="14.45" customHeight="1" x14ac:dyDescent="0.25">
      <c r="A38" s="13">
        <v>353</v>
      </c>
      <c r="B38" s="32" t="s">
        <v>334</v>
      </c>
      <c r="C38" s="1" t="s">
        <v>0</v>
      </c>
      <c r="D38" s="1" t="s">
        <v>48</v>
      </c>
      <c r="E38" s="1">
        <v>916</v>
      </c>
      <c r="F38" s="17">
        <v>80.569999999999993</v>
      </c>
      <c r="G38" s="17">
        <v>73802.12</v>
      </c>
      <c r="H38" s="17">
        <v>17160.232913117648</v>
      </c>
      <c r="I38" s="17">
        <v>90962.352913117647</v>
      </c>
    </row>
    <row r="39" spans="1:9" ht="14.45" customHeight="1" x14ac:dyDescent="0.25">
      <c r="A39" s="13">
        <v>606</v>
      </c>
      <c r="B39" s="32" t="s">
        <v>49</v>
      </c>
      <c r="C39" s="1" t="s">
        <v>7</v>
      </c>
      <c r="D39" s="1" t="s">
        <v>8</v>
      </c>
      <c r="E39" s="1">
        <v>89</v>
      </c>
      <c r="F39" s="17">
        <v>80.569999999999993</v>
      </c>
      <c r="G39" s="17">
        <v>7170.73</v>
      </c>
      <c r="H39" s="17">
        <v>1018.038286186227</v>
      </c>
      <c r="I39" s="17">
        <v>8188.7682861862268</v>
      </c>
    </row>
    <row r="40" spans="1:9" ht="14.45" customHeight="1" x14ac:dyDescent="0.25">
      <c r="A40" s="13">
        <v>573</v>
      </c>
      <c r="B40" s="32" t="s">
        <v>335</v>
      </c>
      <c r="C40" s="1" t="s">
        <v>0</v>
      </c>
      <c r="D40" s="1" t="s">
        <v>50</v>
      </c>
      <c r="E40" s="1">
        <v>584</v>
      </c>
      <c r="F40" s="17">
        <v>80.569999999999993</v>
      </c>
      <c r="G40" s="17">
        <v>47052.88</v>
      </c>
      <c r="H40" s="17">
        <v>16948.300555040034</v>
      </c>
      <c r="I40" s="17">
        <v>64001.180555040031</v>
      </c>
    </row>
    <row r="41" spans="1:9" ht="14.45" customHeight="1" x14ac:dyDescent="0.25">
      <c r="A41" s="13">
        <v>574</v>
      </c>
      <c r="B41" s="32" t="s">
        <v>51</v>
      </c>
      <c r="C41" s="1" t="s">
        <v>0</v>
      </c>
      <c r="D41" s="1" t="s">
        <v>50</v>
      </c>
      <c r="E41" s="1">
        <v>69</v>
      </c>
      <c r="F41" s="17">
        <v>80.569999999999993</v>
      </c>
      <c r="G41" s="17">
        <v>5559.33</v>
      </c>
      <c r="H41" s="17">
        <v>2211.0199406521106</v>
      </c>
      <c r="I41" s="17">
        <v>7770.3499406521105</v>
      </c>
    </row>
    <row r="42" spans="1:9" ht="14.45" customHeight="1" x14ac:dyDescent="0.25">
      <c r="A42" s="13">
        <v>733</v>
      </c>
      <c r="B42" s="32" t="s">
        <v>13</v>
      </c>
      <c r="C42" s="1" t="s">
        <v>0</v>
      </c>
      <c r="D42" s="1" t="s">
        <v>13</v>
      </c>
      <c r="E42" s="1">
        <v>881</v>
      </c>
      <c r="F42" s="17">
        <v>80.569999999999993</v>
      </c>
      <c r="G42" s="17">
        <v>70982.17</v>
      </c>
      <c r="H42" s="17">
        <v>31586.9354630085</v>
      </c>
      <c r="I42" s="17">
        <v>102569.1054630085</v>
      </c>
    </row>
    <row r="43" spans="1:9" ht="14.45" customHeight="1" x14ac:dyDescent="0.25">
      <c r="A43" s="13">
        <v>491</v>
      </c>
      <c r="B43" s="32" t="s">
        <v>52</v>
      </c>
      <c r="C43" s="1" t="s">
        <v>0</v>
      </c>
      <c r="D43" s="1" t="s">
        <v>53</v>
      </c>
      <c r="E43" s="1">
        <v>105</v>
      </c>
      <c r="F43" s="17">
        <v>80.569999999999993</v>
      </c>
      <c r="G43" s="17">
        <v>8459.8499999999985</v>
      </c>
      <c r="H43" s="17">
        <v>2101.62818989373</v>
      </c>
      <c r="I43" s="17">
        <v>10561.478189893729</v>
      </c>
    </row>
    <row r="44" spans="1:9" ht="14.45" customHeight="1" x14ac:dyDescent="0.25">
      <c r="A44" s="13">
        <v>923</v>
      </c>
      <c r="B44" s="32" t="s">
        <v>54</v>
      </c>
      <c r="C44" s="1" t="s">
        <v>7</v>
      </c>
      <c r="D44" s="1" t="s">
        <v>8</v>
      </c>
      <c r="E44" s="1">
        <v>334</v>
      </c>
      <c r="F44" s="17">
        <v>80.569999999999993</v>
      </c>
      <c r="G44" s="17">
        <v>26910.379999999997</v>
      </c>
      <c r="H44" s="17">
        <v>2998.4110123793762</v>
      </c>
      <c r="I44" s="17">
        <v>29908.791012379374</v>
      </c>
    </row>
    <row r="45" spans="1:9" ht="14.45" customHeight="1" x14ac:dyDescent="0.25">
      <c r="A45" s="13">
        <v>382</v>
      </c>
      <c r="B45" s="32" t="s">
        <v>55</v>
      </c>
      <c r="C45" s="1" t="s">
        <v>0</v>
      </c>
      <c r="D45" s="1" t="s">
        <v>3</v>
      </c>
      <c r="E45" s="1">
        <v>180</v>
      </c>
      <c r="F45" s="17">
        <v>80.569999999999993</v>
      </c>
      <c r="G45" s="17">
        <v>14502.599999999999</v>
      </c>
      <c r="H45" s="17">
        <v>2493.7052444698934</v>
      </c>
      <c r="I45" s="17">
        <v>16996.305244469891</v>
      </c>
    </row>
    <row r="46" spans="1:9" ht="14.45" customHeight="1" x14ac:dyDescent="0.25">
      <c r="A46" s="13">
        <v>734</v>
      </c>
      <c r="B46" s="32" t="s">
        <v>56</v>
      </c>
      <c r="C46" s="1" t="s">
        <v>0</v>
      </c>
      <c r="D46" s="1" t="s">
        <v>3</v>
      </c>
      <c r="E46" s="1">
        <v>76</v>
      </c>
      <c r="F46" s="17">
        <v>80.569999999999993</v>
      </c>
      <c r="G46" s="17">
        <v>6123.32</v>
      </c>
      <c r="H46" s="17">
        <v>562.36963334144571</v>
      </c>
      <c r="I46" s="17">
        <v>6685.6896333414452</v>
      </c>
    </row>
    <row r="47" spans="1:9" ht="14.45" customHeight="1" x14ac:dyDescent="0.25">
      <c r="A47" s="13">
        <v>383</v>
      </c>
      <c r="B47" s="32" t="s">
        <v>336</v>
      </c>
      <c r="C47" s="1" t="s">
        <v>0</v>
      </c>
      <c r="D47" s="1" t="s">
        <v>3</v>
      </c>
      <c r="E47" s="1">
        <v>752</v>
      </c>
      <c r="F47" s="17">
        <v>80.569999999999993</v>
      </c>
      <c r="G47" s="17">
        <v>60588.639999999992</v>
      </c>
      <c r="H47" s="17">
        <v>15767.559970670451</v>
      </c>
      <c r="I47" s="17">
        <v>76356.199970670437</v>
      </c>
    </row>
    <row r="48" spans="1:9" ht="14.45" customHeight="1" x14ac:dyDescent="0.25">
      <c r="A48" s="13">
        <v>404</v>
      </c>
      <c r="B48" s="32" t="s">
        <v>28</v>
      </c>
      <c r="C48" s="1" t="s">
        <v>0</v>
      </c>
      <c r="D48" s="1" t="s">
        <v>28</v>
      </c>
      <c r="E48" s="1">
        <v>3030</v>
      </c>
      <c r="F48" s="17">
        <v>80.569999999999993</v>
      </c>
      <c r="G48" s="17">
        <v>244127.09999999998</v>
      </c>
      <c r="H48" s="17">
        <v>112096.48018033322</v>
      </c>
      <c r="I48" s="17">
        <v>356223.58018033323</v>
      </c>
    </row>
    <row r="49" spans="1:9" ht="14.45" customHeight="1" x14ac:dyDescent="0.25">
      <c r="A49" s="13">
        <v>863</v>
      </c>
      <c r="B49" s="32" t="s">
        <v>188</v>
      </c>
      <c r="C49" s="1" t="s">
        <v>0</v>
      </c>
      <c r="D49" s="1" t="s">
        <v>189</v>
      </c>
      <c r="E49" s="1">
        <v>215</v>
      </c>
      <c r="F49" s="17">
        <v>80.569999999999993</v>
      </c>
      <c r="G49" s="17">
        <v>17322.55</v>
      </c>
      <c r="H49" s="17">
        <v>2459.0199802356574</v>
      </c>
      <c r="I49" s="17">
        <v>19781.569980235658</v>
      </c>
    </row>
    <row r="50" spans="1:9" ht="26.25" customHeight="1" x14ac:dyDescent="0.25">
      <c r="A50" s="13">
        <v>325</v>
      </c>
      <c r="B50" s="32" t="s">
        <v>337</v>
      </c>
      <c r="C50" s="1" t="s">
        <v>7</v>
      </c>
      <c r="D50" s="1" t="s">
        <v>8</v>
      </c>
      <c r="E50" s="1">
        <v>24</v>
      </c>
      <c r="F50" s="17">
        <v>80.569999999999993</v>
      </c>
      <c r="G50" s="17">
        <v>1933.6799999999998</v>
      </c>
      <c r="H50" s="17">
        <v>635.05746895072787</v>
      </c>
      <c r="I50" s="17">
        <v>2568.7374689507278</v>
      </c>
    </row>
    <row r="51" spans="1:9" ht="14.45" customHeight="1" x14ac:dyDescent="0.25">
      <c r="A51" s="13">
        <v>683</v>
      </c>
      <c r="B51" s="32" t="s">
        <v>59</v>
      </c>
      <c r="C51" s="1" t="s">
        <v>0</v>
      </c>
      <c r="D51" s="1" t="s">
        <v>60</v>
      </c>
      <c r="E51" s="1">
        <v>40</v>
      </c>
      <c r="F51" s="17">
        <v>80.569999999999993</v>
      </c>
      <c r="G51" s="17">
        <v>3222.7999999999997</v>
      </c>
      <c r="H51" s="17">
        <v>204.35385319586277</v>
      </c>
      <c r="I51" s="17">
        <v>3427.1538531958627</v>
      </c>
    </row>
    <row r="52" spans="1:9" ht="14.45" customHeight="1" x14ac:dyDescent="0.25">
      <c r="A52" s="13">
        <v>661</v>
      </c>
      <c r="B52" s="32" t="s">
        <v>61</v>
      </c>
      <c r="C52" s="1" t="s">
        <v>7</v>
      </c>
      <c r="D52" s="1" t="s">
        <v>8</v>
      </c>
      <c r="E52" s="1">
        <v>7</v>
      </c>
      <c r="F52" s="17">
        <v>80.569999999999993</v>
      </c>
      <c r="G52" s="17">
        <v>563.99</v>
      </c>
      <c r="H52" s="17">
        <v>12.13411733488088</v>
      </c>
      <c r="I52" s="17">
        <v>576.12411733488091</v>
      </c>
    </row>
    <row r="53" spans="1:9" ht="14.45" customHeight="1" x14ac:dyDescent="0.25">
      <c r="A53" s="13">
        <v>687</v>
      </c>
      <c r="B53" s="32" t="s">
        <v>338</v>
      </c>
      <c r="C53" s="1" t="s">
        <v>0</v>
      </c>
      <c r="D53" s="1" t="s">
        <v>34</v>
      </c>
      <c r="E53" s="1">
        <v>32</v>
      </c>
      <c r="F53" s="17">
        <v>74.569999999999993</v>
      </c>
      <c r="G53" s="17">
        <v>2386.2399999999998</v>
      </c>
      <c r="H53" s="17">
        <v>762.69954711068408</v>
      </c>
      <c r="I53" s="17">
        <v>3148.9395471106836</v>
      </c>
    </row>
    <row r="54" spans="1:9" ht="14.45" customHeight="1" x14ac:dyDescent="0.25">
      <c r="A54" s="13">
        <v>431</v>
      </c>
      <c r="B54" s="32" t="s">
        <v>62</v>
      </c>
      <c r="C54" s="1" t="s">
        <v>0</v>
      </c>
      <c r="D54" s="1" t="s">
        <v>63</v>
      </c>
      <c r="E54" s="1">
        <v>405</v>
      </c>
      <c r="F54" s="17">
        <v>76.569999999999993</v>
      </c>
      <c r="G54" s="17">
        <v>31010.85</v>
      </c>
      <c r="H54" s="17">
        <v>10212.200655062332</v>
      </c>
      <c r="I54" s="17">
        <v>41223.050655062332</v>
      </c>
    </row>
    <row r="55" spans="1:9" ht="14.45" customHeight="1" x14ac:dyDescent="0.25">
      <c r="A55" s="13">
        <v>432</v>
      </c>
      <c r="B55" s="32" t="s">
        <v>64</v>
      </c>
      <c r="C55" s="1" t="s">
        <v>0</v>
      </c>
      <c r="D55" s="1" t="s">
        <v>65</v>
      </c>
      <c r="E55" s="1">
        <v>104</v>
      </c>
      <c r="F55" s="17">
        <v>80.569999999999993</v>
      </c>
      <c r="G55" s="17">
        <v>8379.2799999999988</v>
      </c>
      <c r="H55" s="17">
        <v>2503.0078079197165</v>
      </c>
      <c r="I55" s="17">
        <v>10882.287807919714</v>
      </c>
    </row>
    <row r="56" spans="1:9" ht="14.45" customHeight="1" x14ac:dyDescent="0.25">
      <c r="A56" s="13">
        <v>433</v>
      </c>
      <c r="B56" s="32" t="s">
        <v>66</v>
      </c>
      <c r="C56" s="1" t="s">
        <v>0</v>
      </c>
      <c r="D56" s="1" t="s">
        <v>63</v>
      </c>
      <c r="E56" s="1">
        <v>145</v>
      </c>
      <c r="F56" s="17">
        <v>76.569999999999993</v>
      </c>
      <c r="G56" s="17">
        <v>11102.65</v>
      </c>
      <c r="H56" s="17">
        <v>5300.0134493712903</v>
      </c>
      <c r="I56" s="17">
        <v>16402.663449371292</v>
      </c>
    </row>
    <row r="57" spans="1:9" ht="14.45" customHeight="1" x14ac:dyDescent="0.25">
      <c r="A57" s="13">
        <v>690</v>
      </c>
      <c r="B57" s="32" t="s">
        <v>67</v>
      </c>
      <c r="C57" s="1" t="s">
        <v>0</v>
      </c>
      <c r="D57" s="1" t="s">
        <v>60</v>
      </c>
      <c r="E57" s="1">
        <v>309</v>
      </c>
      <c r="F57" s="17">
        <v>80.569999999999993</v>
      </c>
      <c r="G57" s="17">
        <v>24896.129999999997</v>
      </c>
      <c r="H57" s="17">
        <v>6965.6621908058669</v>
      </c>
      <c r="I57" s="17">
        <v>31861.792190805863</v>
      </c>
    </row>
    <row r="58" spans="1:9" ht="14.45" customHeight="1" x14ac:dyDescent="0.25">
      <c r="A58" s="13">
        <v>434</v>
      </c>
      <c r="B58" s="32" t="s">
        <v>68</v>
      </c>
      <c r="C58" s="1" t="s">
        <v>0</v>
      </c>
      <c r="D58" s="1" t="s">
        <v>65</v>
      </c>
      <c r="E58" s="1">
        <v>346</v>
      </c>
      <c r="F58" s="17">
        <v>80.569999999999993</v>
      </c>
      <c r="G58" s="17">
        <v>27877.219999999998</v>
      </c>
      <c r="H58" s="17">
        <v>6413.6362216340267</v>
      </c>
      <c r="I58" s="17">
        <v>34290.856221634021</v>
      </c>
    </row>
    <row r="59" spans="1:9" ht="14.45" customHeight="1" x14ac:dyDescent="0.25">
      <c r="A59" s="13">
        <v>691</v>
      </c>
      <c r="B59" s="32" t="s">
        <v>69</v>
      </c>
      <c r="C59" s="1" t="s">
        <v>0</v>
      </c>
      <c r="D59" s="1" t="s">
        <v>34</v>
      </c>
      <c r="E59" s="1">
        <v>104</v>
      </c>
      <c r="F59" s="17">
        <v>74.569999999999993</v>
      </c>
      <c r="G59" s="17">
        <v>7755.2799999999988</v>
      </c>
      <c r="H59" s="17">
        <v>3431.1747511522003</v>
      </c>
      <c r="I59" s="17">
        <v>11186.4547511522</v>
      </c>
    </row>
    <row r="60" spans="1:9" ht="14.45" customHeight="1" x14ac:dyDescent="0.25">
      <c r="A60" s="13">
        <v>575</v>
      </c>
      <c r="B60" s="32" t="s">
        <v>70</v>
      </c>
      <c r="C60" s="1" t="s">
        <v>7</v>
      </c>
      <c r="D60" s="1" t="s">
        <v>8</v>
      </c>
      <c r="E60" s="1">
        <v>86</v>
      </c>
      <c r="F60" s="17">
        <v>80.569999999999993</v>
      </c>
      <c r="G60" s="17">
        <v>6929.0199999999995</v>
      </c>
      <c r="H60" s="17">
        <v>2535.294645062967</v>
      </c>
      <c r="I60" s="17">
        <v>9464.3146450629665</v>
      </c>
    </row>
    <row r="61" spans="1:9" ht="14.45" customHeight="1" x14ac:dyDescent="0.25">
      <c r="A61" s="13">
        <v>761</v>
      </c>
      <c r="B61" s="32" t="s">
        <v>71</v>
      </c>
      <c r="C61" s="1" t="s">
        <v>7</v>
      </c>
      <c r="D61" s="1" t="s">
        <v>8</v>
      </c>
      <c r="E61" s="1">
        <v>166</v>
      </c>
      <c r="F61" s="17">
        <v>80.569999999999993</v>
      </c>
      <c r="G61" s="17">
        <v>13374.619999999999</v>
      </c>
      <c r="H61" s="17">
        <v>2882.8255840092143</v>
      </c>
      <c r="I61" s="17">
        <v>16257.445584009212</v>
      </c>
    </row>
    <row r="62" spans="1:9" ht="26.25" customHeight="1" x14ac:dyDescent="0.25">
      <c r="A62" s="13">
        <v>535</v>
      </c>
      <c r="B62" s="32" t="s">
        <v>339</v>
      </c>
      <c r="C62" s="1" t="s">
        <v>0</v>
      </c>
      <c r="D62" s="1" t="s">
        <v>14</v>
      </c>
      <c r="E62" s="1">
        <v>9</v>
      </c>
      <c r="F62" s="17">
        <v>80.569999999999993</v>
      </c>
      <c r="G62" s="17">
        <v>725.12999999999988</v>
      </c>
      <c r="H62" s="17">
        <v>116.68984005955687</v>
      </c>
      <c r="I62" s="17">
        <v>841.81984005955678</v>
      </c>
    </row>
    <row r="63" spans="1:9" ht="14.45" customHeight="1" x14ac:dyDescent="0.25">
      <c r="A63" s="13">
        <v>536</v>
      </c>
      <c r="B63" s="32" t="s">
        <v>72</v>
      </c>
      <c r="C63" s="1" t="s">
        <v>0</v>
      </c>
      <c r="D63" s="1" t="s">
        <v>14</v>
      </c>
      <c r="E63" s="1">
        <v>48</v>
      </c>
      <c r="F63" s="17">
        <v>80.569999999999993</v>
      </c>
      <c r="G63" s="17">
        <v>3867.3599999999997</v>
      </c>
      <c r="H63" s="17">
        <v>82.962078695667728</v>
      </c>
      <c r="I63" s="17">
        <v>3950.3220786956672</v>
      </c>
    </row>
    <row r="64" spans="1:9" x14ac:dyDescent="0.25">
      <c r="A64" s="13">
        <v>762</v>
      </c>
      <c r="B64" s="32" t="s">
        <v>73</v>
      </c>
      <c r="C64" s="1" t="s">
        <v>0</v>
      </c>
      <c r="D64" s="1" t="s">
        <v>74</v>
      </c>
      <c r="E64" s="1">
        <v>449</v>
      </c>
      <c r="F64" s="17">
        <v>80.569999999999993</v>
      </c>
      <c r="G64" s="17">
        <v>36175.93</v>
      </c>
      <c r="H64" s="17">
        <v>7170.8469827880472</v>
      </c>
      <c r="I64" s="17">
        <v>43346.776982788047</v>
      </c>
    </row>
    <row r="65" spans="1:9" ht="26.25" customHeight="1" x14ac:dyDescent="0.25">
      <c r="A65" s="13">
        <v>385</v>
      </c>
      <c r="B65" s="32" t="s">
        <v>340</v>
      </c>
      <c r="C65" s="1" t="s">
        <v>0</v>
      </c>
      <c r="D65" s="1" t="s">
        <v>3</v>
      </c>
      <c r="E65" s="1">
        <v>234</v>
      </c>
      <c r="F65" s="17">
        <v>80.569999999999993</v>
      </c>
      <c r="G65" s="17">
        <v>18853.379999999997</v>
      </c>
      <c r="H65" s="17">
        <v>2206.3043851027651</v>
      </c>
      <c r="I65" s="17">
        <v>21059.684385102762</v>
      </c>
    </row>
    <row r="66" spans="1:9" ht="14.45" customHeight="1" x14ac:dyDescent="0.25">
      <c r="A66" s="13">
        <v>386</v>
      </c>
      <c r="B66" s="32" t="s">
        <v>75</v>
      </c>
      <c r="C66" s="1" t="s">
        <v>0</v>
      </c>
      <c r="D66" s="1" t="s">
        <v>3</v>
      </c>
      <c r="E66" s="1">
        <v>319</v>
      </c>
      <c r="F66" s="17">
        <v>80.569999999999993</v>
      </c>
      <c r="G66" s="17">
        <v>25701.829999999998</v>
      </c>
      <c r="H66" s="17">
        <v>4110.7831607941162</v>
      </c>
      <c r="I66" s="17">
        <v>29812.613160794113</v>
      </c>
    </row>
    <row r="67" spans="1:9" ht="14.45" customHeight="1" x14ac:dyDescent="0.25">
      <c r="A67" s="13">
        <v>952</v>
      </c>
      <c r="B67" s="32" t="s">
        <v>76</v>
      </c>
      <c r="C67" s="1" t="s">
        <v>7</v>
      </c>
      <c r="D67" s="1" t="s">
        <v>8</v>
      </c>
      <c r="E67" s="1">
        <v>243</v>
      </c>
      <c r="F67" s="17">
        <v>80.569999999999993</v>
      </c>
      <c r="G67" s="17">
        <v>19578.509999999998</v>
      </c>
      <c r="H67" s="17">
        <v>2648.5139966385336</v>
      </c>
      <c r="I67" s="17">
        <v>22227.023996638531</v>
      </c>
    </row>
    <row r="68" spans="1:9" ht="14.45" customHeight="1" x14ac:dyDescent="0.25">
      <c r="A68" s="13">
        <v>901</v>
      </c>
      <c r="B68" s="32" t="s">
        <v>77</v>
      </c>
      <c r="C68" s="1" t="s">
        <v>7</v>
      </c>
      <c r="D68" s="1" t="s">
        <v>8</v>
      </c>
      <c r="E68" s="1">
        <v>594</v>
      </c>
      <c r="F68" s="17">
        <v>80.569999999999993</v>
      </c>
      <c r="G68" s="17">
        <v>47858.579999999994</v>
      </c>
      <c r="H68" s="17">
        <v>5324.9826052182416</v>
      </c>
      <c r="I68" s="17">
        <v>53183.562605218234</v>
      </c>
    </row>
    <row r="69" spans="1:9" ht="14.45" customHeight="1" x14ac:dyDescent="0.25">
      <c r="A69" s="13">
        <v>735</v>
      </c>
      <c r="B69" s="32" t="s">
        <v>78</v>
      </c>
      <c r="C69" s="1" t="s">
        <v>0</v>
      </c>
      <c r="D69" s="1" t="s">
        <v>53</v>
      </c>
      <c r="E69" s="1">
        <v>64</v>
      </c>
      <c r="F69" s="17">
        <v>80.569999999999993</v>
      </c>
      <c r="G69" s="17">
        <v>5156.4799999999996</v>
      </c>
      <c r="H69" s="17">
        <v>534.40564758786252</v>
      </c>
      <c r="I69" s="17">
        <v>5690.885647587862</v>
      </c>
    </row>
    <row r="70" spans="1:9" ht="14.45" customHeight="1" x14ac:dyDescent="0.25">
      <c r="A70" s="13">
        <v>953</v>
      </c>
      <c r="B70" s="32" t="s">
        <v>79</v>
      </c>
      <c r="C70" s="1" t="s">
        <v>7</v>
      </c>
      <c r="D70" s="1" t="s">
        <v>8</v>
      </c>
      <c r="E70" s="1">
        <v>290</v>
      </c>
      <c r="F70" s="17">
        <v>80.569999999999993</v>
      </c>
      <c r="G70" s="17">
        <v>23365.3</v>
      </c>
      <c r="H70" s="17">
        <v>5583.2381006031646</v>
      </c>
      <c r="I70" s="17">
        <v>28948.538100603164</v>
      </c>
    </row>
    <row r="71" spans="1:9" ht="14.45" customHeight="1" x14ac:dyDescent="0.25">
      <c r="A71" s="13">
        <v>924</v>
      </c>
      <c r="B71" s="32" t="s">
        <v>80</v>
      </c>
      <c r="C71" s="1" t="s">
        <v>7</v>
      </c>
      <c r="D71" s="1" t="s">
        <v>8</v>
      </c>
      <c r="E71" s="1">
        <v>93</v>
      </c>
      <c r="F71" s="17">
        <v>80.569999999999993</v>
      </c>
      <c r="G71" s="17">
        <v>7493.0099999999993</v>
      </c>
      <c r="H71" s="17">
        <v>2372.4984340851647</v>
      </c>
      <c r="I71" s="17">
        <v>9865.5084340851645</v>
      </c>
    </row>
    <row r="72" spans="1:9" ht="14.45" customHeight="1" x14ac:dyDescent="0.25">
      <c r="A72" s="13">
        <v>492</v>
      </c>
      <c r="B72" s="32" t="s">
        <v>81</v>
      </c>
      <c r="C72" s="1" t="s">
        <v>0</v>
      </c>
      <c r="D72" s="1" t="s">
        <v>53</v>
      </c>
      <c r="E72" s="1">
        <v>247</v>
      </c>
      <c r="F72" s="17">
        <v>80.569999999999993</v>
      </c>
      <c r="G72" s="17">
        <v>19900.789999999997</v>
      </c>
      <c r="H72" s="17">
        <v>4540.6111216615</v>
      </c>
      <c r="I72" s="17">
        <v>24441.401121661496</v>
      </c>
    </row>
    <row r="73" spans="1:9" ht="26.25" customHeight="1" x14ac:dyDescent="0.25">
      <c r="A73" s="13">
        <v>763</v>
      </c>
      <c r="B73" s="32" t="s">
        <v>341</v>
      </c>
      <c r="C73" s="1" t="s">
        <v>7</v>
      </c>
      <c r="D73" s="1" t="s">
        <v>8</v>
      </c>
      <c r="E73" s="1">
        <v>306</v>
      </c>
      <c r="F73" s="17">
        <v>80.569999999999993</v>
      </c>
      <c r="G73" s="17">
        <v>24654.42</v>
      </c>
      <c r="H73" s="17">
        <v>6477.9642526720563</v>
      </c>
      <c r="I73" s="17">
        <v>31132.384252672055</v>
      </c>
    </row>
    <row r="74" spans="1:9" ht="14.45" customHeight="1" x14ac:dyDescent="0.25">
      <c r="A74" s="13">
        <v>405</v>
      </c>
      <c r="B74" s="32" t="s">
        <v>82</v>
      </c>
      <c r="C74" s="1" t="s">
        <v>0</v>
      </c>
      <c r="D74" s="1" t="s">
        <v>10</v>
      </c>
      <c r="E74" s="1">
        <v>444</v>
      </c>
      <c r="F74" s="17">
        <v>80.569999999999993</v>
      </c>
      <c r="G74" s="17">
        <v>35773.079999999994</v>
      </c>
      <c r="H74" s="17">
        <v>3157.8696698665894</v>
      </c>
      <c r="I74" s="17">
        <v>38930.949669866583</v>
      </c>
    </row>
    <row r="75" spans="1:9" ht="14.45" customHeight="1" x14ac:dyDescent="0.25">
      <c r="A75" s="13">
        <v>692</v>
      </c>
      <c r="B75" s="32" t="s">
        <v>83</v>
      </c>
      <c r="C75" s="1" t="s">
        <v>0</v>
      </c>
      <c r="D75" s="1" t="s">
        <v>34</v>
      </c>
      <c r="E75" s="1">
        <v>70</v>
      </c>
      <c r="F75" s="17">
        <v>74.569999999999993</v>
      </c>
      <c r="G75" s="17">
        <v>5219.8999999999996</v>
      </c>
      <c r="H75" s="17">
        <v>3038.2196544147187</v>
      </c>
      <c r="I75" s="17">
        <v>8258.1196544147188</v>
      </c>
    </row>
    <row r="76" spans="1:9" ht="14.45" customHeight="1" x14ac:dyDescent="0.25">
      <c r="A76" s="13">
        <v>372</v>
      </c>
      <c r="B76" s="32" t="s">
        <v>84</v>
      </c>
      <c r="C76" s="1" t="s">
        <v>7</v>
      </c>
      <c r="D76" s="1" t="s">
        <v>8</v>
      </c>
      <c r="E76" s="1">
        <v>633</v>
      </c>
      <c r="F76" s="17">
        <v>80.569999999999993</v>
      </c>
      <c r="G76" s="17">
        <v>51000.81</v>
      </c>
      <c r="H76" s="17">
        <v>9951.0433666890694</v>
      </c>
      <c r="I76" s="17">
        <v>60951.853366689065</v>
      </c>
    </row>
    <row r="77" spans="1:9" ht="14.45" customHeight="1" x14ac:dyDescent="0.25">
      <c r="A77" s="13">
        <v>925</v>
      </c>
      <c r="B77" s="32" t="s">
        <v>85</v>
      </c>
      <c r="C77" s="1" t="s">
        <v>0</v>
      </c>
      <c r="D77" s="1" t="s">
        <v>86</v>
      </c>
      <c r="E77" s="1">
        <v>173</v>
      </c>
      <c r="F77" s="17">
        <v>80.569999999999993</v>
      </c>
      <c r="G77" s="17">
        <v>13938.609999999999</v>
      </c>
      <c r="H77" s="17">
        <v>1469.5721432626847</v>
      </c>
      <c r="I77" s="17">
        <v>15408.182143262684</v>
      </c>
    </row>
    <row r="78" spans="1:9" ht="14.45" customHeight="1" x14ac:dyDescent="0.25">
      <c r="A78" s="13">
        <v>975</v>
      </c>
      <c r="B78" s="32" t="s">
        <v>87</v>
      </c>
      <c r="C78" s="1" t="s">
        <v>7</v>
      </c>
      <c r="D78" s="1" t="s">
        <v>8</v>
      </c>
      <c r="E78" s="1">
        <v>39</v>
      </c>
      <c r="F78" s="17">
        <v>80.569999999999993</v>
      </c>
      <c r="G78" s="17">
        <v>3142.2299999999996</v>
      </c>
      <c r="H78" s="17">
        <v>666.04391884415975</v>
      </c>
      <c r="I78" s="17">
        <v>3808.2739188441592</v>
      </c>
    </row>
    <row r="79" spans="1:9" ht="14.45" customHeight="1" x14ac:dyDescent="0.25">
      <c r="A79" s="13">
        <v>662</v>
      </c>
      <c r="B79" s="32" t="s">
        <v>88</v>
      </c>
      <c r="C79" s="1" t="s">
        <v>0</v>
      </c>
      <c r="D79" s="1" t="s">
        <v>89</v>
      </c>
      <c r="E79" s="1">
        <v>223</v>
      </c>
      <c r="F79" s="17">
        <v>80.569999999999993</v>
      </c>
      <c r="G79" s="17">
        <v>17967.109999999997</v>
      </c>
      <c r="H79" s="17">
        <v>3327.5884468085646</v>
      </c>
      <c r="I79" s="17">
        <v>21294.698446808561</v>
      </c>
    </row>
    <row r="80" spans="1:9" ht="14.45" customHeight="1" x14ac:dyDescent="0.25">
      <c r="A80" s="13">
        <v>493</v>
      </c>
      <c r="B80" s="32" t="s">
        <v>90</v>
      </c>
      <c r="C80" s="1" t="s">
        <v>0</v>
      </c>
      <c r="D80" s="1" t="s">
        <v>53</v>
      </c>
      <c r="E80" s="1">
        <v>133</v>
      </c>
      <c r="F80" s="17">
        <v>80.569999999999993</v>
      </c>
      <c r="G80" s="17">
        <v>10715.81</v>
      </c>
      <c r="H80" s="17">
        <v>2463.1562331726595</v>
      </c>
      <c r="I80" s="17">
        <v>13178.966233172659</v>
      </c>
    </row>
    <row r="81" spans="1:9" ht="14.45" customHeight="1" x14ac:dyDescent="0.25">
      <c r="A81" s="13">
        <v>948</v>
      </c>
      <c r="B81" s="32" t="s">
        <v>91</v>
      </c>
      <c r="C81" s="1" t="s">
        <v>0</v>
      </c>
      <c r="D81" s="1" t="s">
        <v>14</v>
      </c>
      <c r="E81" s="1">
        <v>171</v>
      </c>
      <c r="F81" s="17">
        <v>80.569999999999993</v>
      </c>
      <c r="G81" s="17">
        <v>13777.47</v>
      </c>
      <c r="H81" s="17">
        <v>1118.8147202474638</v>
      </c>
      <c r="I81" s="17">
        <v>14896.284720247462</v>
      </c>
    </row>
    <row r="82" spans="1:9" ht="14.45" customHeight="1" x14ac:dyDescent="0.25">
      <c r="A82" s="13">
        <v>538</v>
      </c>
      <c r="B82" s="32" t="s">
        <v>16</v>
      </c>
      <c r="C82" s="1" t="s">
        <v>0</v>
      </c>
      <c r="D82" s="1" t="s">
        <v>132</v>
      </c>
      <c r="E82" s="1">
        <v>1139</v>
      </c>
      <c r="F82" s="17">
        <v>80.569999999999993</v>
      </c>
      <c r="G82" s="17">
        <v>91769.23</v>
      </c>
      <c r="H82" s="17">
        <v>11037.302717368757</v>
      </c>
      <c r="I82" s="17">
        <v>102806.53271736875</v>
      </c>
    </row>
    <row r="83" spans="1:9" ht="14.45" customHeight="1" x14ac:dyDescent="0.25">
      <c r="A83" s="13">
        <v>663</v>
      </c>
      <c r="B83" s="32" t="s">
        <v>92</v>
      </c>
      <c r="C83" s="1" t="s">
        <v>0</v>
      </c>
      <c r="D83" s="1" t="s">
        <v>89</v>
      </c>
      <c r="E83" s="1">
        <v>203</v>
      </c>
      <c r="F83" s="17">
        <v>80.569999999999993</v>
      </c>
      <c r="G83" s="17">
        <v>16355.71</v>
      </c>
      <c r="H83" s="17">
        <v>2863.1708959397488</v>
      </c>
      <c r="I83" s="17">
        <v>19218.880895939747</v>
      </c>
    </row>
    <row r="84" spans="1:9" ht="14.45" customHeight="1" x14ac:dyDescent="0.25">
      <c r="A84" s="13">
        <v>607</v>
      </c>
      <c r="B84" s="32" t="s">
        <v>93</v>
      </c>
      <c r="C84" s="1" t="s">
        <v>0</v>
      </c>
      <c r="D84" s="1" t="s">
        <v>22</v>
      </c>
      <c r="E84" s="1">
        <v>104</v>
      </c>
      <c r="F84" s="17">
        <v>80.569999999999993</v>
      </c>
      <c r="G84" s="17">
        <v>8379.2799999999988</v>
      </c>
      <c r="H84" s="17">
        <v>885.08779110418436</v>
      </c>
      <c r="I84" s="17">
        <v>9264.3677911041832</v>
      </c>
    </row>
    <row r="85" spans="1:9" x14ac:dyDescent="0.25">
      <c r="A85" s="13">
        <v>563</v>
      </c>
      <c r="B85" s="32" t="s">
        <v>74</v>
      </c>
      <c r="C85" s="1" t="s">
        <v>0</v>
      </c>
      <c r="D85" s="1" t="s">
        <v>74</v>
      </c>
      <c r="E85" s="1">
        <v>1508</v>
      </c>
      <c r="F85" s="17">
        <v>80.569999999999993</v>
      </c>
      <c r="G85" s="17">
        <v>121499.55999999998</v>
      </c>
      <c r="H85" s="17">
        <v>26124.265273738001</v>
      </c>
      <c r="I85" s="17">
        <v>147623.82527373798</v>
      </c>
    </row>
    <row r="86" spans="1:9" ht="14.45" customHeight="1" x14ac:dyDescent="0.25">
      <c r="A86" s="13">
        <v>494</v>
      </c>
      <c r="B86" s="32" t="s">
        <v>94</v>
      </c>
      <c r="C86" s="1" t="s">
        <v>0</v>
      </c>
      <c r="D86" s="1" t="s">
        <v>53</v>
      </c>
      <c r="E86" s="1">
        <v>168</v>
      </c>
      <c r="F86" s="17">
        <v>80.569999999999993</v>
      </c>
      <c r="G86" s="17">
        <v>13535.759999999998</v>
      </c>
      <c r="H86" s="17">
        <v>2585.2322158148017</v>
      </c>
      <c r="I86" s="17">
        <v>16120.9922158148</v>
      </c>
    </row>
    <row r="87" spans="1:9" ht="14.45" customHeight="1" x14ac:dyDescent="0.25">
      <c r="A87" s="13">
        <v>495</v>
      </c>
      <c r="B87" s="32" t="s">
        <v>95</v>
      </c>
      <c r="C87" s="1" t="s">
        <v>0</v>
      </c>
      <c r="D87" s="1" t="s">
        <v>53</v>
      </c>
      <c r="E87" s="1">
        <v>178</v>
      </c>
      <c r="F87" s="17">
        <v>80.569999999999993</v>
      </c>
      <c r="G87" s="17">
        <v>14341.46</v>
      </c>
      <c r="H87" s="17">
        <v>3599.0826367780492</v>
      </c>
      <c r="I87" s="17">
        <v>17940.542636778049</v>
      </c>
    </row>
    <row r="88" spans="1:9" ht="14.45" customHeight="1" x14ac:dyDescent="0.25">
      <c r="A88" s="13">
        <v>866</v>
      </c>
      <c r="B88" s="32" t="s">
        <v>57</v>
      </c>
      <c r="C88" s="1" t="s">
        <v>0</v>
      </c>
      <c r="D88" s="1" t="s">
        <v>58</v>
      </c>
      <c r="E88" s="1">
        <v>252</v>
      </c>
      <c r="F88" s="17">
        <v>80.569999999999993</v>
      </c>
      <c r="G88" s="17">
        <v>20303.64</v>
      </c>
      <c r="H88" s="17">
        <v>2192.7644659890716</v>
      </c>
      <c r="I88" s="17">
        <v>22496.404465989071</v>
      </c>
    </row>
    <row r="89" spans="1:9" ht="14.45" customHeight="1" x14ac:dyDescent="0.25">
      <c r="A89" s="13">
        <v>326</v>
      </c>
      <c r="B89" s="32" t="s">
        <v>99</v>
      </c>
      <c r="C89" s="1" t="s">
        <v>7</v>
      </c>
      <c r="D89" s="1" t="s">
        <v>8</v>
      </c>
      <c r="E89" s="1">
        <v>160</v>
      </c>
      <c r="F89" s="17">
        <v>80.569999999999993</v>
      </c>
      <c r="G89" s="17">
        <v>12891.199999999999</v>
      </c>
      <c r="H89" s="17">
        <v>1733.4640491976147</v>
      </c>
      <c r="I89" s="17">
        <v>14624.664049197614</v>
      </c>
    </row>
    <row r="90" spans="1:9" ht="14.45" customHeight="1" x14ac:dyDescent="0.25">
      <c r="A90" s="13">
        <v>976</v>
      </c>
      <c r="B90" s="32" t="s">
        <v>100</v>
      </c>
      <c r="C90" s="1" t="s">
        <v>0</v>
      </c>
      <c r="D90" s="1" t="s">
        <v>36</v>
      </c>
      <c r="E90" s="1">
        <v>73</v>
      </c>
      <c r="F90" s="17">
        <v>80.569999999999993</v>
      </c>
      <c r="G90" s="17">
        <v>5881.61</v>
      </c>
      <c r="H90" s="17">
        <v>1281.7077915853117</v>
      </c>
      <c r="I90" s="17">
        <v>7163.3177915853112</v>
      </c>
    </row>
    <row r="91" spans="1:9" ht="14.45" customHeight="1" x14ac:dyDescent="0.25">
      <c r="A91" s="13">
        <v>694</v>
      </c>
      <c r="B91" s="32" t="s">
        <v>101</v>
      </c>
      <c r="C91" s="1" t="s">
        <v>0</v>
      </c>
      <c r="D91" s="1" t="s">
        <v>34</v>
      </c>
      <c r="E91" s="1">
        <v>80</v>
      </c>
      <c r="F91" s="17">
        <v>74.569999999999993</v>
      </c>
      <c r="G91" s="17">
        <v>5965.5999999999995</v>
      </c>
      <c r="H91" s="17">
        <v>1584.8131906456235</v>
      </c>
      <c r="I91" s="17">
        <v>7550.4131906456232</v>
      </c>
    </row>
    <row r="92" spans="1:9" ht="14.45" customHeight="1" x14ac:dyDescent="0.25">
      <c r="A92" s="13">
        <v>576</v>
      </c>
      <c r="B92" s="32" t="s">
        <v>102</v>
      </c>
      <c r="C92" s="1" t="s">
        <v>0</v>
      </c>
      <c r="D92" s="1" t="s">
        <v>46</v>
      </c>
      <c r="E92" s="1">
        <v>560</v>
      </c>
      <c r="F92" s="17">
        <v>80.569999999999993</v>
      </c>
      <c r="G92" s="17">
        <v>45119.199999999997</v>
      </c>
      <c r="H92" s="17">
        <v>26408.472927244035</v>
      </c>
      <c r="I92" s="17">
        <v>71527.672927244028</v>
      </c>
    </row>
    <row r="93" spans="1:9" ht="14.45" customHeight="1" x14ac:dyDescent="0.25">
      <c r="A93" s="13">
        <v>303</v>
      </c>
      <c r="B93" s="32" t="s">
        <v>103</v>
      </c>
      <c r="C93" s="1" t="s">
        <v>0</v>
      </c>
      <c r="D93" s="1" t="s">
        <v>3</v>
      </c>
      <c r="E93" s="1">
        <v>592</v>
      </c>
      <c r="F93" s="17">
        <v>80.569999999999993</v>
      </c>
      <c r="G93" s="17">
        <v>47697.439999999995</v>
      </c>
      <c r="H93" s="17">
        <v>6718.3774999210109</v>
      </c>
      <c r="I93" s="17">
        <v>54415.817499921002</v>
      </c>
    </row>
    <row r="94" spans="1:9" ht="14.45" customHeight="1" x14ac:dyDescent="0.25">
      <c r="A94" s="13">
        <v>608</v>
      </c>
      <c r="B94" s="32" t="s">
        <v>104</v>
      </c>
      <c r="C94" s="1" t="s">
        <v>0</v>
      </c>
      <c r="D94" s="1" t="s">
        <v>22</v>
      </c>
      <c r="E94" s="1">
        <v>821</v>
      </c>
      <c r="F94" s="17">
        <v>80.569999999999993</v>
      </c>
      <c r="G94" s="17">
        <v>66147.97</v>
      </c>
      <c r="H94" s="17">
        <v>14269.762009799962</v>
      </c>
      <c r="I94" s="17">
        <v>80417.732009799962</v>
      </c>
    </row>
    <row r="95" spans="1:9" ht="14.45" customHeight="1" x14ac:dyDescent="0.25">
      <c r="A95" s="13">
        <v>841</v>
      </c>
      <c r="B95" s="32" t="s">
        <v>105</v>
      </c>
      <c r="C95" s="1" t="s">
        <v>0</v>
      </c>
      <c r="D95" s="1" t="s">
        <v>106</v>
      </c>
      <c r="E95" s="1">
        <v>168</v>
      </c>
      <c r="F95" s="17">
        <v>80.569999999999993</v>
      </c>
      <c r="G95" s="17">
        <v>13535.759999999998</v>
      </c>
      <c r="H95" s="17">
        <v>3710.9766584610538</v>
      </c>
      <c r="I95" s="17">
        <v>17246.736658461054</v>
      </c>
    </row>
    <row r="96" spans="1:9" ht="14.45" customHeight="1" x14ac:dyDescent="0.25">
      <c r="A96" s="13">
        <v>577</v>
      </c>
      <c r="B96" s="32" t="s">
        <v>107</v>
      </c>
      <c r="C96" s="1" t="s">
        <v>7</v>
      </c>
      <c r="D96" s="1" t="s">
        <v>8</v>
      </c>
      <c r="E96" s="1">
        <v>70</v>
      </c>
      <c r="F96" s="17">
        <v>80.569999999999993</v>
      </c>
      <c r="G96" s="17">
        <v>5639.9</v>
      </c>
      <c r="H96" s="17">
        <v>2543.2760595484328</v>
      </c>
      <c r="I96" s="17">
        <v>8183.176059548432</v>
      </c>
    </row>
    <row r="97" spans="1:9" ht="14.45" customHeight="1" x14ac:dyDescent="0.25">
      <c r="A97" s="13">
        <v>852</v>
      </c>
      <c r="B97" s="32" t="s">
        <v>108</v>
      </c>
      <c r="C97" s="1" t="s">
        <v>0</v>
      </c>
      <c r="D97" s="1" t="s">
        <v>189</v>
      </c>
      <c r="E97" s="1">
        <v>313</v>
      </c>
      <c r="F97" s="17">
        <v>80.569999999999993</v>
      </c>
      <c r="G97" s="17">
        <v>25218.409999999996</v>
      </c>
      <c r="H97" s="17">
        <v>6221.8482834081969</v>
      </c>
      <c r="I97" s="17">
        <v>31440.258283408191</v>
      </c>
    </row>
    <row r="98" spans="1:9" ht="14.45" customHeight="1" x14ac:dyDescent="0.25">
      <c r="A98" s="13">
        <v>578</v>
      </c>
      <c r="B98" s="32" t="s">
        <v>110</v>
      </c>
      <c r="C98" s="1" t="s">
        <v>7</v>
      </c>
      <c r="D98" s="1" t="s">
        <v>8</v>
      </c>
      <c r="E98" s="1">
        <v>79</v>
      </c>
      <c r="F98" s="17">
        <v>80.569999999999993</v>
      </c>
      <c r="G98" s="17">
        <v>6365.03</v>
      </c>
      <c r="H98" s="17">
        <v>435.50899774532542</v>
      </c>
      <c r="I98" s="17">
        <v>6800.5389977453251</v>
      </c>
    </row>
    <row r="99" spans="1:9" ht="14.45" customHeight="1" x14ac:dyDescent="0.25">
      <c r="A99" s="13">
        <v>665</v>
      </c>
      <c r="B99" s="32" t="s">
        <v>111</v>
      </c>
      <c r="C99" s="1" t="s">
        <v>0</v>
      </c>
      <c r="D99" s="1" t="s">
        <v>89</v>
      </c>
      <c r="E99" s="1">
        <v>54</v>
      </c>
      <c r="F99" s="17">
        <v>80.569999999999993</v>
      </c>
      <c r="G99" s="17">
        <v>4350.78</v>
      </c>
      <c r="H99" s="17">
        <v>1274.4712097937913</v>
      </c>
      <c r="I99" s="17">
        <v>5625.2512097937906</v>
      </c>
    </row>
    <row r="100" spans="1:9" ht="14.45" customHeight="1" x14ac:dyDescent="0.25">
      <c r="A100" s="13">
        <v>867</v>
      </c>
      <c r="B100" s="32" t="s">
        <v>112</v>
      </c>
      <c r="C100" s="1" t="s">
        <v>0</v>
      </c>
      <c r="D100" s="1" t="s">
        <v>14</v>
      </c>
      <c r="E100" s="1">
        <v>207</v>
      </c>
      <c r="F100" s="17">
        <v>80.569999999999993</v>
      </c>
      <c r="G100" s="17">
        <v>16677.989999999998</v>
      </c>
      <c r="H100" s="17">
        <v>1337.8879256965211</v>
      </c>
      <c r="I100" s="17">
        <v>18015.877925696521</v>
      </c>
    </row>
    <row r="101" spans="1:9" ht="14.45" customHeight="1" x14ac:dyDescent="0.25">
      <c r="A101" s="13">
        <v>782</v>
      </c>
      <c r="B101" s="32" t="s">
        <v>113</v>
      </c>
      <c r="C101" s="1" t="s">
        <v>0</v>
      </c>
      <c r="D101" s="1" t="s">
        <v>50</v>
      </c>
      <c r="E101" s="1">
        <v>34</v>
      </c>
      <c r="F101" s="17">
        <v>80.569999999999993</v>
      </c>
      <c r="G101" s="17">
        <v>2739.3799999999997</v>
      </c>
      <c r="H101" s="17">
        <v>594.29943541957562</v>
      </c>
      <c r="I101" s="17">
        <v>3333.6794354195754</v>
      </c>
    </row>
    <row r="102" spans="1:9" ht="14.45" customHeight="1" x14ac:dyDescent="0.25">
      <c r="A102" s="13">
        <v>579</v>
      </c>
      <c r="B102" s="32" t="s">
        <v>114</v>
      </c>
      <c r="C102" s="1" t="s">
        <v>7</v>
      </c>
      <c r="D102" s="1" t="s">
        <v>8</v>
      </c>
      <c r="E102" s="1">
        <v>138</v>
      </c>
      <c r="F102" s="17">
        <v>80.569999999999993</v>
      </c>
      <c r="G102" s="17">
        <v>11118.66</v>
      </c>
      <c r="H102" s="17">
        <v>2573.4181291284344</v>
      </c>
      <c r="I102" s="17">
        <v>13692.078129128435</v>
      </c>
    </row>
    <row r="103" spans="1:9" ht="14.45" customHeight="1" x14ac:dyDescent="0.25">
      <c r="A103" s="13">
        <v>736</v>
      </c>
      <c r="B103" s="32" t="s">
        <v>115</v>
      </c>
      <c r="C103" s="1" t="s">
        <v>7</v>
      </c>
      <c r="D103" s="1" t="s">
        <v>8</v>
      </c>
      <c r="E103" s="1">
        <v>69</v>
      </c>
      <c r="F103" s="17">
        <v>80.569999999999993</v>
      </c>
      <c r="G103" s="17">
        <v>5559.33</v>
      </c>
      <c r="H103" s="17">
        <v>1658.3085910956934</v>
      </c>
      <c r="I103" s="17">
        <v>7217.6385910956933</v>
      </c>
    </row>
    <row r="104" spans="1:9" ht="14.45" customHeight="1" x14ac:dyDescent="0.25">
      <c r="A104" s="13">
        <v>406</v>
      </c>
      <c r="B104" s="32" t="s">
        <v>342</v>
      </c>
      <c r="C104" s="1" t="s">
        <v>0</v>
      </c>
      <c r="D104" s="1" t="s">
        <v>14</v>
      </c>
      <c r="E104" s="1">
        <v>686</v>
      </c>
      <c r="F104" s="17">
        <v>80.569999999999993</v>
      </c>
      <c r="G104" s="17">
        <v>55271.02</v>
      </c>
      <c r="H104" s="17">
        <v>11311.212801198215</v>
      </c>
      <c r="I104" s="17">
        <v>66582.232801198217</v>
      </c>
    </row>
    <row r="105" spans="1:9" ht="14.45" customHeight="1" x14ac:dyDescent="0.25">
      <c r="A105" s="13">
        <v>783</v>
      </c>
      <c r="B105" s="32" t="s">
        <v>116</v>
      </c>
      <c r="C105" s="1" t="s">
        <v>0</v>
      </c>
      <c r="D105" s="1" t="s">
        <v>50</v>
      </c>
      <c r="E105" s="1">
        <v>275</v>
      </c>
      <c r="F105" s="17">
        <v>80.569999999999993</v>
      </c>
      <c r="G105" s="17">
        <v>22156.749999999996</v>
      </c>
      <c r="H105" s="17">
        <v>6032.4687643917487</v>
      </c>
      <c r="I105" s="17">
        <v>28189.218764391746</v>
      </c>
    </row>
    <row r="106" spans="1:9" ht="14.45" customHeight="1" x14ac:dyDescent="0.25">
      <c r="A106" s="13">
        <v>609</v>
      </c>
      <c r="B106" s="32" t="s">
        <v>117</v>
      </c>
      <c r="C106" s="1" t="s">
        <v>0</v>
      </c>
      <c r="D106" s="1" t="s">
        <v>22</v>
      </c>
      <c r="E106" s="1">
        <v>47</v>
      </c>
      <c r="F106" s="17">
        <v>80.569999999999993</v>
      </c>
      <c r="G106" s="17">
        <v>3786.7899999999995</v>
      </c>
      <c r="H106" s="17">
        <v>171.19328735692002</v>
      </c>
      <c r="I106" s="17">
        <v>3957.9832873569194</v>
      </c>
    </row>
    <row r="107" spans="1:9" ht="14.45" customHeight="1" x14ac:dyDescent="0.25">
      <c r="A107" s="13">
        <v>927</v>
      </c>
      <c r="B107" s="32" t="s">
        <v>118</v>
      </c>
      <c r="C107" s="1" t="s">
        <v>7</v>
      </c>
      <c r="D107" s="1" t="s">
        <v>8</v>
      </c>
      <c r="E107" s="1">
        <v>134</v>
      </c>
      <c r="F107" s="17">
        <v>80.569999999999993</v>
      </c>
      <c r="G107" s="17">
        <v>10796.38</v>
      </c>
      <c r="H107" s="17">
        <v>2663.7079487720202</v>
      </c>
      <c r="I107" s="17">
        <v>13460.087948772019</v>
      </c>
    </row>
    <row r="108" spans="1:9" ht="14.45" customHeight="1" x14ac:dyDescent="0.25">
      <c r="A108" s="13">
        <v>928</v>
      </c>
      <c r="B108" s="32" t="s">
        <v>119</v>
      </c>
      <c r="C108" s="1" t="s">
        <v>0</v>
      </c>
      <c r="D108" s="1" t="s">
        <v>19</v>
      </c>
      <c r="E108" s="1">
        <v>1359</v>
      </c>
      <c r="F108" s="17">
        <v>80.569999999999993</v>
      </c>
      <c r="G108" s="17">
        <v>109494.62999999999</v>
      </c>
      <c r="H108" s="17">
        <v>30103.353777465025</v>
      </c>
      <c r="I108" s="17">
        <v>139597.98377746501</v>
      </c>
    </row>
    <row r="109" spans="1:9" ht="14.45" customHeight="1" x14ac:dyDescent="0.25">
      <c r="A109" s="13">
        <v>977</v>
      </c>
      <c r="B109" s="32" t="s">
        <v>120</v>
      </c>
      <c r="C109" s="1" t="s">
        <v>0</v>
      </c>
      <c r="D109" s="1" t="s">
        <v>36</v>
      </c>
      <c r="E109" s="1">
        <v>224</v>
      </c>
      <c r="F109" s="17">
        <v>80.569999999999993</v>
      </c>
      <c r="G109" s="17">
        <v>18047.68</v>
      </c>
      <c r="H109" s="17">
        <v>2263.942152274321</v>
      </c>
      <c r="I109" s="17">
        <v>20311.622152274322</v>
      </c>
    </row>
    <row r="110" spans="1:9" ht="14.45" customHeight="1" x14ac:dyDescent="0.25">
      <c r="A110" s="13">
        <v>407</v>
      </c>
      <c r="B110" s="32" t="s">
        <v>121</v>
      </c>
      <c r="C110" s="1" t="s">
        <v>7</v>
      </c>
      <c r="D110" s="1" t="s">
        <v>8</v>
      </c>
      <c r="E110" s="1">
        <v>375</v>
      </c>
      <c r="F110" s="17">
        <v>80.569999999999993</v>
      </c>
      <c r="G110" s="17">
        <v>30213.749999999996</v>
      </c>
      <c r="H110" s="17">
        <v>4055.8009243777879</v>
      </c>
      <c r="I110" s="17">
        <v>34269.550924377785</v>
      </c>
    </row>
    <row r="111" spans="1:9" ht="14.45" customHeight="1" x14ac:dyDescent="0.25">
      <c r="A111" s="13">
        <v>408</v>
      </c>
      <c r="B111" s="32" t="s">
        <v>122</v>
      </c>
      <c r="C111" s="1" t="s">
        <v>0</v>
      </c>
      <c r="D111" s="1" t="s">
        <v>14</v>
      </c>
      <c r="E111" s="1">
        <v>51</v>
      </c>
      <c r="F111" s="17">
        <v>80.569999999999993</v>
      </c>
      <c r="G111" s="17">
        <v>4109.07</v>
      </c>
      <c r="H111" s="17">
        <v>168.60038595874715</v>
      </c>
      <c r="I111" s="17">
        <v>4277.6703859587469</v>
      </c>
    </row>
    <row r="112" spans="1:9" ht="14.45" customHeight="1" x14ac:dyDescent="0.25">
      <c r="A112" s="13">
        <v>610</v>
      </c>
      <c r="B112" s="32" t="s">
        <v>123</v>
      </c>
      <c r="C112" s="1" t="s">
        <v>7</v>
      </c>
      <c r="D112" s="1" t="s">
        <v>8</v>
      </c>
      <c r="E112" s="1">
        <v>137</v>
      </c>
      <c r="F112" s="17">
        <v>80.569999999999993</v>
      </c>
      <c r="G112" s="17">
        <v>11038.089999999998</v>
      </c>
      <c r="H112" s="17">
        <v>1402.9382039401796</v>
      </c>
      <c r="I112" s="17">
        <v>12441.028203940177</v>
      </c>
    </row>
    <row r="113" spans="1:9" ht="14.45" customHeight="1" x14ac:dyDescent="0.25">
      <c r="A113" s="13">
        <v>737</v>
      </c>
      <c r="B113" s="32" t="s">
        <v>124</v>
      </c>
      <c r="C113" s="1" t="s">
        <v>7</v>
      </c>
      <c r="D113" s="1" t="s">
        <v>8</v>
      </c>
      <c r="E113" s="1">
        <v>60</v>
      </c>
      <c r="F113" s="17">
        <v>80.569999999999993</v>
      </c>
      <c r="G113" s="17">
        <v>4834.2</v>
      </c>
      <c r="H113" s="17">
        <v>90.542171400559596</v>
      </c>
      <c r="I113" s="17">
        <v>4924.7421714005595</v>
      </c>
    </row>
    <row r="114" spans="1:9" ht="14.45" customHeight="1" x14ac:dyDescent="0.25">
      <c r="A114" s="13">
        <v>979</v>
      </c>
      <c r="B114" s="32" t="s">
        <v>36</v>
      </c>
      <c r="C114" s="1" t="s">
        <v>0</v>
      </c>
      <c r="D114" s="1" t="s">
        <v>36</v>
      </c>
      <c r="E114" s="1">
        <v>1458</v>
      </c>
      <c r="F114" s="17">
        <v>80.569999999999993</v>
      </c>
      <c r="G114" s="17">
        <v>117471.05999999998</v>
      </c>
      <c r="H114" s="17">
        <v>50230.898963167005</v>
      </c>
      <c r="I114" s="17">
        <v>167701.95896316698</v>
      </c>
    </row>
    <row r="115" spans="1:9" ht="14.45" customHeight="1" x14ac:dyDescent="0.25">
      <c r="A115" s="13">
        <v>929</v>
      </c>
      <c r="B115" s="32" t="s">
        <v>125</v>
      </c>
      <c r="C115" s="1" t="s">
        <v>0</v>
      </c>
      <c r="D115" s="1" t="s">
        <v>19</v>
      </c>
      <c r="E115" s="1">
        <v>690</v>
      </c>
      <c r="F115" s="17">
        <v>80.569999999999993</v>
      </c>
      <c r="G115" s="17">
        <v>55593.299999999996</v>
      </c>
      <c r="H115" s="17">
        <v>21504.721745306095</v>
      </c>
      <c r="I115" s="17">
        <v>77098.02174530609</v>
      </c>
    </row>
    <row r="116" spans="1:9" ht="14.45" customHeight="1" x14ac:dyDescent="0.25">
      <c r="A116" s="13">
        <v>409</v>
      </c>
      <c r="B116" s="32" t="s">
        <v>126</v>
      </c>
      <c r="C116" s="1" t="s">
        <v>0</v>
      </c>
      <c r="D116" s="1" t="s">
        <v>14</v>
      </c>
      <c r="E116" s="1">
        <v>530</v>
      </c>
      <c r="F116" s="17">
        <v>80.569999999999993</v>
      </c>
      <c r="G116" s="17">
        <v>42702.1</v>
      </c>
      <c r="H116" s="17">
        <v>9201.4625820684541</v>
      </c>
      <c r="I116" s="17">
        <v>51903.562582068451</v>
      </c>
    </row>
    <row r="117" spans="1:9" ht="14.45" customHeight="1" x14ac:dyDescent="0.25">
      <c r="A117" s="13">
        <v>410</v>
      </c>
      <c r="B117" s="32" t="s">
        <v>127</v>
      </c>
      <c r="C117" s="1" t="s">
        <v>0</v>
      </c>
      <c r="D117" s="1" t="s">
        <v>14</v>
      </c>
      <c r="E117" s="1">
        <v>49</v>
      </c>
      <c r="F117" s="17">
        <v>80.569999999999993</v>
      </c>
      <c r="G117" s="17">
        <v>3947.93</v>
      </c>
      <c r="H117" s="17">
        <v>755.23957628164078</v>
      </c>
      <c r="I117" s="17">
        <v>4703.1695762816407</v>
      </c>
    </row>
    <row r="118" spans="1:9" ht="26.25" customHeight="1" x14ac:dyDescent="0.25">
      <c r="A118" s="13">
        <v>580</v>
      </c>
      <c r="B118" s="32" t="s">
        <v>343</v>
      </c>
      <c r="C118" s="1" t="s">
        <v>0</v>
      </c>
      <c r="D118" s="1" t="s">
        <v>50</v>
      </c>
      <c r="E118" s="1">
        <v>76</v>
      </c>
      <c r="F118" s="17">
        <v>80.569999999999993</v>
      </c>
      <c r="G118" s="17">
        <v>6123.32</v>
      </c>
      <c r="H118" s="17">
        <v>2702.6712990896981</v>
      </c>
      <c r="I118" s="17">
        <v>8825.9912990896973</v>
      </c>
    </row>
    <row r="119" spans="1:9" ht="14.45" customHeight="1" x14ac:dyDescent="0.25">
      <c r="A119" s="13">
        <v>931</v>
      </c>
      <c r="B119" s="32" t="s">
        <v>128</v>
      </c>
      <c r="C119" s="1" t="s">
        <v>0</v>
      </c>
      <c r="D119" s="1" t="s">
        <v>86</v>
      </c>
      <c r="E119" s="1">
        <v>137</v>
      </c>
      <c r="F119" s="17">
        <v>80.569999999999993</v>
      </c>
      <c r="G119" s="17">
        <v>11038.089999999998</v>
      </c>
      <c r="H119" s="17">
        <v>825.23189164443045</v>
      </c>
      <c r="I119" s="17">
        <v>11863.321891644429</v>
      </c>
    </row>
    <row r="120" spans="1:9" ht="14.45" customHeight="1" x14ac:dyDescent="0.25">
      <c r="A120" s="13">
        <v>932</v>
      </c>
      <c r="B120" s="32" t="s">
        <v>129</v>
      </c>
      <c r="C120" s="1" t="s">
        <v>0</v>
      </c>
      <c r="D120" s="1" t="s">
        <v>86</v>
      </c>
      <c r="E120" s="1">
        <v>50</v>
      </c>
      <c r="F120" s="17">
        <v>80.569999999999993</v>
      </c>
      <c r="G120" s="17">
        <v>4028.4999999999995</v>
      </c>
      <c r="H120" s="17">
        <v>710.22236100859016</v>
      </c>
      <c r="I120" s="17">
        <v>4738.7223610085894</v>
      </c>
    </row>
    <row r="121" spans="1:9" ht="14.45" customHeight="1" x14ac:dyDescent="0.25">
      <c r="A121" s="13">
        <v>954</v>
      </c>
      <c r="B121" s="32" t="s">
        <v>130</v>
      </c>
      <c r="C121" s="1" t="s">
        <v>7</v>
      </c>
      <c r="D121" s="1" t="s">
        <v>8</v>
      </c>
      <c r="E121" s="1">
        <v>1017</v>
      </c>
      <c r="F121" s="17">
        <v>80.569999999999993</v>
      </c>
      <c r="G121" s="17">
        <v>81939.689999999988</v>
      </c>
      <c r="H121" s="17">
        <v>21872.269119412504</v>
      </c>
      <c r="I121" s="17">
        <v>103811.9591194125</v>
      </c>
    </row>
    <row r="122" spans="1:9" ht="14.45" customHeight="1" x14ac:dyDescent="0.25">
      <c r="A122" s="13">
        <v>541</v>
      </c>
      <c r="B122" s="32" t="s">
        <v>131</v>
      </c>
      <c r="C122" s="1" t="s">
        <v>0</v>
      </c>
      <c r="D122" s="1" t="s">
        <v>132</v>
      </c>
      <c r="E122" s="1">
        <v>92</v>
      </c>
      <c r="F122" s="17">
        <v>80.569999999999993</v>
      </c>
      <c r="G122" s="17">
        <v>7412.44</v>
      </c>
      <c r="H122" s="17">
        <v>701.31751980848946</v>
      </c>
      <c r="I122" s="17">
        <v>8113.7575198084887</v>
      </c>
    </row>
    <row r="123" spans="1:9" ht="14.45" customHeight="1" x14ac:dyDescent="0.25">
      <c r="A123" s="13">
        <v>980</v>
      </c>
      <c r="B123" s="32" t="s">
        <v>133</v>
      </c>
      <c r="C123" s="1" t="s">
        <v>0</v>
      </c>
      <c r="D123" s="1" t="s">
        <v>36</v>
      </c>
      <c r="E123" s="1">
        <v>89</v>
      </c>
      <c r="F123" s="17">
        <v>80.569999999999993</v>
      </c>
      <c r="G123" s="17">
        <v>7170.73</v>
      </c>
      <c r="H123" s="17">
        <v>1982.7894341316153</v>
      </c>
      <c r="I123" s="17">
        <v>9153.5194341316146</v>
      </c>
    </row>
    <row r="124" spans="1:9" ht="14.45" customHeight="1" x14ac:dyDescent="0.25">
      <c r="A124" s="13">
        <v>784</v>
      </c>
      <c r="B124" s="32" t="s">
        <v>134</v>
      </c>
      <c r="C124" s="1" t="s">
        <v>0</v>
      </c>
      <c r="D124" s="1" t="s">
        <v>50</v>
      </c>
      <c r="E124" s="1">
        <v>193</v>
      </c>
      <c r="F124" s="17">
        <v>80.569999999999993</v>
      </c>
      <c r="G124" s="17">
        <v>15550.009999999998</v>
      </c>
      <c r="H124" s="17">
        <v>3620.8291547831591</v>
      </c>
      <c r="I124" s="17">
        <v>19170.839154783156</v>
      </c>
    </row>
    <row r="125" spans="1:9" ht="14.45" customHeight="1" x14ac:dyDescent="0.25">
      <c r="A125" s="13">
        <v>496</v>
      </c>
      <c r="B125" s="32" t="s">
        <v>135</v>
      </c>
      <c r="C125" s="1" t="s">
        <v>0</v>
      </c>
      <c r="D125" s="1" t="s">
        <v>53</v>
      </c>
      <c r="E125" s="1">
        <v>819</v>
      </c>
      <c r="F125" s="17">
        <v>80.569999999999993</v>
      </c>
      <c r="G125" s="17">
        <v>65986.829999999987</v>
      </c>
      <c r="H125" s="17">
        <v>14832.650969574637</v>
      </c>
      <c r="I125" s="17">
        <v>80819.480969574623</v>
      </c>
    </row>
    <row r="126" spans="1:9" ht="14.45" customHeight="1" x14ac:dyDescent="0.25">
      <c r="A126" s="13">
        <v>581</v>
      </c>
      <c r="B126" s="32" t="s">
        <v>136</v>
      </c>
      <c r="C126" s="1" t="s">
        <v>0</v>
      </c>
      <c r="D126" s="1" t="s">
        <v>46</v>
      </c>
      <c r="E126" s="1">
        <v>866</v>
      </c>
      <c r="F126" s="17">
        <v>80.569999999999993</v>
      </c>
      <c r="G126" s="17">
        <v>69773.62</v>
      </c>
      <c r="H126" s="17">
        <v>62817.317544283775</v>
      </c>
      <c r="I126" s="17">
        <v>132590.93754428378</v>
      </c>
    </row>
    <row r="127" spans="1:9" ht="14.45" customHeight="1" x14ac:dyDescent="0.25">
      <c r="A127" s="13">
        <v>739</v>
      </c>
      <c r="B127" s="32" t="s">
        <v>137</v>
      </c>
      <c r="C127" s="1" t="s">
        <v>0</v>
      </c>
      <c r="D127" s="1" t="s">
        <v>138</v>
      </c>
      <c r="E127" s="1">
        <v>733</v>
      </c>
      <c r="F127" s="17">
        <v>77.569999999999993</v>
      </c>
      <c r="G127" s="17">
        <v>56858.81</v>
      </c>
      <c r="H127" s="17">
        <v>16057.052329648839</v>
      </c>
      <c r="I127" s="17">
        <v>72915.862329648837</v>
      </c>
    </row>
    <row r="128" spans="1:9" ht="14.45" customHeight="1" x14ac:dyDescent="0.25">
      <c r="A128" s="13">
        <v>582</v>
      </c>
      <c r="B128" s="32" t="s">
        <v>139</v>
      </c>
      <c r="C128" s="1" t="s">
        <v>7</v>
      </c>
      <c r="D128" s="1" t="s">
        <v>8</v>
      </c>
      <c r="E128" s="1">
        <v>80</v>
      </c>
      <c r="F128" s="17">
        <v>80.569999999999993</v>
      </c>
      <c r="G128" s="17">
        <v>6445.5999999999995</v>
      </c>
      <c r="H128" s="17">
        <v>2307.2561237645864</v>
      </c>
      <c r="I128" s="17">
        <v>8752.8561237645863</v>
      </c>
    </row>
    <row r="129" spans="1:9" ht="14.45" customHeight="1" x14ac:dyDescent="0.25">
      <c r="A129" s="13">
        <v>362</v>
      </c>
      <c r="B129" s="32" t="s">
        <v>43</v>
      </c>
      <c r="C129" s="1" t="s">
        <v>0</v>
      </c>
      <c r="D129" s="1" t="s">
        <v>43</v>
      </c>
      <c r="E129" s="1">
        <v>2138</v>
      </c>
      <c r="F129" s="17">
        <v>80.569999999999993</v>
      </c>
      <c r="G129" s="17">
        <v>172258.65999999997</v>
      </c>
      <c r="H129" s="17">
        <v>87287.660318166119</v>
      </c>
      <c r="I129" s="17">
        <v>259546.32031816611</v>
      </c>
    </row>
    <row r="130" spans="1:9" ht="14.45" customHeight="1" x14ac:dyDescent="0.25">
      <c r="A130" s="13">
        <v>868</v>
      </c>
      <c r="B130" s="32" t="s">
        <v>96</v>
      </c>
      <c r="C130" s="1" t="s">
        <v>0</v>
      </c>
      <c r="D130" s="1" t="s">
        <v>58</v>
      </c>
      <c r="E130" s="1">
        <v>70</v>
      </c>
      <c r="F130" s="17">
        <v>80.569999999999993</v>
      </c>
      <c r="G130" s="17">
        <v>5639.9</v>
      </c>
      <c r="H130" s="17">
        <v>485.38130831026479</v>
      </c>
      <c r="I130" s="17">
        <v>6125.2813083102646</v>
      </c>
    </row>
    <row r="131" spans="1:9" ht="14.45" customHeight="1" x14ac:dyDescent="0.25">
      <c r="A131" s="13">
        <v>540</v>
      </c>
      <c r="B131" s="32" t="s">
        <v>140</v>
      </c>
      <c r="C131" s="1" t="s">
        <v>0</v>
      </c>
      <c r="D131" s="1" t="s">
        <v>132</v>
      </c>
      <c r="E131" s="1">
        <v>1173</v>
      </c>
      <c r="F131" s="17">
        <v>80.569999999999993</v>
      </c>
      <c r="G131" s="17">
        <v>94508.609999999986</v>
      </c>
      <c r="H131" s="17">
        <v>19515.764836867245</v>
      </c>
      <c r="I131" s="17">
        <v>114024.37483686724</v>
      </c>
    </row>
    <row r="132" spans="1:9" ht="14.45" customHeight="1" x14ac:dyDescent="0.25">
      <c r="A132" s="13">
        <v>738</v>
      </c>
      <c r="B132" s="32" t="s">
        <v>141</v>
      </c>
      <c r="C132" s="1" t="s">
        <v>0</v>
      </c>
      <c r="D132" s="1" t="s">
        <v>3</v>
      </c>
      <c r="E132" s="1">
        <v>124</v>
      </c>
      <c r="F132" s="17">
        <v>80.569999999999993</v>
      </c>
      <c r="G132" s="17">
        <v>9990.6799999999985</v>
      </c>
      <c r="H132" s="17">
        <v>594.13616825385884</v>
      </c>
      <c r="I132" s="17">
        <v>10584.816168253858</v>
      </c>
    </row>
    <row r="133" spans="1:9" ht="14.45" customHeight="1" x14ac:dyDescent="0.25">
      <c r="A133" s="13">
        <v>304</v>
      </c>
      <c r="B133" s="32" t="s">
        <v>142</v>
      </c>
      <c r="C133" s="1" t="s">
        <v>0</v>
      </c>
      <c r="D133" s="1" t="s">
        <v>3</v>
      </c>
      <c r="E133" s="1">
        <v>398</v>
      </c>
      <c r="F133" s="17">
        <v>80.569999999999993</v>
      </c>
      <c r="G133" s="17">
        <v>32066.859999999997</v>
      </c>
      <c r="H133" s="17">
        <v>5544.62</v>
      </c>
      <c r="I133" s="17">
        <v>37611.479999999996</v>
      </c>
    </row>
    <row r="134" spans="1:9" ht="14.45" customHeight="1" x14ac:dyDescent="0.25">
      <c r="A134" s="13">
        <v>564</v>
      </c>
      <c r="B134" s="32" t="s">
        <v>143</v>
      </c>
      <c r="C134" s="1" t="s">
        <v>0</v>
      </c>
      <c r="D134" s="1" t="s">
        <v>74</v>
      </c>
      <c r="E134" s="1">
        <v>174</v>
      </c>
      <c r="F134" s="17">
        <v>80.569999999999993</v>
      </c>
      <c r="G134" s="17">
        <v>14019.179999999998</v>
      </c>
      <c r="H134" s="17">
        <v>2513.1387155238235</v>
      </c>
      <c r="I134" s="17">
        <v>16532.318715523823</v>
      </c>
    </row>
    <row r="135" spans="1:9" x14ac:dyDescent="0.25">
      <c r="A135" s="13">
        <v>565</v>
      </c>
      <c r="B135" s="32" t="s">
        <v>144</v>
      </c>
      <c r="C135" s="1" t="s">
        <v>0</v>
      </c>
      <c r="D135" s="1" t="s">
        <v>74</v>
      </c>
      <c r="E135" s="1">
        <v>173</v>
      </c>
      <c r="F135" s="17">
        <v>80.569999999999993</v>
      </c>
      <c r="G135" s="17">
        <v>13938.609999999999</v>
      </c>
      <c r="H135" s="17">
        <v>9578.2744469698064</v>
      </c>
      <c r="I135" s="17">
        <v>23516.884446969805</v>
      </c>
    </row>
    <row r="136" spans="1:9" x14ac:dyDescent="0.25">
      <c r="A136" s="13">
        <v>305</v>
      </c>
      <c r="B136" s="32" t="s">
        <v>145</v>
      </c>
      <c r="C136" s="1" t="s">
        <v>0</v>
      </c>
      <c r="D136" s="1" t="s">
        <v>3</v>
      </c>
      <c r="E136" s="1">
        <v>304</v>
      </c>
      <c r="F136" s="17">
        <v>80.569999999999993</v>
      </c>
      <c r="G136" s="17">
        <v>24493.279999999999</v>
      </c>
      <c r="H136" s="17">
        <v>3177.4016929575509</v>
      </c>
      <c r="I136" s="17">
        <v>27670.681692957551</v>
      </c>
    </row>
    <row r="137" spans="1:9" ht="14.45" customHeight="1" x14ac:dyDescent="0.25">
      <c r="A137" s="13">
        <v>869</v>
      </c>
      <c r="B137" s="32" t="s">
        <v>209</v>
      </c>
      <c r="C137" s="1" t="s">
        <v>0</v>
      </c>
      <c r="D137" s="1" t="s">
        <v>189</v>
      </c>
      <c r="E137" s="1">
        <v>264</v>
      </c>
      <c r="F137" s="17">
        <v>80.569999999999993</v>
      </c>
      <c r="G137" s="17">
        <v>21270.48</v>
      </c>
      <c r="H137" s="17">
        <v>4395.6659989494829</v>
      </c>
      <c r="I137" s="17">
        <v>25666.145998949483</v>
      </c>
    </row>
    <row r="138" spans="1:9" ht="14.45" customHeight="1" x14ac:dyDescent="0.25">
      <c r="A138" s="13">
        <v>870</v>
      </c>
      <c r="B138" s="32" t="s">
        <v>146</v>
      </c>
      <c r="C138" s="1" t="s">
        <v>0</v>
      </c>
      <c r="D138" s="1" t="s">
        <v>147</v>
      </c>
      <c r="E138" s="1">
        <v>978</v>
      </c>
      <c r="F138" s="17">
        <v>80.569999999999993</v>
      </c>
      <c r="G138" s="17">
        <v>78797.459999999992</v>
      </c>
      <c r="H138" s="17">
        <v>27760.166861116482</v>
      </c>
      <c r="I138" s="17">
        <v>106557.62686111647</v>
      </c>
    </row>
    <row r="139" spans="1:9" ht="14.45" customHeight="1" x14ac:dyDescent="0.25">
      <c r="A139" s="13">
        <v>411</v>
      </c>
      <c r="B139" s="32" t="s">
        <v>148</v>
      </c>
      <c r="C139" s="1" t="s">
        <v>0</v>
      </c>
      <c r="D139" s="1" t="s">
        <v>10</v>
      </c>
      <c r="E139" s="1">
        <v>112</v>
      </c>
      <c r="F139" s="17">
        <v>80.569999999999993</v>
      </c>
      <c r="G139" s="17">
        <v>9023.84</v>
      </c>
      <c r="H139" s="17">
        <v>1014.3242390660656</v>
      </c>
      <c r="I139" s="17">
        <v>10038.164239066065</v>
      </c>
    </row>
    <row r="140" spans="1:9" ht="14.45" customHeight="1" x14ac:dyDescent="0.25">
      <c r="A140" s="13">
        <v>611</v>
      </c>
      <c r="B140" s="32" t="s">
        <v>97</v>
      </c>
      <c r="C140" s="1" t="s">
        <v>0</v>
      </c>
      <c r="D140" s="1" t="s">
        <v>58</v>
      </c>
      <c r="E140" s="1">
        <v>240</v>
      </c>
      <c r="F140" s="17">
        <v>80.569999999999993</v>
      </c>
      <c r="G140" s="17">
        <v>19336.8</v>
      </c>
      <c r="H140" s="17">
        <v>2012.1313960505454</v>
      </c>
      <c r="I140" s="17">
        <v>21348.931396050546</v>
      </c>
    </row>
    <row r="141" spans="1:9" ht="14.45" customHeight="1" x14ac:dyDescent="0.25">
      <c r="A141" s="13">
        <v>412</v>
      </c>
      <c r="B141" s="32" t="s">
        <v>10</v>
      </c>
      <c r="C141" s="1" t="s">
        <v>0</v>
      </c>
      <c r="D141" s="1" t="s">
        <v>10</v>
      </c>
      <c r="E141" s="1">
        <v>1155</v>
      </c>
      <c r="F141" s="17">
        <v>80.569999999999993</v>
      </c>
      <c r="G141" s="17">
        <v>93058.349999999991</v>
      </c>
      <c r="H141" s="17">
        <v>31951.722217657338</v>
      </c>
      <c r="I141" s="17">
        <v>125010.07221765733</v>
      </c>
    </row>
    <row r="142" spans="1:9" ht="14.45" customHeight="1" x14ac:dyDescent="0.25">
      <c r="A142" s="13">
        <v>872</v>
      </c>
      <c r="B142" s="32" t="s">
        <v>344</v>
      </c>
      <c r="C142" s="1" t="s">
        <v>0</v>
      </c>
      <c r="D142" s="1" t="s">
        <v>58</v>
      </c>
      <c r="E142" s="1">
        <v>360</v>
      </c>
      <c r="F142" s="17">
        <v>80.569999999999993</v>
      </c>
      <c r="G142" s="17">
        <v>29005.199999999997</v>
      </c>
      <c r="H142" s="17">
        <v>2962.114219887324</v>
      </c>
      <c r="I142" s="17">
        <v>31967.314219887321</v>
      </c>
    </row>
    <row r="143" spans="1:9" ht="14.45" customHeight="1" x14ac:dyDescent="0.25">
      <c r="A143" s="13">
        <v>879</v>
      </c>
      <c r="B143" s="32" t="s">
        <v>189</v>
      </c>
      <c r="C143" s="1" t="s">
        <v>0</v>
      </c>
      <c r="D143" s="1" t="s">
        <v>189</v>
      </c>
      <c r="E143" s="1">
        <v>576</v>
      </c>
      <c r="F143" s="17">
        <v>80.569999999999993</v>
      </c>
      <c r="G143" s="17">
        <v>46408.319999999992</v>
      </c>
      <c r="H143" s="17">
        <v>8749.6669112640557</v>
      </c>
      <c r="I143" s="17">
        <v>55157.986911264044</v>
      </c>
    </row>
    <row r="144" spans="1:9" ht="14.45" customHeight="1" x14ac:dyDescent="0.25">
      <c r="A144" s="13">
        <v>354</v>
      </c>
      <c r="B144" s="32" t="s">
        <v>152</v>
      </c>
      <c r="C144" s="1" t="s">
        <v>0</v>
      </c>
      <c r="D144" s="1" t="s">
        <v>48</v>
      </c>
      <c r="E144" s="1">
        <v>568</v>
      </c>
      <c r="F144" s="17">
        <v>80.569999999999993</v>
      </c>
      <c r="G144" s="17">
        <v>45763.759999999995</v>
      </c>
      <c r="H144" s="17">
        <v>7236.1061009141813</v>
      </c>
      <c r="I144" s="17">
        <v>52999.86610091418</v>
      </c>
    </row>
    <row r="145" spans="1:9" ht="14.45" customHeight="1" x14ac:dyDescent="0.25">
      <c r="A145" s="13">
        <v>355</v>
      </c>
      <c r="B145" s="32" t="s">
        <v>147</v>
      </c>
      <c r="C145" s="1" t="s">
        <v>0</v>
      </c>
      <c r="D145" s="1" t="s">
        <v>147</v>
      </c>
      <c r="E145" s="1">
        <v>8128</v>
      </c>
      <c r="F145" s="17">
        <v>80.569999999999993</v>
      </c>
      <c r="G145" s="17">
        <v>654872.96</v>
      </c>
      <c r="H145" s="17">
        <v>274509.19700967934</v>
      </c>
      <c r="I145" s="17">
        <v>929382.15700967936</v>
      </c>
    </row>
    <row r="146" spans="1:9" ht="14.45" customHeight="1" x14ac:dyDescent="0.25">
      <c r="A146" s="13">
        <v>612</v>
      </c>
      <c r="B146" s="32" t="s">
        <v>22</v>
      </c>
      <c r="C146" s="1" t="s">
        <v>0</v>
      </c>
      <c r="D146" s="1" t="s">
        <v>22</v>
      </c>
      <c r="E146" s="1">
        <v>992</v>
      </c>
      <c r="F146" s="17">
        <v>80.569999999999993</v>
      </c>
      <c r="G146" s="17">
        <v>79925.439999999988</v>
      </c>
      <c r="H146" s="17">
        <v>18941.643143843012</v>
      </c>
      <c r="I146" s="17">
        <v>98867.083143843003</v>
      </c>
    </row>
    <row r="147" spans="1:9" ht="14.45" customHeight="1" x14ac:dyDescent="0.25">
      <c r="A147" s="13">
        <v>413</v>
      </c>
      <c r="B147" s="32" t="s">
        <v>153</v>
      </c>
      <c r="C147" s="1" t="s">
        <v>0</v>
      </c>
      <c r="D147" s="1" t="s">
        <v>14</v>
      </c>
      <c r="E147" s="1">
        <v>395</v>
      </c>
      <c r="F147" s="17">
        <v>80.569999999999993</v>
      </c>
      <c r="G147" s="17">
        <v>31825.149999999998</v>
      </c>
      <c r="H147" s="17">
        <v>6952.7413515390399</v>
      </c>
      <c r="I147" s="17">
        <v>38777.891351539038</v>
      </c>
    </row>
    <row r="148" spans="1:9" ht="14.45" customHeight="1" x14ac:dyDescent="0.25">
      <c r="A148" s="13">
        <v>566</v>
      </c>
      <c r="B148" s="32" t="s">
        <v>154</v>
      </c>
      <c r="C148" s="1" t="s">
        <v>7</v>
      </c>
      <c r="D148" s="1" t="s">
        <v>8</v>
      </c>
      <c r="E148" s="1">
        <v>191</v>
      </c>
      <c r="F148" s="17">
        <v>80.569999999999993</v>
      </c>
      <c r="G148" s="17">
        <v>15388.869999999999</v>
      </c>
      <c r="H148" s="17">
        <v>4933.5088294922325</v>
      </c>
      <c r="I148" s="17">
        <v>20322.378829492231</v>
      </c>
    </row>
    <row r="149" spans="1:9" ht="14.45" customHeight="1" x14ac:dyDescent="0.25">
      <c r="A149" s="13">
        <v>414</v>
      </c>
      <c r="B149" s="32" t="s">
        <v>155</v>
      </c>
      <c r="C149" s="1" t="s">
        <v>0</v>
      </c>
      <c r="D149" s="1" t="s">
        <v>14</v>
      </c>
      <c r="E149" s="1">
        <v>469</v>
      </c>
      <c r="F149" s="17">
        <v>80.569999999999993</v>
      </c>
      <c r="G149" s="17">
        <v>37787.329999999994</v>
      </c>
      <c r="H149" s="17">
        <v>4326.2359580804032</v>
      </c>
      <c r="I149" s="17">
        <v>42113.565958080399</v>
      </c>
    </row>
    <row r="150" spans="1:9" ht="14.45" customHeight="1" x14ac:dyDescent="0.25">
      <c r="A150" s="13">
        <v>666</v>
      </c>
      <c r="B150" s="32" t="s">
        <v>156</v>
      </c>
      <c r="C150" s="1" t="s">
        <v>0</v>
      </c>
      <c r="D150" s="1" t="s">
        <v>89</v>
      </c>
      <c r="E150" s="1">
        <v>73</v>
      </c>
      <c r="F150" s="17">
        <v>80.569999999999993</v>
      </c>
      <c r="G150" s="17">
        <v>5881.61</v>
      </c>
      <c r="H150" s="17">
        <v>1080.3707575799795</v>
      </c>
      <c r="I150" s="17">
        <v>6961.9807575799787</v>
      </c>
    </row>
    <row r="151" spans="1:9" ht="14.45" customHeight="1" x14ac:dyDescent="0.25">
      <c r="A151" s="13">
        <v>435</v>
      </c>
      <c r="B151" s="32" t="s">
        <v>157</v>
      </c>
      <c r="C151" s="1" t="s">
        <v>7</v>
      </c>
      <c r="D151" s="1" t="s">
        <v>8</v>
      </c>
      <c r="E151" s="1">
        <v>106</v>
      </c>
      <c r="F151" s="17">
        <v>80.569999999999993</v>
      </c>
      <c r="G151" s="17">
        <v>8540.42</v>
      </c>
      <c r="H151" s="17">
        <v>1799.5781544515962</v>
      </c>
      <c r="I151" s="17">
        <v>10339.998154451596</v>
      </c>
    </row>
    <row r="152" spans="1:9" ht="14.45" customHeight="1" x14ac:dyDescent="0.25">
      <c r="A152" s="13">
        <v>723</v>
      </c>
      <c r="B152" s="32" t="s">
        <v>194</v>
      </c>
      <c r="C152" s="1" t="s">
        <v>0</v>
      </c>
      <c r="D152" s="1" t="s">
        <v>194</v>
      </c>
      <c r="E152" s="1">
        <v>678</v>
      </c>
      <c r="F152" s="17">
        <v>74.569999999999993</v>
      </c>
      <c r="G152" s="17">
        <v>50558.459999999992</v>
      </c>
      <c r="H152" s="17">
        <v>29912.420030263384</v>
      </c>
      <c r="I152" s="17">
        <v>80470.880030263375</v>
      </c>
    </row>
    <row r="153" spans="1:9" ht="14.45" customHeight="1" x14ac:dyDescent="0.25">
      <c r="A153" s="13">
        <v>613</v>
      </c>
      <c r="B153" s="32" t="s">
        <v>158</v>
      </c>
      <c r="C153" s="1" t="s">
        <v>0</v>
      </c>
      <c r="D153" s="1" t="s">
        <v>22</v>
      </c>
      <c r="E153" s="1">
        <v>127</v>
      </c>
      <c r="F153" s="17">
        <v>80.569999999999993</v>
      </c>
      <c r="G153" s="17">
        <v>10232.39</v>
      </c>
      <c r="H153" s="17">
        <v>1808.7552863266569</v>
      </c>
      <c r="I153" s="17">
        <v>12041.145286326657</v>
      </c>
    </row>
    <row r="154" spans="1:9" ht="14.45" customHeight="1" x14ac:dyDescent="0.25">
      <c r="A154" s="13">
        <v>329</v>
      </c>
      <c r="B154" s="32" t="s">
        <v>5</v>
      </c>
      <c r="C154" s="1" t="s">
        <v>0</v>
      </c>
      <c r="D154" s="1" t="s">
        <v>5</v>
      </c>
      <c r="E154" s="1">
        <v>3103</v>
      </c>
      <c r="F154" s="17">
        <v>80.569999999999993</v>
      </c>
      <c r="G154" s="17">
        <v>250008.71</v>
      </c>
      <c r="H154" s="17">
        <v>127418.55744338607</v>
      </c>
      <c r="I154" s="17">
        <v>377427.26744338608</v>
      </c>
    </row>
    <row r="155" spans="1:9" ht="26.25" customHeight="1" x14ac:dyDescent="0.25">
      <c r="A155" s="13">
        <v>902</v>
      </c>
      <c r="B155" s="32" t="s">
        <v>159</v>
      </c>
      <c r="C155" s="1" t="s">
        <v>0</v>
      </c>
      <c r="D155" s="1" t="s">
        <v>159</v>
      </c>
      <c r="E155" s="1">
        <v>1832</v>
      </c>
      <c r="F155" s="17">
        <v>80.569999999999993</v>
      </c>
      <c r="G155" s="17">
        <v>147604.24</v>
      </c>
      <c r="H155" s="17">
        <v>32063.188763759044</v>
      </c>
      <c r="I155" s="17">
        <v>179667.42876375903</v>
      </c>
    </row>
    <row r="156" spans="1:9" ht="24.6" customHeight="1" x14ac:dyDescent="0.25">
      <c r="A156" s="13">
        <v>842</v>
      </c>
      <c r="B156" s="32" t="s">
        <v>160</v>
      </c>
      <c r="C156" s="1" t="s">
        <v>0</v>
      </c>
      <c r="D156" s="1" t="s">
        <v>106</v>
      </c>
      <c r="E156" s="1">
        <v>173</v>
      </c>
      <c r="F156" s="17">
        <v>80.569999999999993</v>
      </c>
      <c r="G156" s="17">
        <v>13938.609999999999</v>
      </c>
      <c r="H156" s="17">
        <v>2309.0031634556453</v>
      </c>
      <c r="I156" s="17">
        <v>16247.613163455644</v>
      </c>
    </row>
    <row r="157" spans="1:9" ht="14.45" customHeight="1" x14ac:dyDescent="0.25">
      <c r="A157" s="13">
        <v>667</v>
      </c>
      <c r="B157" s="32" t="s">
        <v>161</v>
      </c>
      <c r="C157" s="1" t="s">
        <v>0</v>
      </c>
      <c r="D157" s="1" t="s">
        <v>89</v>
      </c>
      <c r="E157" s="1">
        <v>592</v>
      </c>
      <c r="F157" s="17">
        <v>80.569999999999993</v>
      </c>
      <c r="G157" s="17">
        <v>47697.439999999995</v>
      </c>
      <c r="H157" s="17">
        <v>14222.618382193357</v>
      </c>
      <c r="I157" s="17">
        <v>61920.058382193354</v>
      </c>
    </row>
    <row r="158" spans="1:9" ht="14.45" customHeight="1" x14ac:dyDescent="0.25">
      <c r="A158" s="13">
        <v>903</v>
      </c>
      <c r="B158" s="32" t="s">
        <v>162</v>
      </c>
      <c r="C158" s="1" t="s">
        <v>7</v>
      </c>
      <c r="D158" s="1" t="s">
        <v>8</v>
      </c>
      <c r="E158" s="1">
        <v>532</v>
      </c>
      <c r="F158" s="17">
        <v>80.569999999999993</v>
      </c>
      <c r="G158" s="17">
        <v>42863.24</v>
      </c>
      <c r="H158" s="17">
        <v>8189.6983241565677</v>
      </c>
      <c r="I158" s="17">
        <v>51052.938324156567</v>
      </c>
    </row>
    <row r="159" spans="1:9" ht="14.45" customHeight="1" x14ac:dyDescent="0.25">
      <c r="A159" s="13">
        <v>584</v>
      </c>
      <c r="B159" s="32" t="s">
        <v>163</v>
      </c>
      <c r="C159" s="1" t="s">
        <v>0</v>
      </c>
      <c r="D159" s="1" t="s">
        <v>46</v>
      </c>
      <c r="E159" s="1">
        <v>333</v>
      </c>
      <c r="F159" s="17">
        <v>80.569999999999993</v>
      </c>
      <c r="G159" s="17">
        <v>26829.809999999998</v>
      </c>
      <c r="H159" s="17">
        <v>23172.340891750624</v>
      </c>
      <c r="I159" s="17">
        <v>50002.150891750622</v>
      </c>
    </row>
    <row r="160" spans="1:9" ht="14.45" customHeight="1" x14ac:dyDescent="0.25">
      <c r="A160" s="13">
        <v>585</v>
      </c>
      <c r="B160" s="32" t="s">
        <v>164</v>
      </c>
      <c r="C160" s="1" t="s">
        <v>0</v>
      </c>
      <c r="D160" s="1" t="s">
        <v>46</v>
      </c>
      <c r="E160" s="1">
        <v>229</v>
      </c>
      <c r="F160" s="17">
        <v>80.569999999999993</v>
      </c>
      <c r="G160" s="17">
        <v>18450.53</v>
      </c>
      <c r="H160" s="17">
        <v>4598.585594226638</v>
      </c>
      <c r="I160" s="17">
        <v>23049.115594226638</v>
      </c>
    </row>
    <row r="161" spans="1:9" ht="14.45" customHeight="1" x14ac:dyDescent="0.25">
      <c r="A161" s="13">
        <v>387</v>
      </c>
      <c r="B161" s="32" t="s">
        <v>345</v>
      </c>
      <c r="C161" s="1" t="s">
        <v>7</v>
      </c>
      <c r="D161" s="1" t="s">
        <v>8</v>
      </c>
      <c r="E161" s="1">
        <v>1060</v>
      </c>
      <c r="F161" s="17">
        <v>80.569999999999993</v>
      </c>
      <c r="G161" s="17">
        <v>85404.2</v>
      </c>
      <c r="H161" s="17">
        <v>34745.972189726679</v>
      </c>
      <c r="I161" s="17">
        <v>120150.17218972667</v>
      </c>
    </row>
    <row r="162" spans="1:9" ht="14.45" customHeight="1" x14ac:dyDescent="0.25">
      <c r="A162" s="13">
        <v>792</v>
      </c>
      <c r="B162" s="32" t="s">
        <v>165</v>
      </c>
      <c r="C162" s="1" t="s">
        <v>0</v>
      </c>
      <c r="D162" s="1" t="s">
        <v>106</v>
      </c>
      <c r="E162" s="1">
        <v>426</v>
      </c>
      <c r="F162" s="17">
        <v>80.569999999999993</v>
      </c>
      <c r="G162" s="17">
        <v>34322.82</v>
      </c>
      <c r="H162" s="17">
        <v>12577.610175226908</v>
      </c>
      <c r="I162" s="17">
        <v>46900.430175226909</v>
      </c>
    </row>
    <row r="163" spans="1:9" ht="14.45" customHeight="1" x14ac:dyDescent="0.25">
      <c r="A163" s="13">
        <v>388</v>
      </c>
      <c r="B163" s="32" t="s">
        <v>166</v>
      </c>
      <c r="C163" s="1" t="s">
        <v>0</v>
      </c>
      <c r="D163" s="1" t="s">
        <v>14</v>
      </c>
      <c r="E163" s="1">
        <v>284</v>
      </c>
      <c r="F163" s="17">
        <v>80.569999999999993</v>
      </c>
      <c r="G163" s="17">
        <v>22881.879999999997</v>
      </c>
      <c r="H163" s="17">
        <v>3838.0973232168362</v>
      </c>
      <c r="I163" s="17">
        <v>26719.977323216834</v>
      </c>
    </row>
    <row r="164" spans="1:9" ht="14.45" customHeight="1" x14ac:dyDescent="0.25">
      <c r="A164" s="13">
        <v>740</v>
      </c>
      <c r="B164" s="32" t="s">
        <v>167</v>
      </c>
      <c r="C164" s="1" t="s">
        <v>7</v>
      </c>
      <c r="D164" s="1" t="s">
        <v>8</v>
      </c>
      <c r="E164" s="1">
        <v>96</v>
      </c>
      <c r="F164" s="17">
        <v>80.569999999999993</v>
      </c>
      <c r="G164" s="17">
        <v>7734.7199999999993</v>
      </c>
      <c r="H164" s="17">
        <v>1700.6889322614927</v>
      </c>
      <c r="I164" s="17">
        <v>9435.4089322614927</v>
      </c>
    </row>
    <row r="165" spans="1:9" ht="14.45" customHeight="1" x14ac:dyDescent="0.25">
      <c r="A165" s="13">
        <v>614</v>
      </c>
      <c r="B165" s="32" t="s">
        <v>168</v>
      </c>
      <c r="C165" s="1" t="s">
        <v>7</v>
      </c>
      <c r="D165" s="1" t="s">
        <v>8</v>
      </c>
      <c r="E165" s="1">
        <v>270</v>
      </c>
      <c r="F165" s="17">
        <v>80.569999999999993</v>
      </c>
      <c r="G165" s="17">
        <v>21753.899999999998</v>
      </c>
      <c r="H165" s="17">
        <v>5976.6862989740148</v>
      </c>
      <c r="I165" s="17">
        <v>27730.586298974013</v>
      </c>
    </row>
    <row r="166" spans="1:9" ht="14.45" customHeight="1" x14ac:dyDescent="0.25">
      <c r="A166" s="13">
        <v>331</v>
      </c>
      <c r="B166" s="32" t="s">
        <v>170</v>
      </c>
      <c r="C166" s="1" t="s">
        <v>0</v>
      </c>
      <c r="D166" s="1" t="s">
        <v>5</v>
      </c>
      <c r="E166" s="1">
        <v>554</v>
      </c>
      <c r="F166" s="17">
        <v>80.569999999999993</v>
      </c>
      <c r="G166" s="17">
        <v>44635.78</v>
      </c>
      <c r="H166" s="17">
        <v>17536.209344929717</v>
      </c>
      <c r="I166" s="17">
        <v>62171.989344929716</v>
      </c>
    </row>
    <row r="167" spans="1:9" ht="14.45" customHeight="1" x14ac:dyDescent="0.25">
      <c r="A167" s="13">
        <v>696</v>
      </c>
      <c r="B167" s="32" t="s">
        <v>171</v>
      </c>
      <c r="C167" s="1" t="s">
        <v>0</v>
      </c>
      <c r="D167" s="1" t="s">
        <v>60</v>
      </c>
      <c r="E167" s="1">
        <v>82</v>
      </c>
      <c r="F167" s="17">
        <v>80.569999999999993</v>
      </c>
      <c r="G167" s="17">
        <v>6606.74</v>
      </c>
      <c r="H167" s="17">
        <v>994.77108776403168</v>
      </c>
      <c r="I167" s="17">
        <v>7601.5110877640318</v>
      </c>
    </row>
    <row r="168" spans="1:9" ht="14.45" customHeight="1" x14ac:dyDescent="0.25">
      <c r="A168" s="13">
        <v>497</v>
      </c>
      <c r="B168" s="32" t="s">
        <v>172</v>
      </c>
      <c r="C168" s="1" t="s">
        <v>0</v>
      </c>
      <c r="D168" s="1" t="s">
        <v>53</v>
      </c>
      <c r="E168" s="1">
        <v>81</v>
      </c>
      <c r="F168" s="17">
        <v>80.569999999999993</v>
      </c>
      <c r="G168" s="17">
        <v>6526.1699999999992</v>
      </c>
      <c r="H168" s="17">
        <v>1769.5630480954098</v>
      </c>
      <c r="I168" s="17">
        <v>8295.7330480954097</v>
      </c>
    </row>
    <row r="169" spans="1:9" ht="14.45" customHeight="1" x14ac:dyDescent="0.25">
      <c r="A169" s="13">
        <v>586</v>
      </c>
      <c r="B169" s="32" t="s">
        <v>173</v>
      </c>
      <c r="C169" s="1" t="s">
        <v>7</v>
      </c>
      <c r="D169" s="1" t="s">
        <v>8</v>
      </c>
      <c r="E169" s="1">
        <v>38</v>
      </c>
      <c r="F169" s="17">
        <v>80.569999999999993</v>
      </c>
      <c r="G169" s="17">
        <v>3061.66</v>
      </c>
      <c r="H169" s="17">
        <v>1150.9985633185477</v>
      </c>
      <c r="I169" s="17">
        <v>4212.6585633185477</v>
      </c>
    </row>
    <row r="170" spans="1:9" ht="14.45" customHeight="1" x14ac:dyDescent="0.25">
      <c r="A170" s="13">
        <v>955</v>
      </c>
      <c r="B170" s="32" t="s">
        <v>174</v>
      </c>
      <c r="C170" s="1" t="s">
        <v>0</v>
      </c>
      <c r="D170" s="1" t="s">
        <v>14</v>
      </c>
      <c r="E170" s="1">
        <v>845</v>
      </c>
      <c r="F170" s="17">
        <v>80.569999999999993</v>
      </c>
      <c r="G170" s="17">
        <v>68081.649999999994</v>
      </c>
      <c r="H170" s="17">
        <v>13864.923396701726</v>
      </c>
      <c r="I170" s="17">
        <v>81946.573396701715</v>
      </c>
    </row>
    <row r="171" spans="1:9" ht="14.45" customHeight="1" x14ac:dyDescent="0.25">
      <c r="A171" s="13">
        <v>306</v>
      </c>
      <c r="B171" s="32" t="s">
        <v>3</v>
      </c>
      <c r="C171" s="1" t="s">
        <v>0</v>
      </c>
      <c r="D171" s="1" t="s">
        <v>3</v>
      </c>
      <c r="E171" s="1">
        <v>2964</v>
      </c>
      <c r="F171" s="17">
        <v>80.569999999999993</v>
      </c>
      <c r="G171" s="17">
        <v>238809.47999999998</v>
      </c>
      <c r="H171" s="17">
        <v>86411.739735233772</v>
      </c>
      <c r="I171" s="17">
        <v>325221.21973523375</v>
      </c>
    </row>
    <row r="172" spans="1:9" ht="14.45" customHeight="1" x14ac:dyDescent="0.25">
      <c r="A172" s="13">
        <v>415</v>
      </c>
      <c r="B172" s="32" t="s">
        <v>175</v>
      </c>
      <c r="C172" s="1" t="s">
        <v>0</v>
      </c>
      <c r="D172" s="1" t="s">
        <v>10</v>
      </c>
      <c r="E172" s="1">
        <v>268</v>
      </c>
      <c r="F172" s="17">
        <v>80.569999999999993</v>
      </c>
      <c r="G172" s="17">
        <v>21592.76</v>
      </c>
      <c r="H172" s="17">
        <v>5067.6701879043367</v>
      </c>
      <c r="I172" s="17">
        <v>26660.430187904334</v>
      </c>
    </row>
    <row r="173" spans="1:9" ht="14.45" customHeight="1" x14ac:dyDescent="0.25">
      <c r="A173" s="13">
        <v>332</v>
      </c>
      <c r="B173" s="32" t="s">
        <v>176</v>
      </c>
      <c r="C173" s="1" t="s">
        <v>7</v>
      </c>
      <c r="D173" s="1" t="s">
        <v>8</v>
      </c>
      <c r="E173" s="1">
        <v>660</v>
      </c>
      <c r="F173" s="17">
        <v>80.569999999999993</v>
      </c>
      <c r="G173" s="17">
        <v>53176.2</v>
      </c>
      <c r="H173" s="17">
        <v>6646.6793963232731</v>
      </c>
      <c r="I173" s="17">
        <v>59822.879396323267</v>
      </c>
    </row>
    <row r="174" spans="1:9" ht="14.45" customHeight="1" x14ac:dyDescent="0.25">
      <c r="A174" s="13">
        <v>587</v>
      </c>
      <c r="B174" s="32" t="s">
        <v>346</v>
      </c>
      <c r="C174" s="1" t="s">
        <v>0</v>
      </c>
      <c r="D174" s="1" t="s">
        <v>46</v>
      </c>
      <c r="E174" s="1">
        <v>666</v>
      </c>
      <c r="F174" s="17">
        <v>80.569999999999993</v>
      </c>
      <c r="G174" s="17">
        <v>53659.619999999995</v>
      </c>
      <c r="H174" s="17">
        <v>27018.806257764627</v>
      </c>
      <c r="I174" s="17">
        <v>80678.42625776463</v>
      </c>
    </row>
    <row r="175" spans="1:9" ht="26.25" customHeight="1" x14ac:dyDescent="0.25">
      <c r="A175" s="13">
        <v>543</v>
      </c>
      <c r="B175" s="32" t="s">
        <v>177</v>
      </c>
      <c r="C175" s="1" t="s">
        <v>0</v>
      </c>
      <c r="D175" s="1" t="s">
        <v>132</v>
      </c>
      <c r="E175" s="1">
        <v>120</v>
      </c>
      <c r="F175" s="17">
        <v>80.569999999999993</v>
      </c>
      <c r="G175" s="17">
        <v>9668.4</v>
      </c>
      <c r="H175" s="17">
        <v>1019.5025882616141</v>
      </c>
      <c r="I175" s="17">
        <v>10687.902588261613</v>
      </c>
    </row>
    <row r="176" spans="1:9" ht="14.45" customHeight="1" x14ac:dyDescent="0.25">
      <c r="A176" s="13">
        <v>389</v>
      </c>
      <c r="B176" s="32" t="s">
        <v>178</v>
      </c>
      <c r="C176" s="1" t="s">
        <v>7</v>
      </c>
      <c r="D176" s="1" t="s">
        <v>8</v>
      </c>
      <c r="E176" s="1">
        <v>8</v>
      </c>
      <c r="F176" s="17">
        <v>80.569999999999993</v>
      </c>
      <c r="G176" s="17">
        <v>644.55999999999995</v>
      </c>
      <c r="H176" s="17">
        <v>31.718365143179977</v>
      </c>
      <c r="I176" s="17">
        <v>676.27836514317994</v>
      </c>
    </row>
    <row r="177" spans="1:9" ht="14.45" customHeight="1" x14ac:dyDescent="0.25">
      <c r="A177" s="13">
        <v>307</v>
      </c>
      <c r="B177" s="32" t="s">
        <v>179</v>
      </c>
      <c r="C177" s="1" t="s">
        <v>0</v>
      </c>
      <c r="D177" s="1" t="s">
        <v>48</v>
      </c>
      <c r="E177" s="1">
        <v>445</v>
      </c>
      <c r="F177" s="17">
        <v>80.569999999999993</v>
      </c>
      <c r="G177" s="17">
        <v>35853.649999999994</v>
      </c>
      <c r="H177" s="17">
        <v>6717.6381080895744</v>
      </c>
      <c r="I177" s="17">
        <v>42571.288108089568</v>
      </c>
    </row>
    <row r="178" spans="1:9" ht="14.45" customHeight="1" x14ac:dyDescent="0.25">
      <c r="A178" s="13">
        <v>390</v>
      </c>
      <c r="B178" s="32" t="s">
        <v>180</v>
      </c>
      <c r="C178" s="1" t="s">
        <v>7</v>
      </c>
      <c r="D178" s="1" t="s">
        <v>8</v>
      </c>
      <c r="E178" s="1">
        <v>297</v>
      </c>
      <c r="F178" s="17">
        <v>80.569999999999993</v>
      </c>
      <c r="G178" s="17">
        <v>23929.289999999997</v>
      </c>
      <c r="H178" s="17">
        <v>5462.6197502529285</v>
      </c>
      <c r="I178" s="17">
        <v>29391.909750252926</v>
      </c>
    </row>
    <row r="179" spans="1:9" ht="14.45" customHeight="1" x14ac:dyDescent="0.25">
      <c r="A179" s="13">
        <v>785</v>
      </c>
      <c r="B179" s="32" t="s">
        <v>50</v>
      </c>
      <c r="C179" s="1" t="s">
        <v>0</v>
      </c>
      <c r="D179" s="1" t="s">
        <v>50</v>
      </c>
      <c r="E179" s="1">
        <v>844</v>
      </c>
      <c r="F179" s="17">
        <v>80.569999999999993</v>
      </c>
      <c r="G179" s="17">
        <v>68001.079999999987</v>
      </c>
      <c r="H179" s="17">
        <v>25566.573988529206</v>
      </c>
      <c r="I179" s="17">
        <v>93567.6539885292</v>
      </c>
    </row>
    <row r="180" spans="1:9" ht="14.45" customHeight="1" x14ac:dyDescent="0.25">
      <c r="A180" s="13">
        <v>333</v>
      </c>
      <c r="B180" s="32" t="s">
        <v>181</v>
      </c>
      <c r="C180" s="1" t="s">
        <v>0</v>
      </c>
      <c r="D180" s="1" t="s">
        <v>5</v>
      </c>
      <c r="E180" s="1">
        <v>317</v>
      </c>
      <c r="F180" s="17">
        <v>80.569999999999993</v>
      </c>
      <c r="G180" s="17">
        <v>25540.69</v>
      </c>
      <c r="H180" s="17">
        <v>8066.1371250510883</v>
      </c>
      <c r="I180" s="17">
        <v>33606.827125051088</v>
      </c>
    </row>
    <row r="181" spans="1:9" ht="14.45" customHeight="1" x14ac:dyDescent="0.25">
      <c r="A181" s="13">
        <v>741</v>
      </c>
      <c r="B181" s="32" t="s">
        <v>182</v>
      </c>
      <c r="C181" s="1" t="s">
        <v>7</v>
      </c>
      <c r="D181" s="1" t="s">
        <v>8</v>
      </c>
      <c r="E181" s="1">
        <v>62</v>
      </c>
      <c r="F181" s="17">
        <v>80.569999999999993</v>
      </c>
      <c r="G181" s="17">
        <v>4995.3399999999992</v>
      </c>
      <c r="H181" s="17">
        <v>439.75345601082591</v>
      </c>
      <c r="I181" s="17">
        <v>5435.0934560108253</v>
      </c>
    </row>
    <row r="182" spans="1:9" ht="14.45" customHeight="1" x14ac:dyDescent="0.25">
      <c r="A182" s="13">
        <v>615</v>
      </c>
      <c r="B182" s="32" t="s">
        <v>183</v>
      </c>
      <c r="C182" s="1" t="s">
        <v>0</v>
      </c>
      <c r="D182" s="1" t="s">
        <v>22</v>
      </c>
      <c r="E182" s="1">
        <v>153</v>
      </c>
      <c r="F182" s="17">
        <v>80.569999999999993</v>
      </c>
      <c r="G182" s="17">
        <v>12327.21</v>
      </c>
      <c r="H182" s="17">
        <v>998.89319052886026</v>
      </c>
      <c r="I182" s="17">
        <v>13326.10319052886</v>
      </c>
    </row>
    <row r="183" spans="1:9" ht="14.45" customHeight="1" x14ac:dyDescent="0.25">
      <c r="A183" s="13">
        <v>437</v>
      </c>
      <c r="B183" s="32" t="s">
        <v>184</v>
      </c>
      <c r="C183" s="1" t="s">
        <v>0</v>
      </c>
      <c r="D183" s="1" t="s">
        <v>60</v>
      </c>
      <c r="E183" s="1">
        <v>32</v>
      </c>
      <c r="F183" s="17">
        <v>80.569999999999993</v>
      </c>
      <c r="G183" s="17">
        <v>2578.2399999999998</v>
      </c>
      <c r="H183" s="17">
        <v>165.66487946272665</v>
      </c>
      <c r="I183" s="17">
        <v>2743.9048794627265</v>
      </c>
    </row>
    <row r="184" spans="1:9" ht="14.45" customHeight="1" x14ac:dyDescent="0.25">
      <c r="A184" s="13">
        <v>544</v>
      </c>
      <c r="B184" s="32" t="s">
        <v>132</v>
      </c>
      <c r="C184" s="1" t="s">
        <v>0</v>
      </c>
      <c r="D184" s="1" t="s">
        <v>132</v>
      </c>
      <c r="E184" s="1">
        <v>840</v>
      </c>
      <c r="F184" s="17">
        <v>80.569999999999993</v>
      </c>
      <c r="G184" s="17">
        <v>67678.799999999988</v>
      </c>
      <c r="H184" s="17">
        <v>25863.990706124623</v>
      </c>
      <c r="I184" s="17">
        <v>93542.790706124608</v>
      </c>
    </row>
    <row r="185" spans="1:9" ht="14.45" customHeight="1" x14ac:dyDescent="0.25">
      <c r="A185" s="13">
        <v>742</v>
      </c>
      <c r="B185" s="32" t="s">
        <v>185</v>
      </c>
      <c r="C185" s="1" t="s">
        <v>0</v>
      </c>
      <c r="D185" s="1" t="s">
        <v>53</v>
      </c>
      <c r="E185" s="1">
        <v>134</v>
      </c>
      <c r="F185" s="17">
        <v>80.569999999999993</v>
      </c>
      <c r="G185" s="17">
        <v>10796.38</v>
      </c>
      <c r="H185" s="17">
        <v>1745.1605522493862</v>
      </c>
      <c r="I185" s="17">
        <v>12541.540552249386</v>
      </c>
    </row>
    <row r="186" spans="1:9" ht="14.45" customHeight="1" x14ac:dyDescent="0.25">
      <c r="A186" s="13">
        <v>700</v>
      </c>
      <c r="B186" s="32" t="s">
        <v>34</v>
      </c>
      <c r="C186" s="1" t="s">
        <v>0</v>
      </c>
      <c r="D186" s="1" t="s">
        <v>34</v>
      </c>
      <c r="E186" s="1">
        <v>1426</v>
      </c>
      <c r="F186" s="17">
        <v>74.569999999999993</v>
      </c>
      <c r="G186" s="17">
        <v>106336.81999999999</v>
      </c>
      <c r="H186" s="17">
        <v>86888.490142962502</v>
      </c>
      <c r="I186" s="17">
        <v>193225.31014296249</v>
      </c>
    </row>
    <row r="187" spans="1:9" ht="14.45" customHeight="1" x14ac:dyDescent="0.25">
      <c r="A187" s="13">
        <v>668</v>
      </c>
      <c r="B187" s="32" t="s">
        <v>187</v>
      </c>
      <c r="C187" s="1" t="s">
        <v>0</v>
      </c>
      <c r="D187" s="1" t="s">
        <v>89</v>
      </c>
      <c r="E187" s="1">
        <v>524</v>
      </c>
      <c r="F187" s="17">
        <v>80.569999999999993</v>
      </c>
      <c r="G187" s="17">
        <v>42218.679999999993</v>
      </c>
      <c r="H187" s="17">
        <v>8523.5464190723123</v>
      </c>
      <c r="I187" s="17">
        <v>50742.226419072307</v>
      </c>
    </row>
    <row r="188" spans="1:9" ht="14.45" customHeight="1" x14ac:dyDescent="0.25">
      <c r="A188" s="13">
        <v>546</v>
      </c>
      <c r="B188" s="32" t="s">
        <v>14</v>
      </c>
      <c r="C188" s="1" t="s">
        <v>0</v>
      </c>
      <c r="D188" s="1" t="s">
        <v>14</v>
      </c>
      <c r="E188" s="1">
        <v>2118</v>
      </c>
      <c r="F188" s="17">
        <v>80.569999999999993</v>
      </c>
      <c r="G188" s="17">
        <v>170647.25999999998</v>
      </c>
      <c r="H188" s="17">
        <v>57775.592231441871</v>
      </c>
      <c r="I188" s="17">
        <v>228422.85223144185</v>
      </c>
    </row>
    <row r="189" spans="1:9" ht="14.45" customHeight="1" x14ac:dyDescent="0.25">
      <c r="A189" s="13">
        <v>669</v>
      </c>
      <c r="B189" s="32" t="s">
        <v>190</v>
      </c>
      <c r="C189" s="1" t="s">
        <v>7</v>
      </c>
      <c r="D189" s="1" t="s">
        <v>8</v>
      </c>
      <c r="E189" s="1">
        <v>139</v>
      </c>
      <c r="F189" s="17">
        <v>80.569999999999993</v>
      </c>
      <c r="G189" s="17">
        <v>11199.23</v>
      </c>
      <c r="H189" s="17">
        <v>1187.3248511204897</v>
      </c>
      <c r="I189" s="17">
        <v>12386.554851120489</v>
      </c>
    </row>
    <row r="190" spans="1:9" ht="14.45" customHeight="1" x14ac:dyDescent="0.25">
      <c r="A190" s="13">
        <v>616</v>
      </c>
      <c r="B190" s="32" t="s">
        <v>58</v>
      </c>
      <c r="C190" s="1" t="s">
        <v>0</v>
      </c>
      <c r="D190" s="1" t="s">
        <v>58</v>
      </c>
      <c r="E190" s="1">
        <v>2521</v>
      </c>
      <c r="F190" s="17">
        <v>80.569999999999993</v>
      </c>
      <c r="G190" s="17">
        <v>203116.96999999997</v>
      </c>
      <c r="H190" s="17">
        <v>52385.104630998809</v>
      </c>
      <c r="I190" s="17">
        <v>255502.07463099877</v>
      </c>
    </row>
    <row r="191" spans="1:9" ht="14.45" customHeight="1" x14ac:dyDescent="0.25">
      <c r="A191" s="13">
        <v>498</v>
      </c>
      <c r="B191" s="32" t="s">
        <v>192</v>
      </c>
      <c r="C191" s="1" t="s">
        <v>0</v>
      </c>
      <c r="D191" s="1" t="s">
        <v>53</v>
      </c>
      <c r="E191" s="1">
        <v>327</v>
      </c>
      <c r="F191" s="17">
        <v>80.569999999999993</v>
      </c>
      <c r="G191" s="17">
        <v>26346.39</v>
      </c>
      <c r="H191" s="17">
        <v>8339.0345108711663</v>
      </c>
      <c r="I191" s="17">
        <v>34685.424510871162</v>
      </c>
    </row>
    <row r="192" spans="1:9" ht="14.45" customHeight="1" x14ac:dyDescent="0.25">
      <c r="A192" s="13">
        <v>356</v>
      </c>
      <c r="B192" s="32" t="s">
        <v>193</v>
      </c>
      <c r="C192" s="1" t="s">
        <v>0</v>
      </c>
      <c r="D192" s="1" t="s">
        <v>193</v>
      </c>
      <c r="E192" s="1">
        <v>2425</v>
      </c>
      <c r="F192" s="17">
        <v>80.569999999999993</v>
      </c>
      <c r="G192" s="17">
        <v>195382.24999999997</v>
      </c>
      <c r="H192" s="17">
        <v>59242.732515887757</v>
      </c>
      <c r="I192" s="17">
        <v>254624.98251588774</v>
      </c>
    </row>
    <row r="193" spans="1:9" ht="14.45" customHeight="1" x14ac:dyDescent="0.25">
      <c r="A193" s="13">
        <v>670</v>
      </c>
      <c r="B193" s="32" t="s">
        <v>89</v>
      </c>
      <c r="C193" s="1" t="s">
        <v>0</v>
      </c>
      <c r="D193" s="1" t="s">
        <v>89</v>
      </c>
      <c r="E193" s="1">
        <v>1114</v>
      </c>
      <c r="F193" s="17">
        <v>80.569999999999993</v>
      </c>
      <c r="G193" s="17">
        <v>89754.98</v>
      </c>
      <c r="H193" s="17">
        <v>22171.619987856855</v>
      </c>
      <c r="I193" s="17">
        <v>111926.59998785685</v>
      </c>
    </row>
    <row r="194" spans="1:9" ht="14.45" customHeight="1" x14ac:dyDescent="0.25">
      <c r="A194" s="13">
        <v>743</v>
      </c>
      <c r="B194" s="32" t="s">
        <v>138</v>
      </c>
      <c r="C194" s="1" t="s">
        <v>0</v>
      </c>
      <c r="D194" s="1" t="s">
        <v>138</v>
      </c>
      <c r="E194" s="1">
        <v>1297</v>
      </c>
      <c r="F194" s="17">
        <v>77.569999999999993</v>
      </c>
      <c r="G194" s="17">
        <v>100608.29</v>
      </c>
      <c r="H194" s="17">
        <v>64366.641387699055</v>
      </c>
      <c r="I194" s="17">
        <v>164974.93138769903</v>
      </c>
    </row>
    <row r="195" spans="1:9" ht="14.45" customHeight="1" x14ac:dyDescent="0.25">
      <c r="A195" s="13">
        <v>981</v>
      </c>
      <c r="B195" s="32" t="s">
        <v>24</v>
      </c>
      <c r="C195" s="1" t="s">
        <v>0</v>
      </c>
      <c r="D195" s="1" t="s">
        <v>14</v>
      </c>
      <c r="E195" s="1">
        <v>969</v>
      </c>
      <c r="F195" s="17">
        <v>80.569999999999993</v>
      </c>
      <c r="G195" s="17">
        <v>78072.329999999987</v>
      </c>
      <c r="H195" s="17">
        <v>29701.046707525649</v>
      </c>
      <c r="I195" s="17">
        <v>107773.37670752563</v>
      </c>
    </row>
    <row r="196" spans="1:9" ht="14.45" customHeight="1" x14ac:dyDescent="0.25">
      <c r="A196" s="13">
        <v>617</v>
      </c>
      <c r="B196" s="32" t="s">
        <v>195</v>
      </c>
      <c r="C196" s="1" t="s">
        <v>0</v>
      </c>
      <c r="D196" s="1" t="s">
        <v>22</v>
      </c>
      <c r="E196" s="1">
        <v>143</v>
      </c>
      <c r="F196" s="17">
        <v>80.569999999999993</v>
      </c>
      <c r="G196" s="17">
        <v>11521.509999999998</v>
      </c>
      <c r="H196" s="17">
        <v>1312.6689820325635</v>
      </c>
      <c r="I196" s="17">
        <v>12834.178982032561</v>
      </c>
    </row>
    <row r="197" spans="1:9" ht="14.45" customHeight="1" x14ac:dyDescent="0.25">
      <c r="A197" s="13">
        <v>877</v>
      </c>
      <c r="B197" s="32" t="s">
        <v>196</v>
      </c>
      <c r="C197" s="1" t="s">
        <v>7</v>
      </c>
      <c r="D197" s="1" t="s">
        <v>8</v>
      </c>
      <c r="E197" s="1">
        <v>90</v>
      </c>
      <c r="F197" s="17">
        <v>80.569999999999993</v>
      </c>
      <c r="G197" s="17">
        <v>7251.2999999999993</v>
      </c>
      <c r="H197" s="17">
        <v>1193.7430054668187</v>
      </c>
      <c r="I197" s="17">
        <v>8445.0430054668177</v>
      </c>
    </row>
    <row r="198" spans="1:9" ht="14.45" customHeight="1" x14ac:dyDescent="0.25">
      <c r="A198" s="13">
        <v>982</v>
      </c>
      <c r="B198" s="32" t="s">
        <v>197</v>
      </c>
      <c r="C198" s="1" t="s">
        <v>0</v>
      </c>
      <c r="D198" s="1" t="s">
        <v>36</v>
      </c>
      <c r="E198" s="1">
        <v>329</v>
      </c>
      <c r="F198" s="17">
        <v>80.569999999999993</v>
      </c>
      <c r="G198" s="17">
        <v>26507.53</v>
      </c>
      <c r="H198" s="17">
        <v>6656.3471736570482</v>
      </c>
      <c r="I198" s="17">
        <v>33163.877173657049</v>
      </c>
    </row>
    <row r="199" spans="1:9" ht="14.45" customHeight="1" x14ac:dyDescent="0.25">
      <c r="A199" s="13">
        <v>588</v>
      </c>
      <c r="B199" s="32" t="s">
        <v>347</v>
      </c>
      <c r="C199" s="1" t="s">
        <v>7</v>
      </c>
      <c r="D199" s="1" t="s">
        <v>8</v>
      </c>
      <c r="E199" s="1">
        <v>54</v>
      </c>
      <c r="F199" s="17">
        <v>80.569999999999993</v>
      </c>
      <c r="G199" s="17">
        <v>4350.78</v>
      </c>
      <c r="H199" s="17">
        <v>1916.6976229110001</v>
      </c>
      <c r="I199" s="17">
        <v>6267.4776229109993</v>
      </c>
    </row>
    <row r="200" spans="1:9" ht="14.45" customHeight="1" x14ac:dyDescent="0.25">
      <c r="A200" s="13">
        <v>724</v>
      </c>
      <c r="B200" s="32" t="s">
        <v>198</v>
      </c>
      <c r="C200" s="1" t="s">
        <v>0</v>
      </c>
      <c r="D200" s="1" t="s">
        <v>194</v>
      </c>
      <c r="E200" s="1">
        <v>166</v>
      </c>
      <c r="F200" s="17">
        <v>74.569999999999993</v>
      </c>
      <c r="G200" s="17">
        <v>12378.619999999999</v>
      </c>
      <c r="H200" s="17">
        <v>3696.813559001188</v>
      </c>
      <c r="I200" s="17">
        <v>16075.433559001187</v>
      </c>
    </row>
    <row r="201" spans="1:9" ht="26.25" customHeight="1" x14ac:dyDescent="0.25">
      <c r="A201" s="13">
        <v>357</v>
      </c>
      <c r="B201" s="32" t="s">
        <v>199</v>
      </c>
      <c r="C201" s="1" t="s">
        <v>7</v>
      </c>
      <c r="D201" s="1" t="s">
        <v>8</v>
      </c>
      <c r="E201" s="1">
        <v>168</v>
      </c>
      <c r="F201" s="17">
        <v>80.569999999999993</v>
      </c>
      <c r="G201" s="17">
        <v>13535.759999999998</v>
      </c>
      <c r="H201" s="17">
        <v>2180.9143468716843</v>
      </c>
      <c r="I201" s="17">
        <v>15716.674346871683</v>
      </c>
    </row>
    <row r="202" spans="1:9" ht="24.6" customHeight="1" x14ac:dyDescent="0.25">
      <c r="A202" s="13">
        <v>983</v>
      </c>
      <c r="B202" s="32" t="s">
        <v>200</v>
      </c>
      <c r="C202" s="1" t="s">
        <v>0</v>
      </c>
      <c r="D202" s="1" t="s">
        <v>14</v>
      </c>
      <c r="E202" s="1">
        <v>357</v>
      </c>
      <c r="F202" s="17">
        <v>80.569999999999993</v>
      </c>
      <c r="G202" s="17">
        <v>28763.489999999998</v>
      </c>
      <c r="H202" s="17">
        <v>7481.4071545411862</v>
      </c>
      <c r="I202" s="17">
        <v>36244.897154541184</v>
      </c>
    </row>
    <row r="203" spans="1:9" ht="14.45" customHeight="1" x14ac:dyDescent="0.25">
      <c r="A203" s="13">
        <v>418</v>
      </c>
      <c r="B203" s="32" t="s">
        <v>201</v>
      </c>
      <c r="C203" s="1" t="s">
        <v>0</v>
      </c>
      <c r="D203" s="1" t="s">
        <v>28</v>
      </c>
      <c r="E203" s="1">
        <v>656</v>
      </c>
      <c r="F203" s="17">
        <v>80.569999999999993</v>
      </c>
      <c r="G203" s="17">
        <v>52853.919999999998</v>
      </c>
      <c r="H203" s="17">
        <v>22867.5764733537</v>
      </c>
      <c r="I203" s="17">
        <v>75721.496473353705</v>
      </c>
    </row>
    <row r="204" spans="1:9" ht="14.45" customHeight="1" x14ac:dyDescent="0.25">
      <c r="A204" s="13">
        <v>619</v>
      </c>
      <c r="B204" s="32" t="s">
        <v>202</v>
      </c>
      <c r="C204" s="1" t="s">
        <v>7</v>
      </c>
      <c r="D204" s="1" t="s">
        <v>8</v>
      </c>
      <c r="E204" s="1">
        <v>701</v>
      </c>
      <c r="F204" s="17">
        <v>80.569999999999993</v>
      </c>
      <c r="G204" s="17">
        <v>56479.569999999992</v>
      </c>
      <c r="H204" s="17">
        <v>10389.853113572868</v>
      </c>
      <c r="I204" s="17">
        <v>66869.423113572862</v>
      </c>
    </row>
    <row r="205" spans="1:9" ht="14.45" customHeight="1" x14ac:dyDescent="0.25">
      <c r="A205" s="13">
        <v>934</v>
      </c>
      <c r="B205" s="32" t="s">
        <v>348</v>
      </c>
      <c r="C205" s="1" t="s">
        <v>0</v>
      </c>
      <c r="D205" s="1" t="s">
        <v>19</v>
      </c>
      <c r="E205" s="1">
        <v>364</v>
      </c>
      <c r="F205" s="17">
        <v>80.569999999999993</v>
      </c>
      <c r="G205" s="17">
        <v>29327.479999999996</v>
      </c>
      <c r="H205" s="17">
        <v>11196.441933026437</v>
      </c>
      <c r="I205" s="17">
        <v>40523.921933026431</v>
      </c>
    </row>
    <row r="206" spans="1:9" ht="14.45" customHeight="1" x14ac:dyDescent="0.25">
      <c r="A206" s="13">
        <v>629</v>
      </c>
      <c r="B206" s="32" t="s">
        <v>203</v>
      </c>
      <c r="C206" s="1" t="s">
        <v>0</v>
      </c>
      <c r="D206" s="1" t="s">
        <v>22</v>
      </c>
      <c r="E206" s="1">
        <v>70</v>
      </c>
      <c r="F206" s="17">
        <v>80.569999999999993</v>
      </c>
      <c r="G206" s="17">
        <v>5639.9</v>
      </c>
      <c r="H206" s="17">
        <v>581.68431047114393</v>
      </c>
      <c r="I206" s="17">
        <v>6221.5843104711439</v>
      </c>
    </row>
    <row r="207" spans="1:9" ht="26.25" customHeight="1" x14ac:dyDescent="0.25">
      <c r="A207" s="13">
        <v>935</v>
      </c>
      <c r="B207" s="32" t="s">
        <v>204</v>
      </c>
      <c r="C207" s="1" t="s">
        <v>7</v>
      </c>
      <c r="D207" s="1" t="s">
        <v>8</v>
      </c>
      <c r="E207" s="1">
        <v>108</v>
      </c>
      <c r="F207" s="17">
        <v>80.569999999999993</v>
      </c>
      <c r="G207" s="17">
        <v>8701.56</v>
      </c>
      <c r="H207" s="17">
        <v>1650.979824440984</v>
      </c>
      <c r="I207" s="17">
        <v>10352.539824440984</v>
      </c>
    </row>
    <row r="208" spans="1:9" ht="24.6" customHeight="1" x14ac:dyDescent="0.25">
      <c r="A208" s="13">
        <v>589</v>
      </c>
      <c r="B208" s="32" t="s">
        <v>349</v>
      </c>
      <c r="C208" s="1" t="s">
        <v>0</v>
      </c>
      <c r="D208" s="1" t="s">
        <v>50</v>
      </c>
      <c r="E208" s="1">
        <v>55</v>
      </c>
      <c r="F208" s="17">
        <v>80.569999999999993</v>
      </c>
      <c r="G208" s="17">
        <v>4431.3499999999995</v>
      </c>
      <c r="H208" s="17">
        <v>2534.9088922392684</v>
      </c>
      <c r="I208" s="17">
        <v>6966.2588922392679</v>
      </c>
    </row>
    <row r="209" spans="1:9" ht="26.25" customHeight="1" x14ac:dyDescent="0.25">
      <c r="A209" s="13">
        <v>620</v>
      </c>
      <c r="B209" s="32" t="s">
        <v>206</v>
      </c>
      <c r="C209" s="1" t="s">
        <v>0</v>
      </c>
      <c r="D209" s="1" t="s">
        <v>22</v>
      </c>
      <c r="E209" s="1">
        <v>142</v>
      </c>
      <c r="F209" s="17">
        <v>80.569999999999993</v>
      </c>
      <c r="G209" s="17">
        <v>11440.939999999999</v>
      </c>
      <c r="H209" s="17">
        <v>1138.7920875257048</v>
      </c>
      <c r="I209" s="17">
        <v>12579.732087525703</v>
      </c>
    </row>
    <row r="210" spans="1:9" ht="15" customHeight="1" x14ac:dyDescent="0.25">
      <c r="A210" s="13">
        <v>391</v>
      </c>
      <c r="B210" s="32" t="s">
        <v>350</v>
      </c>
      <c r="C210" s="1" t="s">
        <v>0</v>
      </c>
      <c r="D210" s="1" t="s">
        <v>3</v>
      </c>
      <c r="E210" s="1">
        <v>202</v>
      </c>
      <c r="F210" s="17">
        <v>80.569999999999993</v>
      </c>
      <c r="G210" s="17">
        <v>16275.14</v>
      </c>
      <c r="H210" s="17">
        <v>1785.3864346002385</v>
      </c>
      <c r="I210" s="17">
        <v>18060.526434600237</v>
      </c>
    </row>
    <row r="211" spans="1:9" ht="14.45" customHeight="1" x14ac:dyDescent="0.25">
      <c r="A211" s="13">
        <v>766</v>
      </c>
      <c r="B211" s="32" t="s">
        <v>351</v>
      </c>
      <c r="C211" s="1" t="s">
        <v>7</v>
      </c>
      <c r="D211" s="1" t="s">
        <v>8</v>
      </c>
      <c r="E211" s="1">
        <v>144</v>
      </c>
      <c r="F211" s="17">
        <v>80.569999999999993</v>
      </c>
      <c r="G211" s="17">
        <v>11602.079999999998</v>
      </c>
      <c r="H211" s="17">
        <v>2308.2555269011891</v>
      </c>
      <c r="I211" s="17">
        <v>13910.335526901188</v>
      </c>
    </row>
    <row r="212" spans="1:9" ht="14.45" customHeight="1" x14ac:dyDescent="0.25">
      <c r="A212" s="13">
        <v>985</v>
      </c>
      <c r="B212" s="32" t="s">
        <v>207</v>
      </c>
      <c r="C212" s="1" t="s">
        <v>0</v>
      </c>
      <c r="D212" s="1" t="s">
        <v>36</v>
      </c>
      <c r="E212" s="1">
        <v>118</v>
      </c>
      <c r="F212" s="17">
        <v>80.569999999999993</v>
      </c>
      <c r="G212" s="17">
        <v>9507.2599999999984</v>
      </c>
      <c r="H212" s="17">
        <v>1251.6420855990434</v>
      </c>
      <c r="I212" s="17">
        <v>10758.902085599042</v>
      </c>
    </row>
    <row r="213" spans="1:9" ht="26.25" customHeight="1" x14ac:dyDescent="0.25">
      <c r="A213" s="13">
        <v>335</v>
      </c>
      <c r="B213" s="32" t="s">
        <v>208</v>
      </c>
      <c r="C213" s="1" t="s">
        <v>7</v>
      </c>
      <c r="D213" s="1" t="s">
        <v>8</v>
      </c>
      <c r="E213" s="1">
        <v>36</v>
      </c>
      <c r="F213" s="17">
        <v>80.569999999999993</v>
      </c>
      <c r="G213" s="17">
        <v>2900.5199999999995</v>
      </c>
      <c r="H213" s="17">
        <v>365.98433632653035</v>
      </c>
      <c r="I213" s="17">
        <v>3266.5043363265299</v>
      </c>
    </row>
    <row r="214" spans="1:9" ht="26.25" customHeight="1" x14ac:dyDescent="0.25">
      <c r="A214" s="13">
        <v>622</v>
      </c>
      <c r="B214" s="32" t="s">
        <v>149</v>
      </c>
      <c r="C214" s="1" t="s">
        <v>0</v>
      </c>
      <c r="D214" s="1" t="s">
        <v>58</v>
      </c>
      <c r="E214" s="1">
        <v>138</v>
      </c>
      <c r="F214" s="17">
        <v>80.569999999999993</v>
      </c>
      <c r="G214" s="17">
        <v>11118.66</v>
      </c>
      <c r="H214" s="17">
        <v>1906.0214243846765</v>
      </c>
      <c r="I214" s="17">
        <v>13024.681424384677</v>
      </c>
    </row>
    <row r="215" spans="1:9" ht="14.45" customHeight="1" x14ac:dyDescent="0.25">
      <c r="A215" s="13">
        <v>744</v>
      </c>
      <c r="B215" s="32" t="s">
        <v>210</v>
      </c>
      <c r="C215" s="1" t="s">
        <v>0</v>
      </c>
      <c r="D215" s="1" t="s">
        <v>13</v>
      </c>
      <c r="E215" s="1">
        <v>538</v>
      </c>
      <c r="F215" s="17">
        <v>80.569999999999993</v>
      </c>
      <c r="G215" s="17">
        <v>43346.659999999996</v>
      </c>
      <c r="H215" s="17">
        <v>15792.386404711649</v>
      </c>
      <c r="I215" s="17">
        <v>59139.046404711647</v>
      </c>
    </row>
    <row r="216" spans="1:9" ht="14.45" customHeight="1" x14ac:dyDescent="0.25">
      <c r="A216" s="13">
        <v>438</v>
      </c>
      <c r="B216" s="32" t="s">
        <v>211</v>
      </c>
      <c r="C216" s="1" t="s">
        <v>0</v>
      </c>
      <c r="D216" s="1" t="s">
        <v>63</v>
      </c>
      <c r="E216" s="1">
        <v>238</v>
      </c>
      <c r="F216" s="17">
        <v>76.569999999999993</v>
      </c>
      <c r="G216" s="17">
        <v>18223.66</v>
      </c>
      <c r="H216" s="17">
        <v>4634.7110161525525</v>
      </c>
      <c r="I216" s="17">
        <v>22858.371016152552</v>
      </c>
    </row>
    <row r="217" spans="1:9" ht="14.45" customHeight="1" x14ac:dyDescent="0.25">
      <c r="A217" s="13">
        <v>363</v>
      </c>
      <c r="B217" s="32" t="s">
        <v>212</v>
      </c>
      <c r="C217" s="1" t="s">
        <v>0</v>
      </c>
      <c r="D217" s="1" t="s">
        <v>212</v>
      </c>
      <c r="E217" s="1">
        <v>3385</v>
      </c>
      <c r="F217" s="17">
        <v>80.569999999999993</v>
      </c>
      <c r="G217" s="17">
        <v>272729.44999999995</v>
      </c>
      <c r="H217" s="17">
        <v>150734.44823578859</v>
      </c>
      <c r="I217" s="17">
        <v>423463.89823578857</v>
      </c>
    </row>
    <row r="218" spans="1:9" ht="14.45" customHeight="1" x14ac:dyDescent="0.25">
      <c r="A218" s="13">
        <v>701</v>
      </c>
      <c r="B218" s="32" t="s">
        <v>213</v>
      </c>
      <c r="C218" s="1" t="s">
        <v>0</v>
      </c>
      <c r="D218" s="1" t="s">
        <v>34</v>
      </c>
      <c r="E218" s="1">
        <v>91</v>
      </c>
      <c r="F218" s="17">
        <v>74.569999999999993</v>
      </c>
      <c r="G218" s="17">
        <v>6785.869999999999</v>
      </c>
      <c r="H218" s="17">
        <v>2866.7816182257066</v>
      </c>
      <c r="I218" s="17">
        <v>9652.6516182257055</v>
      </c>
    </row>
    <row r="219" spans="1:9" ht="14.45" customHeight="1" x14ac:dyDescent="0.25">
      <c r="A219" s="13">
        <v>450</v>
      </c>
      <c r="B219" s="32" t="s">
        <v>63</v>
      </c>
      <c r="C219" s="1" t="s">
        <v>0</v>
      </c>
      <c r="D219" s="1" t="s">
        <v>63</v>
      </c>
      <c r="E219" s="1">
        <v>399</v>
      </c>
      <c r="F219" s="17">
        <v>76.569999999999993</v>
      </c>
      <c r="G219" s="17">
        <v>30551.429999999997</v>
      </c>
      <c r="H219" s="17">
        <v>13387.23439371944</v>
      </c>
      <c r="I219" s="17">
        <v>43938.664393719439</v>
      </c>
    </row>
    <row r="220" spans="1:9" ht="14.45" customHeight="1" x14ac:dyDescent="0.25">
      <c r="A220" s="13">
        <v>716</v>
      </c>
      <c r="B220" s="32" t="s">
        <v>214</v>
      </c>
      <c r="C220" s="1" t="s">
        <v>7</v>
      </c>
      <c r="D220" s="1" t="s">
        <v>8</v>
      </c>
      <c r="E220" s="1">
        <v>89</v>
      </c>
      <c r="F220" s="17">
        <v>80.569999999999993</v>
      </c>
      <c r="G220" s="17">
        <v>7170.73</v>
      </c>
      <c r="H220" s="17">
        <v>1111.9390160095111</v>
      </c>
      <c r="I220" s="17">
        <v>8282.6690160095113</v>
      </c>
    </row>
    <row r="221" spans="1:9" ht="14.45" customHeight="1" x14ac:dyDescent="0.25">
      <c r="A221" s="15">
        <v>392</v>
      </c>
      <c r="B221" s="32" t="s">
        <v>215</v>
      </c>
      <c r="C221" s="1" t="s">
        <v>0</v>
      </c>
      <c r="D221" s="1" t="s">
        <v>14</v>
      </c>
      <c r="E221" s="1">
        <v>1088</v>
      </c>
      <c r="F221" s="17">
        <v>80.569999999999993</v>
      </c>
      <c r="G221" s="17">
        <v>87660.159999999989</v>
      </c>
      <c r="H221" s="17">
        <v>30103.372923201841</v>
      </c>
      <c r="I221" s="17">
        <v>117763.53292320183</v>
      </c>
    </row>
    <row r="222" spans="1:9" ht="14.45" customHeight="1" x14ac:dyDescent="0.25">
      <c r="A222" s="14">
        <v>726</v>
      </c>
      <c r="B222" s="32" t="s">
        <v>216</v>
      </c>
      <c r="C222" s="1" t="s">
        <v>0</v>
      </c>
      <c r="D222" s="1" t="s">
        <v>194</v>
      </c>
      <c r="E222" s="1">
        <v>419</v>
      </c>
      <c r="F222" s="17">
        <v>74.569999999999993</v>
      </c>
      <c r="G222" s="17">
        <v>31244.829999999998</v>
      </c>
      <c r="H222" s="17">
        <v>9050.8889842229364</v>
      </c>
      <c r="I222" s="17">
        <v>40295.718984222935</v>
      </c>
    </row>
    <row r="223" spans="1:9" ht="14.45" customHeight="1" x14ac:dyDescent="0.25">
      <c r="A223" s="13">
        <v>936</v>
      </c>
      <c r="B223" s="32" t="s">
        <v>217</v>
      </c>
      <c r="C223" s="1" t="s">
        <v>0</v>
      </c>
      <c r="D223" s="1" t="s">
        <v>14</v>
      </c>
      <c r="E223" s="1">
        <v>59</v>
      </c>
      <c r="F223" s="17">
        <v>80.569999999999993</v>
      </c>
      <c r="G223" s="17">
        <v>4753.6299999999992</v>
      </c>
      <c r="H223" s="17">
        <v>1073.0492157481917</v>
      </c>
      <c r="I223" s="17">
        <v>5826.6792157481905</v>
      </c>
    </row>
    <row r="224" spans="1:9" ht="14.45" customHeight="1" x14ac:dyDescent="0.25">
      <c r="A224" s="13">
        <v>745</v>
      </c>
      <c r="B224" s="32" t="s">
        <v>218</v>
      </c>
      <c r="C224" s="1" t="s">
        <v>0</v>
      </c>
      <c r="D224" s="1" t="s">
        <v>138</v>
      </c>
      <c r="E224" s="1">
        <v>703</v>
      </c>
      <c r="F224" s="17">
        <v>77.569999999999993</v>
      </c>
      <c r="G224" s="17">
        <v>54531.709999999992</v>
      </c>
      <c r="H224" s="17">
        <v>14004.805827231608</v>
      </c>
      <c r="I224" s="17">
        <v>68536.515827231604</v>
      </c>
    </row>
    <row r="225" spans="1:9" ht="14.45" customHeight="1" x14ac:dyDescent="0.25">
      <c r="A225" s="13">
        <v>309</v>
      </c>
      <c r="B225" s="32" t="s">
        <v>219</v>
      </c>
      <c r="C225" s="1" t="s">
        <v>0</v>
      </c>
      <c r="D225" s="1" t="s">
        <v>3</v>
      </c>
      <c r="E225" s="1">
        <v>247</v>
      </c>
      <c r="F225" s="17">
        <v>80.569999999999993</v>
      </c>
      <c r="G225" s="17">
        <v>19900.789999999997</v>
      </c>
      <c r="H225" s="17">
        <v>2330.9224833289259</v>
      </c>
      <c r="I225" s="17">
        <v>22231.712483328924</v>
      </c>
    </row>
    <row r="226" spans="1:9" ht="14.45" customHeight="1" x14ac:dyDescent="0.25">
      <c r="A226" s="13">
        <v>310</v>
      </c>
      <c r="B226" s="32" t="s">
        <v>352</v>
      </c>
      <c r="C226" s="1" t="s">
        <v>0</v>
      </c>
      <c r="D226" s="1" t="s">
        <v>3</v>
      </c>
      <c r="E226" s="1">
        <v>494</v>
      </c>
      <c r="F226" s="17">
        <v>80.569999999999993</v>
      </c>
      <c r="G226" s="17">
        <v>39801.579999999994</v>
      </c>
      <c r="H226" s="17">
        <v>5694.3755567426751</v>
      </c>
      <c r="I226" s="17">
        <v>45495.955556742672</v>
      </c>
    </row>
    <row r="227" spans="1:9" ht="14.45" customHeight="1" x14ac:dyDescent="0.25">
      <c r="A227" s="13">
        <v>715</v>
      </c>
      <c r="B227" s="32" t="s">
        <v>220</v>
      </c>
      <c r="C227" s="1" t="s">
        <v>7</v>
      </c>
      <c r="D227" s="1" t="s">
        <v>8</v>
      </c>
      <c r="E227" s="1">
        <v>11</v>
      </c>
      <c r="F227" s="17">
        <v>80.569999999999993</v>
      </c>
      <c r="G227" s="17">
        <v>886.27</v>
      </c>
      <c r="H227" s="17">
        <v>277.45699009277928</v>
      </c>
      <c r="I227" s="17">
        <v>1163.7269900927793</v>
      </c>
    </row>
    <row r="228" spans="1:9" ht="14.45" customHeight="1" x14ac:dyDescent="0.25">
      <c r="A228" s="13">
        <v>703</v>
      </c>
      <c r="B228" s="32" t="s">
        <v>221</v>
      </c>
      <c r="C228" s="1" t="s">
        <v>0</v>
      </c>
      <c r="D228" s="1" t="s">
        <v>60</v>
      </c>
      <c r="E228" s="1">
        <v>501</v>
      </c>
      <c r="F228" s="17">
        <v>80.569999999999993</v>
      </c>
      <c r="G228" s="17">
        <v>40365.57</v>
      </c>
      <c r="H228" s="17">
        <v>18656.969006180789</v>
      </c>
      <c r="I228" s="17">
        <v>59022.539006180785</v>
      </c>
    </row>
    <row r="229" spans="1:9" ht="14.45" customHeight="1" x14ac:dyDescent="0.25">
      <c r="A229" s="13">
        <v>567</v>
      </c>
      <c r="B229" s="32" t="s">
        <v>353</v>
      </c>
      <c r="C229" s="1" t="s">
        <v>0</v>
      </c>
      <c r="D229" s="1" t="s">
        <v>74</v>
      </c>
      <c r="E229" s="1">
        <v>778</v>
      </c>
      <c r="F229" s="17">
        <v>80.569999999999993</v>
      </c>
      <c r="G229" s="17">
        <v>62683.459999999992</v>
      </c>
      <c r="H229" s="17">
        <v>9671.0365110402436</v>
      </c>
      <c r="I229" s="17">
        <v>72354.496511040241</v>
      </c>
    </row>
    <row r="230" spans="1:9" ht="14.45" customHeight="1" x14ac:dyDescent="0.25">
      <c r="A230" s="13">
        <v>336</v>
      </c>
      <c r="B230" s="32" t="s">
        <v>222</v>
      </c>
      <c r="C230" s="1" t="s">
        <v>7</v>
      </c>
      <c r="D230" s="1" t="s">
        <v>8</v>
      </c>
      <c r="E230" s="1">
        <v>41</v>
      </c>
      <c r="F230" s="17">
        <v>80.569999999999993</v>
      </c>
      <c r="G230" s="17">
        <v>3303.37</v>
      </c>
      <c r="H230" s="17">
        <v>434.55853815768535</v>
      </c>
      <c r="I230" s="17">
        <v>3737.9285381576851</v>
      </c>
    </row>
    <row r="231" spans="1:9" ht="26.25" customHeight="1" x14ac:dyDescent="0.25">
      <c r="A231" s="13">
        <v>441</v>
      </c>
      <c r="B231" s="32" t="s">
        <v>354</v>
      </c>
      <c r="C231" s="1" t="s">
        <v>0</v>
      </c>
      <c r="D231" s="1" t="s">
        <v>65</v>
      </c>
      <c r="E231" s="1">
        <v>178</v>
      </c>
      <c r="F231" s="17">
        <v>80.569999999999993</v>
      </c>
      <c r="G231" s="17">
        <v>14341.46</v>
      </c>
      <c r="H231" s="17">
        <v>5178.5525211823951</v>
      </c>
      <c r="I231" s="17">
        <v>19520.012521182394</v>
      </c>
    </row>
    <row r="232" spans="1:9" x14ac:dyDescent="0.25">
      <c r="A232" s="13">
        <v>767</v>
      </c>
      <c r="B232" s="32" t="s">
        <v>223</v>
      </c>
      <c r="C232" s="1" t="s">
        <v>7</v>
      </c>
      <c r="D232" s="1" t="s">
        <v>8</v>
      </c>
      <c r="E232" s="1">
        <v>185</v>
      </c>
      <c r="F232" s="17">
        <v>80.569999999999993</v>
      </c>
      <c r="G232" s="17">
        <v>14905.449999999999</v>
      </c>
      <c r="H232" s="17">
        <v>2453.7862614784117</v>
      </c>
      <c r="I232" s="17">
        <v>17359.236261478411</v>
      </c>
    </row>
    <row r="233" spans="1:9" ht="14.45" customHeight="1" x14ac:dyDescent="0.25">
      <c r="A233" s="13">
        <v>880</v>
      </c>
      <c r="B233" s="32" t="s">
        <v>233</v>
      </c>
      <c r="C233" s="1" t="s">
        <v>0</v>
      </c>
      <c r="D233" s="1" t="s">
        <v>189</v>
      </c>
      <c r="E233" s="1">
        <v>303</v>
      </c>
      <c r="F233" s="17">
        <v>80.569999999999993</v>
      </c>
      <c r="G233" s="17">
        <v>24412.71</v>
      </c>
      <c r="H233" s="17">
        <v>6263.2432071380508</v>
      </c>
      <c r="I233" s="17">
        <v>30675.953207138049</v>
      </c>
    </row>
    <row r="234" spans="1:9" ht="14.45" customHeight="1" x14ac:dyDescent="0.25">
      <c r="A234" s="13">
        <v>590</v>
      </c>
      <c r="B234" s="32" t="s">
        <v>355</v>
      </c>
      <c r="C234" s="1" t="s">
        <v>7</v>
      </c>
      <c r="D234" s="1" t="s">
        <v>8</v>
      </c>
      <c r="E234" s="1">
        <v>453</v>
      </c>
      <c r="F234" s="17">
        <v>80.569999999999993</v>
      </c>
      <c r="G234" s="17">
        <v>36498.21</v>
      </c>
      <c r="H234" s="17">
        <v>14501.349665507832</v>
      </c>
      <c r="I234" s="17">
        <v>50999.559665507833</v>
      </c>
    </row>
    <row r="235" spans="1:9" ht="14.45" customHeight="1" x14ac:dyDescent="0.25">
      <c r="A235" s="13">
        <v>704</v>
      </c>
      <c r="B235" s="32" t="s">
        <v>356</v>
      </c>
      <c r="C235" s="1" t="s">
        <v>0</v>
      </c>
      <c r="D235" s="1" t="s">
        <v>34</v>
      </c>
      <c r="E235" s="1">
        <v>22</v>
      </c>
      <c r="F235" s="17">
        <v>74.569999999999993</v>
      </c>
      <c r="G235" s="17">
        <v>1640.54</v>
      </c>
      <c r="H235" s="17">
        <v>1367.837355598672</v>
      </c>
      <c r="I235" s="17">
        <v>3008.3773555986718</v>
      </c>
    </row>
    <row r="236" spans="1:9" ht="14.45" customHeight="1" x14ac:dyDescent="0.25">
      <c r="A236" s="13">
        <v>337</v>
      </c>
      <c r="B236" s="32" t="s">
        <v>357</v>
      </c>
      <c r="C236" s="1" t="s">
        <v>0</v>
      </c>
      <c r="D236" s="1" t="s">
        <v>5</v>
      </c>
      <c r="E236" s="1">
        <v>843</v>
      </c>
      <c r="F236" s="17">
        <v>80.569999999999993</v>
      </c>
      <c r="G236" s="17">
        <v>67920.509999999995</v>
      </c>
      <c r="H236" s="17">
        <v>24717.636362263867</v>
      </c>
      <c r="I236" s="17">
        <v>92638.146362263855</v>
      </c>
    </row>
    <row r="237" spans="1:9" ht="14.45" customHeight="1" x14ac:dyDescent="0.25">
      <c r="A237" s="13">
        <v>338</v>
      </c>
      <c r="B237" s="32" t="s">
        <v>225</v>
      </c>
      <c r="C237" s="1" t="s">
        <v>7</v>
      </c>
      <c r="D237" s="1" t="s">
        <v>8</v>
      </c>
      <c r="E237" s="1">
        <v>288</v>
      </c>
      <c r="F237" s="17">
        <v>80.569999999999993</v>
      </c>
      <c r="G237" s="17">
        <v>23204.159999999996</v>
      </c>
      <c r="H237" s="17">
        <v>6318.7834494136023</v>
      </c>
      <c r="I237" s="17">
        <v>29522.9434494136</v>
      </c>
    </row>
    <row r="238" spans="1:9" ht="15.6" customHeight="1" x14ac:dyDescent="0.25">
      <c r="A238" s="13">
        <v>339</v>
      </c>
      <c r="B238" s="32" t="s">
        <v>226</v>
      </c>
      <c r="C238" s="1" t="s">
        <v>7</v>
      </c>
      <c r="D238" s="1" t="s">
        <v>8</v>
      </c>
      <c r="E238" s="1">
        <v>88</v>
      </c>
      <c r="F238" s="17">
        <v>80.569999999999993</v>
      </c>
      <c r="G238" s="17">
        <v>7090.16</v>
      </c>
      <c r="H238" s="17">
        <v>813.45176438820727</v>
      </c>
      <c r="I238" s="17">
        <v>7903.6117643882071</v>
      </c>
    </row>
    <row r="239" spans="1:9" ht="14.45" customHeight="1" x14ac:dyDescent="0.25">
      <c r="A239" s="13">
        <v>442</v>
      </c>
      <c r="B239" s="32" t="s">
        <v>358</v>
      </c>
      <c r="C239" s="1" t="s">
        <v>0</v>
      </c>
      <c r="D239" s="1" t="s">
        <v>63</v>
      </c>
      <c r="E239" s="1">
        <v>24</v>
      </c>
      <c r="F239" s="17">
        <v>76.569999999999993</v>
      </c>
      <c r="G239" s="17">
        <v>1837.6799999999998</v>
      </c>
      <c r="H239" s="17">
        <v>261.57784423429206</v>
      </c>
      <c r="I239" s="17">
        <v>2099.257844234292</v>
      </c>
    </row>
    <row r="240" spans="1:9" ht="14.45" customHeight="1" x14ac:dyDescent="0.25">
      <c r="A240" s="13">
        <v>904</v>
      </c>
      <c r="B240" s="32" t="s">
        <v>359</v>
      </c>
      <c r="C240" s="1" t="s">
        <v>7</v>
      </c>
      <c r="D240" s="1" t="s">
        <v>8</v>
      </c>
      <c r="E240" s="1">
        <v>245</v>
      </c>
      <c r="F240" s="17">
        <v>80.569999999999993</v>
      </c>
      <c r="G240" s="17">
        <v>19739.649999999998</v>
      </c>
      <c r="H240" s="17">
        <v>3321.4273296431388</v>
      </c>
      <c r="I240" s="17">
        <v>23061.077329643136</v>
      </c>
    </row>
    <row r="241" spans="1:9" ht="14.45" customHeight="1" x14ac:dyDescent="0.25">
      <c r="A241" s="13">
        <v>623</v>
      </c>
      <c r="B241" s="32" t="s">
        <v>150</v>
      </c>
      <c r="C241" s="1" t="s">
        <v>0</v>
      </c>
      <c r="D241" s="1" t="s">
        <v>58</v>
      </c>
      <c r="E241" s="1">
        <v>522</v>
      </c>
      <c r="F241" s="17">
        <v>80.569999999999993</v>
      </c>
      <c r="G241" s="17">
        <v>42057.539999999994</v>
      </c>
      <c r="H241" s="17">
        <v>9298.4823663904317</v>
      </c>
      <c r="I241" s="17">
        <v>51356.022366390425</v>
      </c>
    </row>
    <row r="242" spans="1:9" ht="26.25" customHeight="1" x14ac:dyDescent="0.25">
      <c r="A242" s="13">
        <v>905</v>
      </c>
      <c r="B242" s="32" t="s">
        <v>228</v>
      </c>
      <c r="C242" s="1" t="s">
        <v>7</v>
      </c>
      <c r="D242" s="1" t="s">
        <v>8</v>
      </c>
      <c r="E242" s="1">
        <v>497</v>
      </c>
      <c r="F242" s="17">
        <v>80.569999999999993</v>
      </c>
      <c r="G242" s="17">
        <v>40043.289999999994</v>
      </c>
      <c r="H242" s="17">
        <v>4370.2516656304661</v>
      </c>
      <c r="I242" s="17">
        <v>44413.541665630459</v>
      </c>
    </row>
    <row r="243" spans="1:9" ht="26.25" customHeight="1" x14ac:dyDescent="0.25">
      <c r="A243" s="13">
        <v>420</v>
      </c>
      <c r="B243" s="32" t="s">
        <v>229</v>
      </c>
      <c r="C243" s="1" t="s">
        <v>0</v>
      </c>
      <c r="D243" s="1" t="s">
        <v>10</v>
      </c>
      <c r="E243" s="1">
        <v>459</v>
      </c>
      <c r="F243" s="17">
        <v>80.569999999999993</v>
      </c>
      <c r="G243" s="17">
        <v>36981.629999999997</v>
      </c>
      <c r="H243" s="17">
        <v>21347.128716244155</v>
      </c>
      <c r="I243" s="17">
        <v>58328.758716244149</v>
      </c>
    </row>
    <row r="244" spans="1:9" ht="14.45" customHeight="1" x14ac:dyDescent="0.25">
      <c r="A244" s="13">
        <v>956</v>
      </c>
      <c r="B244" s="32" t="s">
        <v>230</v>
      </c>
      <c r="C244" s="1" t="s">
        <v>0</v>
      </c>
      <c r="D244" s="1" t="s">
        <v>14</v>
      </c>
      <c r="E244" s="1">
        <v>629</v>
      </c>
      <c r="F244" s="17">
        <v>80.569999999999993</v>
      </c>
      <c r="G244" s="17">
        <v>50678.53</v>
      </c>
      <c r="H244" s="17">
        <v>10281.485451911109</v>
      </c>
      <c r="I244" s="17">
        <v>60960.015451911109</v>
      </c>
    </row>
    <row r="245" spans="1:9" ht="14.45" customHeight="1" x14ac:dyDescent="0.25">
      <c r="A245" s="13">
        <v>421</v>
      </c>
      <c r="B245" s="32" t="s">
        <v>231</v>
      </c>
      <c r="C245" s="1" t="s">
        <v>0</v>
      </c>
      <c r="D245" s="1" t="s">
        <v>36</v>
      </c>
      <c r="E245" s="1">
        <v>20</v>
      </c>
      <c r="F245" s="17">
        <v>80.569999999999993</v>
      </c>
      <c r="G245" s="17">
        <v>1611.3999999999999</v>
      </c>
      <c r="H245" s="17">
        <v>101.25786238945453</v>
      </c>
      <c r="I245" s="17">
        <v>1712.6578623894543</v>
      </c>
    </row>
    <row r="246" spans="1:9" ht="14.45" customHeight="1" x14ac:dyDescent="0.25">
      <c r="A246" s="13">
        <v>987</v>
      </c>
      <c r="B246" s="32" t="s">
        <v>232</v>
      </c>
      <c r="C246" s="1" t="s">
        <v>0</v>
      </c>
      <c r="D246" s="1" t="s">
        <v>14</v>
      </c>
      <c r="E246" s="1">
        <v>92</v>
      </c>
      <c r="F246" s="17">
        <v>80.569999999999993</v>
      </c>
      <c r="G246" s="17">
        <v>7412.44</v>
      </c>
      <c r="H246" s="17">
        <v>1773.2165693807933</v>
      </c>
      <c r="I246" s="17">
        <v>9185.6565693807934</v>
      </c>
    </row>
    <row r="247" spans="1:9" ht="14.45" customHeight="1" x14ac:dyDescent="0.25">
      <c r="A247" s="13">
        <v>889</v>
      </c>
      <c r="B247" s="32" t="s">
        <v>380</v>
      </c>
      <c r="C247" s="1" t="s">
        <v>0</v>
      </c>
      <c r="D247" s="1" t="s">
        <v>189</v>
      </c>
      <c r="E247" s="1">
        <v>406</v>
      </c>
      <c r="F247" s="17">
        <v>80.569999999999993</v>
      </c>
      <c r="G247" s="17">
        <v>32711.42</v>
      </c>
      <c r="H247" s="17">
        <v>3815.5007603481181</v>
      </c>
      <c r="I247" s="17">
        <v>36526.920760348119</v>
      </c>
    </row>
    <row r="248" spans="1:9" ht="14.45" customHeight="1" x14ac:dyDescent="0.25">
      <c r="A248" s="13">
        <v>853</v>
      </c>
      <c r="B248" s="32" t="s">
        <v>234</v>
      </c>
      <c r="C248" s="1" t="s">
        <v>0</v>
      </c>
      <c r="D248" s="1" t="s">
        <v>189</v>
      </c>
      <c r="E248" s="1">
        <v>296</v>
      </c>
      <c r="F248" s="17">
        <v>80.569999999999993</v>
      </c>
      <c r="G248" s="17">
        <v>23848.719999999998</v>
      </c>
      <c r="H248" s="17">
        <v>7307.3151593715829</v>
      </c>
      <c r="I248" s="17">
        <v>31156.035159371582</v>
      </c>
    </row>
    <row r="249" spans="1:9" ht="14.45" customHeight="1" x14ac:dyDescent="0.25">
      <c r="A249" s="13">
        <v>393</v>
      </c>
      <c r="B249" s="32" t="s">
        <v>360</v>
      </c>
      <c r="C249" s="1" t="s">
        <v>0</v>
      </c>
      <c r="D249" s="1" t="s">
        <v>14</v>
      </c>
      <c r="E249" s="1">
        <v>161</v>
      </c>
      <c r="F249" s="17">
        <v>80.569999999999993</v>
      </c>
      <c r="G249" s="17">
        <v>12971.769999999999</v>
      </c>
      <c r="H249" s="17">
        <v>2426.5321010307412</v>
      </c>
      <c r="I249" s="17">
        <v>15398.30210103074</v>
      </c>
    </row>
    <row r="250" spans="1:9" ht="14.45" customHeight="1" x14ac:dyDescent="0.25">
      <c r="A250" s="13">
        <v>422</v>
      </c>
      <c r="B250" s="32" t="s">
        <v>361</v>
      </c>
      <c r="C250" s="1" t="s">
        <v>7</v>
      </c>
      <c r="D250" s="1" t="s">
        <v>8</v>
      </c>
      <c r="E250" s="1">
        <v>34</v>
      </c>
      <c r="F250" s="17">
        <v>80.569999999999993</v>
      </c>
      <c r="G250" s="17">
        <v>2739.3799999999997</v>
      </c>
      <c r="H250" s="17">
        <v>446.7305068158928</v>
      </c>
      <c r="I250" s="17">
        <v>3186.1105068158922</v>
      </c>
    </row>
    <row r="251" spans="1:9" ht="14.45" customHeight="1" x14ac:dyDescent="0.25">
      <c r="A251" s="13">
        <v>340</v>
      </c>
      <c r="B251" s="32" t="s">
        <v>235</v>
      </c>
      <c r="C251" s="1" t="s">
        <v>0</v>
      </c>
      <c r="D251" s="1" t="s">
        <v>5</v>
      </c>
      <c r="E251" s="1">
        <v>141</v>
      </c>
      <c r="F251" s="17">
        <v>80.569999999999993</v>
      </c>
      <c r="G251" s="17">
        <v>11360.369999999999</v>
      </c>
      <c r="H251" s="17">
        <v>1472.0043421215889</v>
      </c>
      <c r="I251" s="17">
        <v>12832.374342121588</v>
      </c>
    </row>
    <row r="252" spans="1:9" ht="14.45" customHeight="1" x14ac:dyDescent="0.25">
      <c r="A252" s="13">
        <v>843</v>
      </c>
      <c r="B252" s="32" t="s">
        <v>106</v>
      </c>
      <c r="C252" s="1" t="s">
        <v>0</v>
      </c>
      <c r="D252" s="1" t="s">
        <v>106</v>
      </c>
      <c r="E252" s="1">
        <v>1157</v>
      </c>
      <c r="F252" s="17">
        <v>80.569999999999993</v>
      </c>
      <c r="G252" s="17">
        <v>93219.489999999991</v>
      </c>
      <c r="H252" s="17">
        <v>56793.267536493389</v>
      </c>
      <c r="I252" s="17">
        <v>150012.75753649339</v>
      </c>
    </row>
    <row r="253" spans="1:9" ht="14.45" customHeight="1" x14ac:dyDescent="0.25">
      <c r="A253" s="13">
        <v>746</v>
      </c>
      <c r="B253" s="32" t="s">
        <v>236</v>
      </c>
      <c r="C253" s="1" t="s">
        <v>0</v>
      </c>
      <c r="D253" s="1" t="s">
        <v>13</v>
      </c>
      <c r="E253" s="1">
        <v>391</v>
      </c>
      <c r="F253" s="17">
        <v>80.569999999999993</v>
      </c>
      <c r="G253" s="17">
        <v>31502.87</v>
      </c>
      <c r="H253" s="17">
        <v>4971.8194200152357</v>
      </c>
      <c r="I253" s="17">
        <v>36474.689420015231</v>
      </c>
    </row>
    <row r="254" spans="1:9" ht="14.45" customHeight="1" x14ac:dyDescent="0.25">
      <c r="A254" s="13">
        <v>706</v>
      </c>
      <c r="B254" s="32" t="s">
        <v>237</v>
      </c>
      <c r="C254" s="1" t="s">
        <v>0</v>
      </c>
      <c r="D254" s="1" t="s">
        <v>60</v>
      </c>
      <c r="E254" s="1">
        <v>157</v>
      </c>
      <c r="F254" s="17">
        <v>80.569999999999993</v>
      </c>
      <c r="G254" s="17">
        <v>12649.49</v>
      </c>
      <c r="H254" s="17">
        <v>2632.7324520694606</v>
      </c>
      <c r="I254" s="17">
        <v>15282.22245206946</v>
      </c>
    </row>
    <row r="255" spans="1:9" ht="14.45" customHeight="1" x14ac:dyDescent="0.25">
      <c r="A255" s="13">
        <v>443</v>
      </c>
      <c r="B255" s="32" t="s">
        <v>65</v>
      </c>
      <c r="C255" s="1" t="s">
        <v>0</v>
      </c>
      <c r="D255" s="1" t="s">
        <v>65</v>
      </c>
      <c r="E255" s="1">
        <v>1046</v>
      </c>
      <c r="F255" s="17">
        <v>80.569999999999993</v>
      </c>
      <c r="G255" s="17">
        <v>84276.219999999987</v>
      </c>
      <c r="H255" s="17">
        <v>55170.110919320141</v>
      </c>
      <c r="I255" s="17">
        <v>139446.33091932011</v>
      </c>
    </row>
    <row r="256" spans="1:9" ht="14.45" customHeight="1" x14ac:dyDescent="0.25">
      <c r="A256" s="13">
        <v>449</v>
      </c>
      <c r="B256" s="32" t="s">
        <v>238</v>
      </c>
      <c r="C256" s="1" t="s">
        <v>0</v>
      </c>
      <c r="D256" s="1" t="s">
        <v>63</v>
      </c>
      <c r="E256" s="1">
        <v>139</v>
      </c>
      <c r="F256" s="17">
        <v>76.569999999999993</v>
      </c>
      <c r="G256" s="17">
        <v>10643.23</v>
      </c>
      <c r="H256" s="17">
        <v>4702.4325191106373</v>
      </c>
      <c r="I256" s="17">
        <v>15345.662519110636</v>
      </c>
    </row>
    <row r="257" spans="1:9" ht="14.45" customHeight="1" x14ac:dyDescent="0.25">
      <c r="A257" s="13">
        <v>707</v>
      </c>
      <c r="B257" s="32" t="s">
        <v>362</v>
      </c>
      <c r="C257" s="1" t="s">
        <v>0</v>
      </c>
      <c r="D257" s="1" t="s">
        <v>60</v>
      </c>
      <c r="E257" s="1">
        <v>35</v>
      </c>
      <c r="F257" s="17">
        <v>80.569999999999993</v>
      </c>
      <c r="G257" s="17">
        <v>2819.95</v>
      </c>
      <c r="H257" s="17">
        <v>441.49155383371203</v>
      </c>
      <c r="I257" s="17">
        <v>3261.4415538337116</v>
      </c>
    </row>
    <row r="258" spans="1:9" ht="14.45" customHeight="1" x14ac:dyDescent="0.25">
      <c r="A258" s="13">
        <v>591</v>
      </c>
      <c r="B258" s="32" t="s">
        <v>239</v>
      </c>
      <c r="C258" s="1" t="s">
        <v>7</v>
      </c>
      <c r="D258" s="1" t="s">
        <v>8</v>
      </c>
      <c r="E258" s="1">
        <v>11</v>
      </c>
      <c r="F258" s="17">
        <v>80.569999999999993</v>
      </c>
      <c r="G258" s="17">
        <v>886.27</v>
      </c>
      <c r="H258" s="17">
        <v>498.56813102427856</v>
      </c>
      <c r="I258" s="17">
        <v>1384.8381310242785</v>
      </c>
    </row>
    <row r="259" spans="1:9" ht="14.45" customHeight="1" x14ac:dyDescent="0.25">
      <c r="A259" s="13">
        <v>906</v>
      </c>
      <c r="B259" s="32" t="s">
        <v>240</v>
      </c>
      <c r="C259" s="1" t="s">
        <v>7</v>
      </c>
      <c r="D259" s="1" t="s">
        <v>8</v>
      </c>
      <c r="E259" s="1">
        <v>204</v>
      </c>
      <c r="F259" s="17">
        <v>80.569999999999993</v>
      </c>
      <c r="G259" s="17">
        <v>16436.28</v>
      </c>
      <c r="H259" s="17">
        <v>2002.3448865226685</v>
      </c>
      <c r="I259" s="17">
        <v>18438.624886522666</v>
      </c>
    </row>
    <row r="260" spans="1:9" ht="14.45" customHeight="1" x14ac:dyDescent="0.25">
      <c r="A260" s="13">
        <v>786</v>
      </c>
      <c r="B260" s="32" t="s">
        <v>241</v>
      </c>
      <c r="C260" s="1" t="s">
        <v>0</v>
      </c>
      <c r="D260" s="1" t="s">
        <v>50</v>
      </c>
      <c r="E260" s="1">
        <v>96</v>
      </c>
      <c r="F260" s="17">
        <v>80.569999999999993</v>
      </c>
      <c r="G260" s="17">
        <v>7734.7199999999993</v>
      </c>
      <c r="H260" s="17">
        <v>2633.6814274569915</v>
      </c>
      <c r="I260" s="17">
        <v>10368.401427456991</v>
      </c>
    </row>
    <row r="261" spans="1:9" ht="14.45" customHeight="1" x14ac:dyDescent="0.25">
      <c r="A261" s="13">
        <v>708</v>
      </c>
      <c r="B261" s="32" t="s">
        <v>242</v>
      </c>
      <c r="C261" s="1" t="s">
        <v>0</v>
      </c>
      <c r="D261" s="1" t="s">
        <v>34</v>
      </c>
      <c r="E261" s="1">
        <v>6</v>
      </c>
      <c r="F261" s="17">
        <v>74.569999999999993</v>
      </c>
      <c r="G261" s="17">
        <v>447.41999999999996</v>
      </c>
      <c r="H261" s="17">
        <v>315.29516090721233</v>
      </c>
      <c r="I261" s="17">
        <v>762.71516090721229</v>
      </c>
    </row>
    <row r="262" spans="1:9" ht="14.45" customHeight="1" x14ac:dyDescent="0.25">
      <c r="A262" s="13">
        <v>747</v>
      </c>
      <c r="B262" s="32" t="s">
        <v>243</v>
      </c>
      <c r="C262" s="1" t="s">
        <v>0</v>
      </c>
      <c r="D262" s="1" t="s">
        <v>13</v>
      </c>
      <c r="E262" s="1">
        <v>89</v>
      </c>
      <c r="F262" s="17">
        <v>80.569999999999993</v>
      </c>
      <c r="G262" s="17">
        <v>7170.73</v>
      </c>
      <c r="H262" s="17">
        <v>414.40034033058163</v>
      </c>
      <c r="I262" s="17">
        <v>7585.130340330581</v>
      </c>
    </row>
    <row r="263" spans="1:9" ht="14.45" customHeight="1" x14ac:dyDescent="0.25">
      <c r="A263" s="13">
        <v>311</v>
      </c>
      <c r="B263" s="32" t="s">
        <v>244</v>
      </c>
      <c r="C263" s="1" t="s">
        <v>0</v>
      </c>
      <c r="D263" s="1" t="s">
        <v>14</v>
      </c>
      <c r="E263" s="1">
        <v>720</v>
      </c>
      <c r="F263" s="17">
        <v>80.569999999999993</v>
      </c>
      <c r="G263" s="17">
        <v>58010.399999999994</v>
      </c>
      <c r="H263" s="17">
        <v>9324.5152685499761</v>
      </c>
      <c r="I263" s="17">
        <v>67334.915268549972</v>
      </c>
    </row>
    <row r="264" spans="1:9" ht="14.45" customHeight="1" x14ac:dyDescent="0.25">
      <c r="A264" s="13">
        <v>748</v>
      </c>
      <c r="B264" s="32" t="s">
        <v>245</v>
      </c>
      <c r="C264" s="1" t="s">
        <v>0</v>
      </c>
      <c r="D264" s="1" t="s">
        <v>13</v>
      </c>
      <c r="E264" s="1">
        <v>146</v>
      </c>
      <c r="F264" s="17">
        <v>80.569999999999993</v>
      </c>
      <c r="G264" s="17">
        <v>11763.22</v>
      </c>
      <c r="H264" s="17">
        <v>1448.3003161346953</v>
      </c>
      <c r="I264" s="17">
        <v>13211.520316134694</v>
      </c>
    </row>
    <row r="265" spans="1:9" ht="14.45" customHeight="1" x14ac:dyDescent="0.25">
      <c r="A265" s="13">
        <v>592</v>
      </c>
      <c r="B265" s="32" t="s">
        <v>363</v>
      </c>
      <c r="C265" s="1" t="s">
        <v>0</v>
      </c>
      <c r="D265" s="1" t="s">
        <v>50</v>
      </c>
      <c r="E265" s="1">
        <v>109</v>
      </c>
      <c r="F265" s="17">
        <v>80.569999999999993</v>
      </c>
      <c r="G265" s="17">
        <v>8782.1299999999992</v>
      </c>
      <c r="H265" s="17">
        <v>2221.4716660013619</v>
      </c>
      <c r="I265" s="17">
        <v>11003.601666001361</v>
      </c>
    </row>
    <row r="266" spans="1:9" ht="14.45" customHeight="1" x14ac:dyDescent="0.25">
      <c r="A266" s="13">
        <v>855</v>
      </c>
      <c r="B266" s="32" t="s">
        <v>109</v>
      </c>
      <c r="C266" s="1" t="s">
        <v>0</v>
      </c>
      <c r="D266" s="1" t="s">
        <v>189</v>
      </c>
      <c r="E266" s="1">
        <v>1219</v>
      </c>
      <c r="F266" s="17">
        <v>80.569999999999993</v>
      </c>
      <c r="G266" s="17">
        <v>98214.829999999987</v>
      </c>
      <c r="H266" s="17">
        <v>21288.460358319277</v>
      </c>
      <c r="I266" s="17">
        <v>119503.29035831927</v>
      </c>
    </row>
    <row r="267" spans="1:9" ht="26.25" customHeight="1" x14ac:dyDescent="0.25">
      <c r="A267" s="13">
        <v>341</v>
      </c>
      <c r="B267" s="32" t="s">
        <v>246</v>
      </c>
      <c r="C267" s="1" t="s">
        <v>0</v>
      </c>
      <c r="D267" s="1" t="s">
        <v>5</v>
      </c>
      <c r="E267" s="1">
        <v>115</v>
      </c>
      <c r="F267" s="17">
        <v>80.569999999999993</v>
      </c>
      <c r="G267" s="17">
        <v>9265.5499999999993</v>
      </c>
      <c r="H267" s="17">
        <v>1508.6938743772282</v>
      </c>
      <c r="I267" s="17">
        <v>10774.243874377227</v>
      </c>
    </row>
    <row r="268" spans="1:9" ht="26.25" customHeight="1" x14ac:dyDescent="0.25">
      <c r="A268" s="13">
        <v>988</v>
      </c>
      <c r="B268" s="32" t="s">
        <v>248</v>
      </c>
      <c r="C268" s="1" t="s">
        <v>0</v>
      </c>
      <c r="D268" s="1" t="s">
        <v>36</v>
      </c>
      <c r="E268" s="1">
        <v>293</v>
      </c>
      <c r="F268" s="17">
        <v>80.569999999999993</v>
      </c>
      <c r="G268" s="17">
        <v>23607.01</v>
      </c>
      <c r="H268" s="17">
        <v>2282.6871823387787</v>
      </c>
      <c r="I268" s="17">
        <v>25889.697182338776</v>
      </c>
    </row>
    <row r="269" spans="1:9" ht="14.45" customHeight="1" x14ac:dyDescent="0.25">
      <c r="A269" s="13">
        <v>312</v>
      </c>
      <c r="B269" s="32" t="s">
        <v>364</v>
      </c>
      <c r="C269" s="1" t="s">
        <v>0</v>
      </c>
      <c r="D269" s="1" t="s">
        <v>3</v>
      </c>
      <c r="E269" s="1">
        <v>572</v>
      </c>
      <c r="F269" s="17">
        <v>80.569999999999993</v>
      </c>
      <c r="G269" s="17">
        <v>46086.039999999994</v>
      </c>
      <c r="H269" s="17">
        <v>7274.7485066788086</v>
      </c>
      <c r="I269" s="17">
        <v>53360.7885066788</v>
      </c>
    </row>
    <row r="270" spans="1:9" ht="14.45" customHeight="1" x14ac:dyDescent="0.25">
      <c r="A270" s="13">
        <v>709</v>
      </c>
      <c r="B270" s="32" t="s">
        <v>249</v>
      </c>
      <c r="C270" s="1" t="s">
        <v>0</v>
      </c>
      <c r="D270" s="1" t="s">
        <v>34</v>
      </c>
      <c r="E270" s="1">
        <v>11</v>
      </c>
      <c r="F270" s="17">
        <v>74.569999999999993</v>
      </c>
      <c r="G270" s="17">
        <v>820.27</v>
      </c>
      <c r="H270" s="17">
        <v>151.1548944531971</v>
      </c>
      <c r="I270" s="17">
        <v>971.42489445319711</v>
      </c>
    </row>
    <row r="271" spans="1:9" ht="14.45" customHeight="1" x14ac:dyDescent="0.25">
      <c r="A271" s="13">
        <v>883</v>
      </c>
      <c r="B271" s="32" t="s">
        <v>250</v>
      </c>
      <c r="C271" s="1" t="s">
        <v>0</v>
      </c>
      <c r="D271" s="1" t="s">
        <v>14</v>
      </c>
      <c r="E271" s="1">
        <v>445</v>
      </c>
      <c r="F271" s="17">
        <v>80.569999999999993</v>
      </c>
      <c r="G271" s="17">
        <v>35853.649999999994</v>
      </c>
      <c r="H271" s="17">
        <v>8487.670306196469</v>
      </c>
      <c r="I271" s="17">
        <v>44341.32030619646</v>
      </c>
    </row>
    <row r="272" spans="1:9" ht="14.45" customHeight="1" x14ac:dyDescent="0.25">
      <c r="A272" s="13">
        <v>907</v>
      </c>
      <c r="B272" s="32" t="s">
        <v>251</v>
      </c>
      <c r="C272" s="1" t="s">
        <v>7</v>
      </c>
      <c r="D272" s="1" t="s">
        <v>8</v>
      </c>
      <c r="E272" s="1">
        <v>505</v>
      </c>
      <c r="F272" s="17">
        <v>80.569999999999993</v>
      </c>
      <c r="G272" s="17">
        <v>40687.85</v>
      </c>
      <c r="H272" s="17">
        <v>7468.1089678699354</v>
      </c>
      <c r="I272" s="17">
        <v>48155.958967869934</v>
      </c>
    </row>
    <row r="273" spans="1:9" ht="14.45" customHeight="1" x14ac:dyDescent="0.25">
      <c r="A273" s="13">
        <v>938</v>
      </c>
      <c r="B273" s="32" t="s">
        <v>252</v>
      </c>
      <c r="C273" s="1" t="s">
        <v>7</v>
      </c>
      <c r="D273" s="1" t="s">
        <v>8</v>
      </c>
      <c r="E273" s="1">
        <v>643</v>
      </c>
      <c r="F273" s="17">
        <v>80.569999999999993</v>
      </c>
      <c r="G273" s="17">
        <v>51806.509999999995</v>
      </c>
      <c r="H273" s="17">
        <v>20469.708497936594</v>
      </c>
      <c r="I273" s="17">
        <v>72276.218497936585</v>
      </c>
    </row>
    <row r="274" spans="1:9" ht="14.45" customHeight="1" x14ac:dyDescent="0.25">
      <c r="A274" s="13">
        <v>499</v>
      </c>
      <c r="B274" s="32" t="s">
        <v>253</v>
      </c>
      <c r="C274" s="1" t="s">
        <v>0</v>
      </c>
      <c r="D274" s="1" t="s">
        <v>53</v>
      </c>
      <c r="E274" s="1">
        <v>105</v>
      </c>
      <c r="F274" s="17">
        <v>80.569999999999993</v>
      </c>
      <c r="G274" s="17">
        <v>8459.8499999999985</v>
      </c>
      <c r="H274" s="17">
        <v>1996.6201009307217</v>
      </c>
      <c r="I274" s="17">
        <v>10456.470100930721</v>
      </c>
    </row>
    <row r="275" spans="1:9" ht="14.45" customHeight="1" x14ac:dyDescent="0.25">
      <c r="A275" s="13">
        <v>444</v>
      </c>
      <c r="B275" s="32" t="s">
        <v>254</v>
      </c>
      <c r="C275" s="1" t="s">
        <v>0</v>
      </c>
      <c r="D275" s="1" t="s">
        <v>63</v>
      </c>
      <c r="E275" s="1">
        <v>472</v>
      </c>
      <c r="F275" s="17">
        <v>76.569999999999993</v>
      </c>
      <c r="G275" s="17">
        <v>36141.039999999994</v>
      </c>
      <c r="H275" s="17">
        <v>12296.183836101472</v>
      </c>
      <c r="I275" s="17">
        <v>48437.223836101468</v>
      </c>
    </row>
    <row r="276" spans="1:9" ht="14.45" customHeight="1" x14ac:dyDescent="0.25">
      <c r="A276" s="13">
        <v>445</v>
      </c>
      <c r="B276" s="32" t="s">
        <v>255</v>
      </c>
      <c r="C276" s="1" t="s">
        <v>0</v>
      </c>
      <c r="D276" s="1" t="s">
        <v>65</v>
      </c>
      <c r="E276" s="1">
        <v>309</v>
      </c>
      <c r="F276" s="17">
        <v>80.569999999999993</v>
      </c>
      <c r="G276" s="17">
        <v>24896.129999999997</v>
      </c>
      <c r="H276" s="17">
        <v>6461.2724456734059</v>
      </c>
      <c r="I276" s="17">
        <v>31357.402445673404</v>
      </c>
    </row>
    <row r="277" spans="1:9" ht="14.45" customHeight="1" x14ac:dyDescent="0.25">
      <c r="A277" s="13">
        <v>711</v>
      </c>
      <c r="B277" s="32" t="s">
        <v>256</v>
      </c>
      <c r="C277" s="1" t="s">
        <v>0</v>
      </c>
      <c r="D277" s="1" t="s">
        <v>60</v>
      </c>
      <c r="E277" s="1">
        <v>55</v>
      </c>
      <c r="F277" s="17">
        <v>80.569999999999993</v>
      </c>
      <c r="G277" s="17">
        <v>4431.3499999999995</v>
      </c>
      <c r="H277" s="17">
        <v>1069.8980846726779</v>
      </c>
      <c r="I277" s="17">
        <v>5501.2480846726776</v>
      </c>
    </row>
    <row r="278" spans="1:9" ht="14.45" customHeight="1" x14ac:dyDescent="0.25">
      <c r="A278" s="13">
        <v>768</v>
      </c>
      <c r="B278" s="32" t="s">
        <v>257</v>
      </c>
      <c r="C278" s="1" t="s">
        <v>0</v>
      </c>
      <c r="D278" s="1" t="s">
        <v>257</v>
      </c>
      <c r="E278" s="1">
        <v>2152</v>
      </c>
      <c r="F278" s="17">
        <v>80.569999999999993</v>
      </c>
      <c r="G278" s="17">
        <v>173386.63999999998</v>
      </c>
      <c r="H278" s="17">
        <v>65906.302470391631</v>
      </c>
      <c r="I278" s="17">
        <v>239292.94247039163</v>
      </c>
    </row>
    <row r="279" spans="1:9" ht="14.45" customHeight="1" x14ac:dyDescent="0.25">
      <c r="A279" s="13">
        <v>793</v>
      </c>
      <c r="B279" s="32" t="s">
        <v>258</v>
      </c>
      <c r="C279" s="1" t="s">
        <v>0</v>
      </c>
      <c r="D279" s="1" t="s">
        <v>106</v>
      </c>
      <c r="E279" s="1">
        <v>256</v>
      </c>
      <c r="F279" s="17">
        <v>80.569999999999993</v>
      </c>
      <c r="G279" s="17">
        <v>20625.919999999998</v>
      </c>
      <c r="H279" s="17">
        <v>6194.6012931839086</v>
      </c>
      <c r="I279" s="17">
        <v>26820.521293183905</v>
      </c>
    </row>
    <row r="280" spans="1:9" ht="14.45" customHeight="1" x14ac:dyDescent="0.25">
      <c r="A280" s="13">
        <v>939</v>
      </c>
      <c r="B280" s="32" t="s">
        <v>86</v>
      </c>
      <c r="C280" s="1" t="s">
        <v>0</v>
      </c>
      <c r="D280" s="1" t="s">
        <v>86</v>
      </c>
      <c r="E280" s="1">
        <v>2901</v>
      </c>
      <c r="F280" s="17">
        <v>80.569999999999993</v>
      </c>
      <c r="G280" s="17">
        <v>233733.56999999998</v>
      </c>
      <c r="H280" s="17">
        <v>91664.217652670894</v>
      </c>
      <c r="I280" s="17">
        <v>325397.78765267087</v>
      </c>
    </row>
    <row r="281" spans="1:9" ht="14.45" customHeight="1" x14ac:dyDescent="0.25">
      <c r="A281" s="13">
        <v>358</v>
      </c>
      <c r="B281" s="32" t="s">
        <v>259</v>
      </c>
      <c r="C281" s="1" t="s">
        <v>0</v>
      </c>
      <c r="D281" s="1" t="s">
        <v>212</v>
      </c>
      <c r="E281" s="1">
        <v>653</v>
      </c>
      <c r="F281" s="17">
        <v>80.569999999999993</v>
      </c>
      <c r="G281" s="17">
        <v>52612.21</v>
      </c>
      <c r="H281" s="17">
        <v>12898.849054723802</v>
      </c>
      <c r="I281" s="17">
        <v>65511.059054723803</v>
      </c>
    </row>
    <row r="282" spans="1:9" ht="14.45" customHeight="1" x14ac:dyDescent="0.25">
      <c r="A282" s="13">
        <v>770</v>
      </c>
      <c r="B282" s="32" t="s">
        <v>260</v>
      </c>
      <c r="C282" s="1" t="s">
        <v>0</v>
      </c>
      <c r="D282" s="1" t="s">
        <v>20</v>
      </c>
      <c r="E282" s="1">
        <v>202</v>
      </c>
      <c r="F282" s="17">
        <v>80.569999999999993</v>
      </c>
      <c r="G282" s="17">
        <v>16275.14</v>
      </c>
      <c r="H282" s="17">
        <v>2840.6510855760471</v>
      </c>
      <c r="I282" s="17">
        <v>19115.791085576046</v>
      </c>
    </row>
    <row r="283" spans="1:9" ht="14.45" customHeight="1" x14ac:dyDescent="0.25">
      <c r="A283" s="13">
        <v>749</v>
      </c>
      <c r="B283" s="32" t="s">
        <v>365</v>
      </c>
      <c r="C283" s="1" t="s">
        <v>0</v>
      </c>
      <c r="D283" s="1" t="s">
        <v>13</v>
      </c>
      <c r="E283" s="1">
        <v>744</v>
      </c>
      <c r="F283" s="17">
        <v>80.569999999999993</v>
      </c>
      <c r="G283" s="17">
        <v>59944.079999999994</v>
      </c>
      <c r="H283" s="17">
        <v>14306.75165714934</v>
      </c>
      <c r="I283" s="17">
        <v>74250.831657149334</v>
      </c>
    </row>
    <row r="284" spans="1:9" ht="14.45" customHeight="1" x14ac:dyDescent="0.25">
      <c r="A284" s="13">
        <v>957</v>
      </c>
      <c r="B284" s="32" t="s">
        <v>261</v>
      </c>
      <c r="C284" s="1" t="s">
        <v>0</v>
      </c>
      <c r="D284" s="1" t="s">
        <v>14</v>
      </c>
      <c r="E284" s="1">
        <v>965</v>
      </c>
      <c r="F284" s="17">
        <v>80.569999999999993</v>
      </c>
      <c r="G284" s="17">
        <v>77750.049999999988</v>
      </c>
      <c r="H284" s="17">
        <v>19139.700579071352</v>
      </c>
      <c r="I284" s="17">
        <v>96889.750579071348</v>
      </c>
    </row>
    <row r="285" spans="1:9" ht="14.45" customHeight="1" x14ac:dyDescent="0.25">
      <c r="A285" s="13">
        <v>750</v>
      </c>
      <c r="B285" s="32" t="s">
        <v>262</v>
      </c>
      <c r="C285" s="1" t="s">
        <v>0</v>
      </c>
      <c r="D285" s="1" t="s">
        <v>53</v>
      </c>
      <c r="E285" s="1">
        <v>290</v>
      </c>
      <c r="F285" s="17">
        <v>80.569999999999993</v>
      </c>
      <c r="G285" s="17">
        <v>23365.3</v>
      </c>
      <c r="H285" s="17">
        <v>3582.5786421539215</v>
      </c>
      <c r="I285" s="17">
        <v>26947.878642153919</v>
      </c>
    </row>
    <row r="286" spans="1:9" ht="14.45" customHeight="1" x14ac:dyDescent="0.25">
      <c r="A286" s="13">
        <v>751</v>
      </c>
      <c r="B286" s="32" t="s">
        <v>53</v>
      </c>
      <c r="C286" s="1" t="s">
        <v>0</v>
      </c>
      <c r="D286" s="1" t="s">
        <v>53</v>
      </c>
      <c r="E286" s="1">
        <v>546</v>
      </c>
      <c r="F286" s="17">
        <v>80.569999999999993</v>
      </c>
      <c r="G286" s="17">
        <v>43991.219999999994</v>
      </c>
      <c r="H286" s="17">
        <v>7513.5757976862442</v>
      </c>
      <c r="I286" s="17">
        <v>51504.795797686238</v>
      </c>
    </row>
    <row r="287" spans="1:9" ht="14.45" customHeight="1" x14ac:dyDescent="0.25">
      <c r="A287" s="13">
        <v>713</v>
      </c>
      <c r="B287" s="32" t="s">
        <v>263</v>
      </c>
      <c r="C287" s="1" t="s">
        <v>0</v>
      </c>
      <c r="D287" s="1" t="s">
        <v>60</v>
      </c>
      <c r="E287" s="1">
        <v>791</v>
      </c>
      <c r="F287" s="17">
        <v>80.569999999999993</v>
      </c>
      <c r="G287" s="17">
        <v>63730.869999999995</v>
      </c>
      <c r="H287" s="17">
        <v>39612.330242825978</v>
      </c>
      <c r="I287" s="17">
        <v>103343.20024282597</v>
      </c>
    </row>
    <row r="288" spans="1:9" ht="14.45" customHeight="1" x14ac:dyDescent="0.25">
      <c r="A288" s="13">
        <v>940</v>
      </c>
      <c r="B288" s="32" t="s">
        <v>366</v>
      </c>
      <c r="C288" s="1" t="s">
        <v>0</v>
      </c>
      <c r="D288" s="1" t="s">
        <v>86</v>
      </c>
      <c r="E288" s="1">
        <v>36</v>
      </c>
      <c r="F288" s="17">
        <v>80.569999999999993</v>
      </c>
      <c r="G288" s="17">
        <v>2900.5199999999995</v>
      </c>
      <c r="H288" s="17">
        <v>204.95866541036614</v>
      </c>
      <c r="I288" s="17">
        <v>3105.4786654103655</v>
      </c>
    </row>
    <row r="289" spans="1:9" ht="14.45" customHeight="1" x14ac:dyDescent="0.25">
      <c r="A289" s="13">
        <v>941</v>
      </c>
      <c r="B289" s="32" t="s">
        <v>264</v>
      </c>
      <c r="C289" s="1" t="s">
        <v>0</v>
      </c>
      <c r="D289" s="1" t="s">
        <v>20</v>
      </c>
      <c r="E289" s="1">
        <v>545</v>
      </c>
      <c r="F289" s="17">
        <v>80.569999999999993</v>
      </c>
      <c r="G289" s="17">
        <v>43910.649999999994</v>
      </c>
      <c r="H289" s="17">
        <v>5322.5827450168708</v>
      </c>
      <c r="I289" s="17">
        <v>49233.232745016867</v>
      </c>
    </row>
    <row r="290" spans="1:9" ht="14.45" customHeight="1" x14ac:dyDescent="0.25">
      <c r="A290" s="13">
        <v>989</v>
      </c>
      <c r="B290" s="32" t="s">
        <v>265</v>
      </c>
      <c r="C290" s="1" t="s">
        <v>0</v>
      </c>
      <c r="D290" s="1" t="s">
        <v>36</v>
      </c>
      <c r="E290" s="1">
        <v>246</v>
      </c>
      <c r="F290" s="17">
        <v>80.569999999999993</v>
      </c>
      <c r="G290" s="17">
        <v>19820.219999999998</v>
      </c>
      <c r="H290" s="17">
        <v>3353.6137110378372</v>
      </c>
      <c r="I290" s="17">
        <v>23173.833711037834</v>
      </c>
    </row>
    <row r="291" spans="1:9" ht="14.45" customHeight="1" x14ac:dyDescent="0.25">
      <c r="A291" s="13">
        <v>942</v>
      </c>
      <c r="B291" s="32" t="s">
        <v>19</v>
      </c>
      <c r="C291" s="1" t="s">
        <v>0</v>
      </c>
      <c r="D291" s="1" t="s">
        <v>19</v>
      </c>
      <c r="E291" s="1">
        <v>7335</v>
      </c>
      <c r="F291" s="17">
        <v>80.569999999999993</v>
      </c>
      <c r="G291" s="17">
        <v>590980.94999999995</v>
      </c>
      <c r="H291" s="17">
        <v>327037.0362100135</v>
      </c>
      <c r="I291" s="17">
        <v>918017.98621001351</v>
      </c>
    </row>
    <row r="292" spans="1:9" ht="14.45" customHeight="1" x14ac:dyDescent="0.25">
      <c r="A292" s="13">
        <v>342</v>
      </c>
      <c r="B292" s="32" t="s">
        <v>266</v>
      </c>
      <c r="C292" s="1" t="s">
        <v>0</v>
      </c>
      <c r="D292" s="1" t="s">
        <v>5</v>
      </c>
      <c r="E292" s="1">
        <v>691</v>
      </c>
      <c r="F292" s="17">
        <v>80.569999999999993</v>
      </c>
      <c r="G292" s="17">
        <v>55673.869999999995</v>
      </c>
      <c r="H292" s="17">
        <v>21133.106771785817</v>
      </c>
      <c r="I292" s="17">
        <v>76806.976771785819</v>
      </c>
    </row>
    <row r="293" spans="1:9" ht="14.45" customHeight="1" x14ac:dyDescent="0.25">
      <c r="A293" s="13">
        <v>884</v>
      </c>
      <c r="B293" s="32" t="s">
        <v>289</v>
      </c>
      <c r="C293" s="1" t="s">
        <v>0</v>
      </c>
      <c r="D293" s="1" t="s">
        <v>189</v>
      </c>
      <c r="E293" s="1">
        <v>441</v>
      </c>
      <c r="F293" s="17">
        <v>80.569999999999993</v>
      </c>
      <c r="G293" s="17">
        <v>35531.369999999995</v>
      </c>
      <c r="H293" s="17">
        <v>8693.034041998364</v>
      </c>
      <c r="I293" s="17">
        <v>44224.404041998358</v>
      </c>
    </row>
    <row r="294" spans="1:9" ht="14.45" customHeight="1" x14ac:dyDescent="0.25">
      <c r="A294" s="13">
        <v>958</v>
      </c>
      <c r="B294" s="32" t="s">
        <v>268</v>
      </c>
      <c r="C294" s="1" t="s">
        <v>0</v>
      </c>
      <c r="D294" s="1" t="s">
        <v>14</v>
      </c>
      <c r="E294" s="1">
        <v>210</v>
      </c>
      <c r="F294" s="17">
        <v>80.569999999999993</v>
      </c>
      <c r="G294" s="17">
        <v>16919.699999999997</v>
      </c>
      <c r="H294" s="17">
        <v>2067.8609680463546</v>
      </c>
      <c r="I294" s="17">
        <v>18987.560968046353</v>
      </c>
    </row>
    <row r="295" spans="1:9" ht="14.45" customHeight="1" x14ac:dyDescent="0.25">
      <c r="A295" s="13">
        <v>446</v>
      </c>
      <c r="B295" s="32" t="s">
        <v>60</v>
      </c>
      <c r="C295" s="1" t="s">
        <v>0</v>
      </c>
      <c r="D295" s="1" t="s">
        <v>60</v>
      </c>
      <c r="E295" s="1">
        <v>980</v>
      </c>
      <c r="F295" s="17">
        <v>80.569999999999993</v>
      </c>
      <c r="G295" s="17">
        <v>78958.599999999991</v>
      </c>
      <c r="H295" s="17">
        <v>30314.345076988087</v>
      </c>
      <c r="I295" s="17">
        <v>109272.94507698808</v>
      </c>
    </row>
    <row r="296" spans="1:9" ht="14.45" customHeight="1" x14ac:dyDescent="0.25">
      <c r="A296" s="13">
        <v>500</v>
      </c>
      <c r="B296" s="32" t="s">
        <v>269</v>
      </c>
      <c r="C296" s="1" t="s">
        <v>0</v>
      </c>
      <c r="D296" s="1" t="s">
        <v>53</v>
      </c>
      <c r="E296" s="1">
        <v>72</v>
      </c>
      <c r="F296" s="17">
        <v>80.569999999999993</v>
      </c>
      <c r="G296" s="17">
        <v>5801.0399999999991</v>
      </c>
      <c r="H296" s="17">
        <v>1378.3226697649113</v>
      </c>
      <c r="I296" s="17">
        <v>7179.3626697649106</v>
      </c>
    </row>
    <row r="297" spans="1:9" ht="14.45" customHeight="1" x14ac:dyDescent="0.25">
      <c r="A297" s="13">
        <v>908</v>
      </c>
      <c r="B297" s="32" t="s">
        <v>270</v>
      </c>
      <c r="C297" s="1" t="s">
        <v>7</v>
      </c>
      <c r="D297" s="1" t="s">
        <v>8</v>
      </c>
      <c r="E297" s="1">
        <v>305</v>
      </c>
      <c r="F297" s="17">
        <v>80.569999999999993</v>
      </c>
      <c r="G297" s="17">
        <v>24573.85</v>
      </c>
      <c r="H297" s="17">
        <v>3819.6141528018275</v>
      </c>
      <c r="I297" s="17">
        <v>28393.464152801826</v>
      </c>
    </row>
    <row r="298" spans="1:9" ht="14.45" customHeight="1" x14ac:dyDescent="0.25">
      <c r="A298" s="13">
        <v>909</v>
      </c>
      <c r="B298" s="32" t="s">
        <v>271</v>
      </c>
      <c r="C298" s="1" t="s">
        <v>7</v>
      </c>
      <c r="D298" s="1" t="s">
        <v>8</v>
      </c>
      <c r="E298" s="1">
        <v>288</v>
      </c>
      <c r="F298" s="17">
        <v>80.569999999999993</v>
      </c>
      <c r="G298" s="17">
        <v>23204.159999999996</v>
      </c>
      <c r="H298" s="17">
        <v>6336.5738292037686</v>
      </c>
      <c r="I298" s="17">
        <v>29540.733829203764</v>
      </c>
    </row>
    <row r="299" spans="1:9" ht="14.45" customHeight="1" x14ac:dyDescent="0.25">
      <c r="A299" s="13">
        <v>501</v>
      </c>
      <c r="B299" s="32" t="s">
        <v>272</v>
      </c>
      <c r="C299" s="1" t="s">
        <v>7</v>
      </c>
      <c r="D299" s="1" t="s">
        <v>8</v>
      </c>
      <c r="E299" s="1">
        <v>88</v>
      </c>
      <c r="F299" s="17">
        <v>80.569999999999993</v>
      </c>
      <c r="G299" s="17">
        <v>7090.16</v>
      </c>
      <c r="H299" s="17">
        <v>2766.3598847330672</v>
      </c>
      <c r="I299" s="17">
        <v>9856.5198847330666</v>
      </c>
    </row>
    <row r="300" spans="1:9" ht="14.45" customHeight="1" x14ac:dyDescent="0.25">
      <c r="A300" s="13">
        <v>756</v>
      </c>
      <c r="B300" s="32" t="s">
        <v>273</v>
      </c>
      <c r="C300" s="1" t="s">
        <v>7</v>
      </c>
      <c r="D300" s="1" t="s">
        <v>8</v>
      </c>
      <c r="E300" s="1">
        <v>161</v>
      </c>
      <c r="F300" s="17">
        <v>80.569999999999993</v>
      </c>
      <c r="G300" s="17">
        <v>12971.769999999999</v>
      </c>
      <c r="H300" s="17">
        <v>3495.2664015768496</v>
      </c>
      <c r="I300" s="17">
        <v>16467.03640157685</v>
      </c>
    </row>
    <row r="301" spans="1:9" ht="14.45" customHeight="1" x14ac:dyDescent="0.25">
      <c r="A301" s="13">
        <v>943</v>
      </c>
      <c r="B301" s="32" t="s">
        <v>274</v>
      </c>
      <c r="C301" s="1" t="s">
        <v>0</v>
      </c>
      <c r="D301" s="1" t="s">
        <v>20</v>
      </c>
      <c r="E301" s="1">
        <v>165</v>
      </c>
      <c r="F301" s="17">
        <v>80.569999999999993</v>
      </c>
      <c r="G301" s="17">
        <v>13294.05</v>
      </c>
      <c r="H301" s="17">
        <v>1636.16126156415</v>
      </c>
      <c r="I301" s="17">
        <v>14930.211261564149</v>
      </c>
    </row>
    <row r="302" spans="1:9" ht="14.45" customHeight="1" x14ac:dyDescent="0.25">
      <c r="A302" s="13">
        <v>944</v>
      </c>
      <c r="B302" s="32" t="s">
        <v>20</v>
      </c>
      <c r="C302" s="1" t="s">
        <v>0</v>
      </c>
      <c r="D302" s="1" t="s">
        <v>20</v>
      </c>
      <c r="E302" s="1">
        <v>1069</v>
      </c>
      <c r="F302" s="17">
        <v>80.569999999999993</v>
      </c>
      <c r="G302" s="17">
        <v>86129.329999999987</v>
      </c>
      <c r="H302" s="17">
        <v>22641.055475864272</v>
      </c>
      <c r="I302" s="17">
        <v>108770.38547586426</v>
      </c>
    </row>
    <row r="303" spans="1:9" ht="14.45" customHeight="1" x14ac:dyDescent="0.25">
      <c r="A303" s="13">
        <v>945</v>
      </c>
      <c r="B303" s="32" t="s">
        <v>275</v>
      </c>
      <c r="C303" s="1" t="s">
        <v>0</v>
      </c>
      <c r="D303" s="1" t="s">
        <v>86</v>
      </c>
      <c r="E303" s="1">
        <v>220</v>
      </c>
      <c r="F303" s="17">
        <v>80.569999999999993</v>
      </c>
      <c r="G303" s="17">
        <v>17725.399999999998</v>
      </c>
      <c r="H303" s="17">
        <v>2723.2636049032239</v>
      </c>
      <c r="I303" s="17">
        <v>20448.66360490322</v>
      </c>
    </row>
    <row r="304" spans="1:9" ht="14.45" customHeight="1" x14ac:dyDescent="0.25">
      <c r="A304" s="13">
        <v>593</v>
      </c>
      <c r="B304" s="32" t="s">
        <v>46</v>
      </c>
      <c r="C304" s="1" t="s">
        <v>0</v>
      </c>
      <c r="D304" s="1" t="s">
        <v>46</v>
      </c>
      <c r="E304" s="1">
        <v>968</v>
      </c>
      <c r="F304" s="17">
        <v>80.569999999999993</v>
      </c>
      <c r="G304" s="17">
        <v>77991.759999999995</v>
      </c>
      <c r="H304" s="17">
        <v>40307.532574924066</v>
      </c>
      <c r="I304" s="17">
        <v>118299.29257492407</v>
      </c>
    </row>
    <row r="305" spans="1:9" ht="14.45" customHeight="1" x14ac:dyDescent="0.25">
      <c r="A305" s="13">
        <v>344</v>
      </c>
      <c r="B305" s="32" t="s">
        <v>276</v>
      </c>
      <c r="C305" s="1" t="s">
        <v>7</v>
      </c>
      <c r="D305" s="1" t="s">
        <v>8</v>
      </c>
      <c r="E305" s="1">
        <v>170</v>
      </c>
      <c r="F305" s="17">
        <v>80.569999999999993</v>
      </c>
      <c r="G305" s="17">
        <v>13696.9</v>
      </c>
      <c r="H305" s="17">
        <v>2175.3177722748355</v>
      </c>
      <c r="I305" s="17">
        <v>15872.217772274835</v>
      </c>
    </row>
    <row r="306" spans="1:9" ht="14.45" customHeight="1" x14ac:dyDescent="0.25">
      <c r="A306" s="13">
        <v>551</v>
      </c>
      <c r="B306" s="32" t="s">
        <v>367</v>
      </c>
      <c r="C306" s="1" t="s">
        <v>0</v>
      </c>
      <c r="D306" s="1" t="s">
        <v>132</v>
      </c>
      <c r="E306" s="1">
        <v>1342</v>
      </c>
      <c r="F306" s="17">
        <v>80.569999999999993</v>
      </c>
      <c r="G306" s="17">
        <v>108124.93999999999</v>
      </c>
      <c r="H306" s="17">
        <v>43614.833863452383</v>
      </c>
      <c r="I306" s="17">
        <v>151739.77386345237</v>
      </c>
    </row>
    <row r="307" spans="1:9" ht="14.45" customHeight="1" x14ac:dyDescent="0.25">
      <c r="A307" s="13">
        <v>885</v>
      </c>
      <c r="B307" s="32" t="s">
        <v>277</v>
      </c>
      <c r="C307" s="1" t="s">
        <v>0</v>
      </c>
      <c r="D307" s="1" t="s">
        <v>20</v>
      </c>
      <c r="E307" s="1">
        <v>453</v>
      </c>
      <c r="F307" s="17">
        <v>80.569999999999993</v>
      </c>
      <c r="G307" s="17">
        <v>36498.21</v>
      </c>
      <c r="H307" s="17">
        <v>4824.2485330363816</v>
      </c>
      <c r="I307" s="17">
        <v>41322.458533036377</v>
      </c>
    </row>
    <row r="308" spans="1:9" ht="14.45" customHeight="1" x14ac:dyDescent="0.25">
      <c r="A308" s="13">
        <v>552</v>
      </c>
      <c r="B308" s="32" t="s">
        <v>278</v>
      </c>
      <c r="C308" s="1" t="s">
        <v>0</v>
      </c>
      <c r="D308" s="1" t="s">
        <v>14</v>
      </c>
      <c r="E308" s="1">
        <v>875</v>
      </c>
      <c r="F308" s="17">
        <v>80.569999999999993</v>
      </c>
      <c r="G308" s="17">
        <v>70498.75</v>
      </c>
      <c r="H308" s="17">
        <v>15827.244029722551</v>
      </c>
      <c r="I308" s="17">
        <v>86325.994029722555</v>
      </c>
    </row>
    <row r="309" spans="1:9" ht="14.45" customHeight="1" x14ac:dyDescent="0.25">
      <c r="A309" s="13">
        <v>717</v>
      </c>
      <c r="B309" s="32" t="s">
        <v>279</v>
      </c>
      <c r="C309" s="1" t="s">
        <v>0</v>
      </c>
      <c r="D309" s="1" t="s">
        <v>60</v>
      </c>
      <c r="E309" s="1">
        <v>797</v>
      </c>
      <c r="F309" s="17">
        <v>80.569999999999993</v>
      </c>
      <c r="G309" s="17">
        <v>64214.289999999994</v>
      </c>
      <c r="H309" s="17">
        <v>32196.765352189344</v>
      </c>
      <c r="I309" s="17">
        <v>96411.055352189345</v>
      </c>
    </row>
    <row r="310" spans="1:9" ht="14.45" customHeight="1" x14ac:dyDescent="0.25">
      <c r="A310" s="13">
        <v>359</v>
      </c>
      <c r="B310" s="32" t="s">
        <v>280</v>
      </c>
      <c r="C310" s="1" t="s">
        <v>7</v>
      </c>
      <c r="D310" s="1" t="s">
        <v>8</v>
      </c>
      <c r="E310" s="1">
        <v>1057</v>
      </c>
      <c r="F310" s="17">
        <v>80.569999999999993</v>
      </c>
      <c r="G310" s="17">
        <v>85162.489999999991</v>
      </c>
      <c r="H310" s="17">
        <v>12408.062045581632</v>
      </c>
      <c r="I310" s="17">
        <v>97570.552045581629</v>
      </c>
    </row>
    <row r="311" spans="1:9" ht="14.45" customHeight="1" x14ac:dyDescent="0.25">
      <c r="A311" s="13">
        <v>448</v>
      </c>
      <c r="B311" s="32" t="s">
        <v>281</v>
      </c>
      <c r="C311" s="1" t="s">
        <v>0</v>
      </c>
      <c r="D311" s="1" t="s">
        <v>65</v>
      </c>
      <c r="E311" s="1">
        <v>208</v>
      </c>
      <c r="F311" s="17">
        <v>80.569999999999993</v>
      </c>
      <c r="G311" s="17">
        <v>16758.559999999998</v>
      </c>
      <c r="H311" s="17">
        <v>4946.5408773299987</v>
      </c>
      <c r="I311" s="17">
        <v>21705.100877329998</v>
      </c>
    </row>
    <row r="312" spans="1:9" ht="14.45" customHeight="1" x14ac:dyDescent="0.25">
      <c r="A312" s="14">
        <v>502</v>
      </c>
      <c r="B312" s="32" t="s">
        <v>282</v>
      </c>
      <c r="C312" s="1" t="s">
        <v>7</v>
      </c>
      <c r="D312" s="1" t="s">
        <v>8</v>
      </c>
      <c r="E312" s="1">
        <v>169</v>
      </c>
      <c r="F312" s="17">
        <v>80.569999999999993</v>
      </c>
      <c r="G312" s="17">
        <v>13616.329999999998</v>
      </c>
      <c r="H312" s="17">
        <v>2976.1911083879945</v>
      </c>
      <c r="I312" s="17">
        <v>16592.521108387991</v>
      </c>
    </row>
    <row r="313" spans="1:9" ht="14.45" customHeight="1" x14ac:dyDescent="0.25">
      <c r="A313" s="13">
        <v>946</v>
      </c>
      <c r="B313" s="32" t="s">
        <v>283</v>
      </c>
      <c r="C313" s="1" t="s">
        <v>7</v>
      </c>
      <c r="D313" s="1" t="s">
        <v>8</v>
      </c>
      <c r="E313" s="1">
        <v>50</v>
      </c>
      <c r="F313" s="17">
        <v>80.569999999999993</v>
      </c>
      <c r="G313" s="17">
        <v>4028.4999999999995</v>
      </c>
      <c r="H313" s="17">
        <v>525.311236164928</v>
      </c>
      <c r="I313" s="17">
        <v>4553.8112361649273</v>
      </c>
    </row>
    <row r="314" spans="1:9" ht="14.45" customHeight="1" x14ac:dyDescent="0.25">
      <c r="A314" s="13">
        <v>888</v>
      </c>
      <c r="B314" s="32" t="s">
        <v>368</v>
      </c>
      <c r="C314" s="1" t="s">
        <v>7</v>
      </c>
      <c r="D314" s="1" t="s">
        <v>8</v>
      </c>
      <c r="E314" s="1">
        <v>229</v>
      </c>
      <c r="F314" s="17">
        <v>80.569999999999993</v>
      </c>
      <c r="G314" s="17">
        <v>18450.53</v>
      </c>
      <c r="H314" s="17">
        <v>2578.3358872793565</v>
      </c>
      <c r="I314" s="17">
        <v>21028.865887279357</v>
      </c>
    </row>
    <row r="315" spans="1:9" ht="14.45" customHeight="1" x14ac:dyDescent="0.25">
      <c r="A315" s="13">
        <v>626</v>
      </c>
      <c r="B315" s="32" t="s">
        <v>284</v>
      </c>
      <c r="C315" s="1" t="s">
        <v>0</v>
      </c>
      <c r="D315" s="1" t="s">
        <v>22</v>
      </c>
      <c r="E315" s="1">
        <v>346</v>
      </c>
      <c r="F315" s="17">
        <v>80.569999999999993</v>
      </c>
      <c r="G315" s="17">
        <v>27877.219999999998</v>
      </c>
      <c r="H315" s="17">
        <v>5351.6218396513932</v>
      </c>
      <c r="I315" s="17">
        <v>33228.841839651388</v>
      </c>
    </row>
    <row r="316" spans="1:9" ht="14.45" customHeight="1" x14ac:dyDescent="0.25">
      <c r="A316" s="13">
        <v>990</v>
      </c>
      <c r="B316" s="32" t="s">
        <v>369</v>
      </c>
      <c r="C316" s="1" t="s">
        <v>0</v>
      </c>
      <c r="D316" s="1" t="s">
        <v>14</v>
      </c>
      <c r="E316" s="1">
        <v>34</v>
      </c>
      <c r="F316" s="17">
        <v>80.569999999999993</v>
      </c>
      <c r="G316" s="17">
        <v>2739.3799999999997</v>
      </c>
      <c r="H316" s="17">
        <v>561.1409774089816</v>
      </c>
      <c r="I316" s="17">
        <v>3300.5209774089813</v>
      </c>
    </row>
    <row r="317" spans="1:9" ht="14.45" customHeight="1" x14ac:dyDescent="0.25">
      <c r="A317" s="13">
        <v>991</v>
      </c>
      <c r="B317" s="32" t="s">
        <v>370</v>
      </c>
      <c r="C317" s="1" t="s">
        <v>0</v>
      </c>
      <c r="D317" s="1" t="s">
        <v>14</v>
      </c>
      <c r="E317" s="1">
        <v>95</v>
      </c>
      <c r="F317" s="17">
        <v>80.569999999999993</v>
      </c>
      <c r="G317" s="17">
        <v>7654.15</v>
      </c>
      <c r="H317" s="17">
        <v>3164.5311904075502</v>
      </c>
      <c r="I317" s="17">
        <v>10818.681190407549</v>
      </c>
    </row>
    <row r="318" spans="1:9" ht="14.45" customHeight="1" x14ac:dyDescent="0.25">
      <c r="A318" s="13">
        <v>754</v>
      </c>
      <c r="B318" s="32" t="s">
        <v>285</v>
      </c>
      <c r="C318" s="1" t="s">
        <v>0</v>
      </c>
      <c r="D318" s="1" t="s">
        <v>3</v>
      </c>
      <c r="E318" s="1">
        <v>212</v>
      </c>
      <c r="F318" s="17">
        <v>80.569999999999993</v>
      </c>
      <c r="G318" s="17">
        <v>17080.84</v>
      </c>
      <c r="H318" s="17">
        <v>1546.4209122064603</v>
      </c>
      <c r="I318" s="17">
        <v>18627.26091220646</v>
      </c>
    </row>
    <row r="319" spans="1:9" ht="26.25" customHeight="1" x14ac:dyDescent="0.25">
      <c r="A319" s="13">
        <v>959</v>
      </c>
      <c r="B319" s="32" t="s">
        <v>371</v>
      </c>
      <c r="C319" s="1" t="s">
        <v>7</v>
      </c>
      <c r="D319" s="1" t="s">
        <v>8</v>
      </c>
      <c r="E319" s="1">
        <v>118</v>
      </c>
      <c r="F319" s="17">
        <v>80.569999999999993</v>
      </c>
      <c r="G319" s="17">
        <v>9507.2599999999984</v>
      </c>
      <c r="H319" s="17">
        <v>1569.6044348004102</v>
      </c>
      <c r="I319" s="17">
        <v>11076.864434800409</v>
      </c>
    </row>
    <row r="320" spans="1:9" ht="26.25" customHeight="1" x14ac:dyDescent="0.25">
      <c r="A320" s="13">
        <v>992</v>
      </c>
      <c r="B320" s="32" t="s">
        <v>372</v>
      </c>
      <c r="C320" s="1" t="s">
        <v>0</v>
      </c>
      <c r="D320" s="1" t="s">
        <v>14</v>
      </c>
      <c r="E320" s="1">
        <v>441</v>
      </c>
      <c r="F320" s="17">
        <v>80.569999999999993</v>
      </c>
      <c r="G320" s="17">
        <v>35531.369999999995</v>
      </c>
      <c r="H320" s="17">
        <v>12710.477316051141</v>
      </c>
      <c r="I320" s="17">
        <v>48241.847316051135</v>
      </c>
    </row>
    <row r="321" spans="1:9" ht="26.25" customHeight="1" x14ac:dyDescent="0.25">
      <c r="A321" s="13">
        <v>993</v>
      </c>
      <c r="B321" s="32" t="s">
        <v>286</v>
      </c>
      <c r="C321" s="1" t="s">
        <v>0</v>
      </c>
      <c r="D321" s="1" t="s">
        <v>14</v>
      </c>
      <c r="E321" s="1">
        <v>81</v>
      </c>
      <c r="F321" s="17">
        <v>80.569999999999993</v>
      </c>
      <c r="G321" s="17">
        <v>6526.1699999999992</v>
      </c>
      <c r="H321" s="17">
        <v>988.22862429957388</v>
      </c>
      <c r="I321" s="17">
        <v>7514.3986242995734</v>
      </c>
    </row>
    <row r="322" spans="1:9" ht="14.45" customHeight="1" x14ac:dyDescent="0.25">
      <c r="A322" s="13">
        <v>886</v>
      </c>
      <c r="B322" s="32" t="s">
        <v>287</v>
      </c>
      <c r="C322" s="1" t="s">
        <v>0</v>
      </c>
      <c r="D322" s="1" t="s">
        <v>14</v>
      </c>
      <c r="E322" s="1">
        <v>682</v>
      </c>
      <c r="F322" s="17">
        <v>80.569999999999993</v>
      </c>
      <c r="G322" s="17">
        <v>54948.74</v>
      </c>
      <c r="H322" s="17">
        <v>9539.0552339739952</v>
      </c>
      <c r="I322" s="17">
        <v>64487.795233973993</v>
      </c>
    </row>
    <row r="323" spans="1:9" ht="14.45" customHeight="1" x14ac:dyDescent="0.25">
      <c r="A323" s="13">
        <v>394</v>
      </c>
      <c r="B323" s="32" t="s">
        <v>288</v>
      </c>
      <c r="C323" s="1" t="s">
        <v>0</v>
      </c>
      <c r="D323" s="1" t="s">
        <v>3</v>
      </c>
      <c r="E323" s="1">
        <v>127</v>
      </c>
      <c r="F323" s="17">
        <v>80.569999999999993</v>
      </c>
      <c r="G323" s="17">
        <v>10232.39</v>
      </c>
      <c r="H323" s="17">
        <v>1202.2218758397619</v>
      </c>
      <c r="I323" s="17">
        <v>11434.611875839761</v>
      </c>
    </row>
    <row r="324" spans="1:9" ht="26.25" customHeight="1" x14ac:dyDescent="0.25">
      <c r="A324" s="13">
        <v>632</v>
      </c>
      <c r="B324" s="32" t="s">
        <v>151</v>
      </c>
      <c r="C324" s="1" t="s">
        <v>0</v>
      </c>
      <c r="D324" s="1" t="s">
        <v>58</v>
      </c>
      <c r="E324" s="1">
        <v>909</v>
      </c>
      <c r="F324" s="17">
        <v>80.569999999999993</v>
      </c>
      <c r="G324" s="17">
        <v>73238.12999999999</v>
      </c>
      <c r="H324" s="17">
        <v>13859.579731565565</v>
      </c>
      <c r="I324" s="17">
        <v>87097.709731565556</v>
      </c>
    </row>
    <row r="325" spans="1:9" ht="14.45" customHeight="1" x14ac:dyDescent="0.25">
      <c r="A325" s="13">
        <v>995</v>
      </c>
      <c r="B325" s="32" t="s">
        <v>290</v>
      </c>
      <c r="C325" s="1" t="s">
        <v>0</v>
      </c>
      <c r="D325" s="1" t="s">
        <v>14</v>
      </c>
      <c r="E325" s="1">
        <v>434</v>
      </c>
      <c r="F325" s="17">
        <v>80.569999999999993</v>
      </c>
      <c r="G325" s="17">
        <v>34967.379999999997</v>
      </c>
      <c r="H325" s="17">
        <v>11806.826720904381</v>
      </c>
      <c r="I325" s="17">
        <v>46774.206720904374</v>
      </c>
    </row>
    <row r="326" spans="1:9" ht="14.45" customHeight="1" x14ac:dyDescent="0.25">
      <c r="A326" s="13">
        <v>553</v>
      </c>
      <c r="B326" s="32" t="s">
        <v>291</v>
      </c>
      <c r="C326" s="1" t="s">
        <v>0</v>
      </c>
      <c r="D326" s="1" t="s">
        <v>14</v>
      </c>
      <c r="E326" s="1">
        <v>22</v>
      </c>
      <c r="F326" s="17">
        <v>80.569999999999993</v>
      </c>
      <c r="G326" s="17">
        <v>1772.54</v>
      </c>
      <c r="H326" s="17">
        <v>130.14316945420592</v>
      </c>
      <c r="I326" s="17">
        <v>1902.6831694542059</v>
      </c>
    </row>
    <row r="327" spans="1:9" ht="14.45" customHeight="1" x14ac:dyDescent="0.25">
      <c r="A327" s="13">
        <v>594</v>
      </c>
      <c r="B327" s="32" t="s">
        <v>292</v>
      </c>
      <c r="C327" s="1" t="s">
        <v>0</v>
      </c>
      <c r="D327" s="1" t="s">
        <v>46</v>
      </c>
      <c r="E327" s="1">
        <v>497</v>
      </c>
      <c r="F327" s="17">
        <v>80.569999999999993</v>
      </c>
      <c r="G327" s="17">
        <v>40043.289999999994</v>
      </c>
      <c r="H327" s="17">
        <v>13850.414570032102</v>
      </c>
      <c r="I327" s="17">
        <v>53893.704570032096</v>
      </c>
    </row>
    <row r="328" spans="1:9" ht="14.45" customHeight="1" x14ac:dyDescent="0.25">
      <c r="A328" s="13">
        <v>554</v>
      </c>
      <c r="B328" s="32" t="s">
        <v>373</v>
      </c>
      <c r="C328" s="1" t="s">
        <v>0</v>
      </c>
      <c r="D328" s="1" t="s">
        <v>14</v>
      </c>
      <c r="E328" s="1">
        <v>213</v>
      </c>
      <c r="F328" s="17">
        <v>80.569999999999993</v>
      </c>
      <c r="G328" s="17">
        <v>17161.41</v>
      </c>
      <c r="H328" s="17">
        <v>2217.1310751958072</v>
      </c>
      <c r="I328" s="17">
        <v>19378.541075195808</v>
      </c>
    </row>
    <row r="329" spans="1:9" ht="14.45" customHeight="1" x14ac:dyDescent="0.25">
      <c r="A329" s="13">
        <v>671</v>
      </c>
      <c r="B329" s="32" t="s">
        <v>293</v>
      </c>
      <c r="C329" s="1" t="s">
        <v>0</v>
      </c>
      <c r="D329" s="1" t="s">
        <v>89</v>
      </c>
      <c r="E329" s="1">
        <v>72</v>
      </c>
      <c r="F329" s="17">
        <v>80.569999999999993</v>
      </c>
      <c r="G329" s="17">
        <v>5801.0399999999991</v>
      </c>
      <c r="H329" s="17">
        <v>1345.0236858703636</v>
      </c>
      <c r="I329" s="17">
        <v>7146.0636858703629</v>
      </c>
    </row>
    <row r="330" spans="1:9" ht="14.45" customHeight="1" x14ac:dyDescent="0.25">
      <c r="A330" s="13">
        <v>423</v>
      </c>
      <c r="B330" s="32" t="s">
        <v>294</v>
      </c>
      <c r="C330" s="1" t="s">
        <v>0</v>
      </c>
      <c r="D330" s="1" t="s">
        <v>14</v>
      </c>
      <c r="E330" s="1">
        <v>33</v>
      </c>
      <c r="F330" s="17">
        <v>80.569999999999993</v>
      </c>
      <c r="G330" s="17">
        <v>2658.81</v>
      </c>
      <c r="H330" s="17">
        <v>391.6324024021111</v>
      </c>
      <c r="I330" s="17">
        <v>3050.4424024021109</v>
      </c>
    </row>
    <row r="331" spans="1:9" ht="14.45" customHeight="1" x14ac:dyDescent="0.25">
      <c r="A331" s="13">
        <v>769</v>
      </c>
      <c r="B331" s="32" t="s">
        <v>295</v>
      </c>
      <c r="C331" s="1" t="s">
        <v>7</v>
      </c>
      <c r="D331" s="1" t="s">
        <v>8</v>
      </c>
      <c r="E331" s="1">
        <v>554</v>
      </c>
      <c r="F331" s="17">
        <v>80.569999999999993</v>
      </c>
      <c r="G331" s="17">
        <v>44635.78</v>
      </c>
      <c r="H331" s="17">
        <v>10149.442455327655</v>
      </c>
      <c r="I331" s="17">
        <v>54785.222455327654</v>
      </c>
    </row>
    <row r="332" spans="1:9" ht="14.45" customHeight="1" x14ac:dyDescent="0.25">
      <c r="A332" s="13">
        <v>360</v>
      </c>
      <c r="B332" s="32" t="s">
        <v>48</v>
      </c>
      <c r="C332" s="1" t="s">
        <v>0</v>
      </c>
      <c r="D332" s="1" t="s">
        <v>48</v>
      </c>
      <c r="E332" s="1">
        <v>1699</v>
      </c>
      <c r="F332" s="17">
        <v>80.569999999999993</v>
      </c>
      <c r="G332" s="17">
        <v>136888.43</v>
      </c>
      <c r="H332" s="17">
        <v>34585.064489316137</v>
      </c>
      <c r="I332" s="17">
        <v>171473.49448931613</v>
      </c>
    </row>
    <row r="333" spans="1:9" ht="14.45" customHeight="1" x14ac:dyDescent="0.25">
      <c r="A333" s="13">
        <v>627</v>
      </c>
      <c r="B333" s="32" t="s">
        <v>297</v>
      </c>
      <c r="C333" s="1" t="s">
        <v>0</v>
      </c>
      <c r="D333" s="1" t="s">
        <v>297</v>
      </c>
      <c r="E333" s="1">
        <v>2197</v>
      </c>
      <c r="F333" s="17">
        <v>80.569999999999993</v>
      </c>
      <c r="G333" s="17">
        <v>177012.28999999998</v>
      </c>
      <c r="H333" s="17">
        <v>69984.896751955719</v>
      </c>
      <c r="I333" s="17">
        <v>246997.18675195571</v>
      </c>
    </row>
    <row r="334" spans="1:9" ht="14.45" customHeight="1" x14ac:dyDescent="0.25">
      <c r="A334" s="13">
        <v>755</v>
      </c>
      <c r="B334" s="32" t="s">
        <v>298</v>
      </c>
      <c r="C334" s="1" t="s">
        <v>0</v>
      </c>
      <c r="D334" s="1" t="s">
        <v>3</v>
      </c>
      <c r="E334" s="1">
        <v>472</v>
      </c>
      <c r="F334" s="17">
        <v>80.569999999999993</v>
      </c>
      <c r="G334" s="17">
        <v>38029.039999999994</v>
      </c>
      <c r="H334" s="17">
        <v>10043.514953600361</v>
      </c>
      <c r="I334" s="17">
        <v>48072.554953600353</v>
      </c>
    </row>
    <row r="335" spans="1:9" x14ac:dyDescent="0.25">
      <c r="A335" s="13">
        <v>345</v>
      </c>
      <c r="B335" s="32" t="s">
        <v>299</v>
      </c>
      <c r="C335" s="1" t="s">
        <v>0</v>
      </c>
      <c r="D335" s="1" t="s">
        <v>5</v>
      </c>
      <c r="E335" s="1">
        <v>320</v>
      </c>
      <c r="F335" s="17">
        <v>80.569999999999993</v>
      </c>
      <c r="G335" s="17">
        <v>25782.399999999998</v>
      </c>
      <c r="H335" s="17">
        <v>12063.529423624144</v>
      </c>
      <c r="I335" s="17">
        <v>37845.92942362414</v>
      </c>
    </row>
    <row r="336" spans="1:9" ht="14.45" customHeight="1" x14ac:dyDescent="0.25">
      <c r="A336" s="13">
        <v>424</v>
      </c>
      <c r="B336" s="32" t="s">
        <v>300</v>
      </c>
      <c r="C336" s="1" t="s">
        <v>0</v>
      </c>
      <c r="D336" s="1" t="s">
        <v>36</v>
      </c>
      <c r="E336" s="1">
        <v>440</v>
      </c>
      <c r="F336" s="17">
        <v>80.569999999999993</v>
      </c>
      <c r="G336" s="17">
        <v>35450.799999999996</v>
      </c>
      <c r="H336" s="17">
        <v>4258.6780687394639</v>
      </c>
      <c r="I336" s="17">
        <v>39709.47806873946</v>
      </c>
    </row>
    <row r="337" spans="1:9" ht="14.45" customHeight="1" x14ac:dyDescent="0.25">
      <c r="A337" s="13">
        <v>960</v>
      </c>
      <c r="B337" s="32" t="s">
        <v>301</v>
      </c>
      <c r="C337" s="1" t="s">
        <v>7</v>
      </c>
      <c r="D337" s="1" t="s">
        <v>8</v>
      </c>
      <c r="E337" s="1">
        <v>240</v>
      </c>
      <c r="F337" s="17">
        <v>80.569999999999993</v>
      </c>
      <c r="G337" s="17">
        <v>19336.8</v>
      </c>
      <c r="H337" s="17">
        <v>2744.4952157673047</v>
      </c>
      <c r="I337" s="17">
        <v>22081.295215767303</v>
      </c>
    </row>
    <row r="338" spans="1:9" ht="14.45" customHeight="1" x14ac:dyDescent="0.25">
      <c r="A338" s="13">
        <v>628</v>
      </c>
      <c r="B338" s="32" t="s">
        <v>302</v>
      </c>
      <c r="C338" s="1" t="s">
        <v>0</v>
      </c>
      <c r="D338" s="1" t="s">
        <v>22</v>
      </c>
      <c r="E338" s="1">
        <v>337</v>
      </c>
      <c r="F338" s="17">
        <v>80.569999999999993</v>
      </c>
      <c r="G338" s="17">
        <v>27152.089999999997</v>
      </c>
      <c r="H338" s="17">
        <v>5670.8667998138435</v>
      </c>
      <c r="I338" s="17">
        <v>32822.956799813837</v>
      </c>
    </row>
    <row r="339" spans="1:9" ht="14.45" customHeight="1" x14ac:dyDescent="0.25">
      <c r="A339" s="13">
        <v>556</v>
      </c>
      <c r="B339" s="32" t="s">
        <v>303</v>
      </c>
      <c r="C339" s="1" t="s">
        <v>7</v>
      </c>
      <c r="D339" s="1" t="s">
        <v>8</v>
      </c>
      <c r="E339" s="1">
        <v>54</v>
      </c>
      <c r="F339" s="17">
        <v>80.569999999999993</v>
      </c>
      <c r="G339" s="17">
        <v>4350.78</v>
      </c>
      <c r="H339" s="17">
        <v>558.8368985854645</v>
      </c>
      <c r="I339" s="17">
        <v>4909.6168985854638</v>
      </c>
    </row>
    <row r="340" spans="1:9" ht="14.45" customHeight="1" x14ac:dyDescent="0.25">
      <c r="A340" s="13">
        <v>361</v>
      </c>
      <c r="B340" s="32" t="s">
        <v>304</v>
      </c>
      <c r="C340" s="1" t="s">
        <v>0</v>
      </c>
      <c r="D340" s="1" t="s">
        <v>304</v>
      </c>
      <c r="E340" s="1">
        <v>2073</v>
      </c>
      <c r="F340" s="17">
        <v>80.569999999999993</v>
      </c>
      <c r="G340" s="17">
        <v>167021.60999999999</v>
      </c>
      <c r="H340" s="17">
        <v>83518.155559806197</v>
      </c>
      <c r="I340" s="17">
        <v>250539.7655598062</v>
      </c>
    </row>
    <row r="341" spans="1:9" ht="14.45" customHeight="1" x14ac:dyDescent="0.25">
      <c r="A341" s="13">
        <v>557</v>
      </c>
      <c r="B341" s="32" t="s">
        <v>374</v>
      </c>
      <c r="C341" s="1" t="s">
        <v>0</v>
      </c>
      <c r="D341" s="1" t="s">
        <v>132</v>
      </c>
      <c r="E341" s="1">
        <v>129</v>
      </c>
      <c r="F341" s="17">
        <v>80.569999999999993</v>
      </c>
      <c r="G341" s="17">
        <v>10393.529999999999</v>
      </c>
      <c r="H341" s="17">
        <v>1228.572066913159</v>
      </c>
      <c r="I341" s="17">
        <v>11622.102066913158</v>
      </c>
    </row>
    <row r="342" spans="1:9" ht="14.45" customHeight="1" x14ac:dyDescent="0.25">
      <c r="A342" s="13">
        <v>794</v>
      </c>
      <c r="B342" s="32" t="s">
        <v>305</v>
      </c>
      <c r="C342" s="1" t="s">
        <v>0</v>
      </c>
      <c r="D342" s="1" t="s">
        <v>106</v>
      </c>
      <c r="E342" s="1">
        <v>516</v>
      </c>
      <c r="F342" s="17">
        <v>80.569999999999993</v>
      </c>
      <c r="G342" s="17">
        <v>41574.119999999995</v>
      </c>
      <c r="H342" s="17">
        <v>12747.126807082552</v>
      </c>
      <c r="I342" s="17">
        <v>54321.246807082549</v>
      </c>
    </row>
    <row r="343" spans="1:9" ht="14.45" customHeight="1" x14ac:dyDescent="0.25">
      <c r="A343" s="13">
        <v>947</v>
      </c>
      <c r="B343" s="32" t="s">
        <v>306</v>
      </c>
      <c r="C343" s="1" t="s">
        <v>7</v>
      </c>
      <c r="D343" s="1" t="s">
        <v>8</v>
      </c>
      <c r="E343" s="1">
        <v>89</v>
      </c>
      <c r="F343" s="17">
        <v>80.569999999999993</v>
      </c>
      <c r="G343" s="17">
        <v>7170.73</v>
      </c>
      <c r="H343" s="17">
        <v>647.34334499778129</v>
      </c>
      <c r="I343" s="17">
        <v>7818.0733449977806</v>
      </c>
    </row>
    <row r="345" spans="1:9" s="10" customFormat="1" ht="12.75" x14ac:dyDescent="0.2">
      <c r="A345" s="22" t="s">
        <v>311</v>
      </c>
      <c r="B345" s="34" t="str">
        <f>SUBTOTAL(3,Übersichtstabelle_201934[Gmd-Namen])&amp;" Gemeinden"</f>
        <v>339 Gemeinden</v>
      </c>
      <c r="C345" s="23" t="s">
        <v>315</v>
      </c>
      <c r="D345" s="23" t="s">
        <v>315</v>
      </c>
      <c r="E345" s="24">
        <f>SUBTOTAL(9,Übersichtstabelle_201934[Kinder und Jugendliche von 0-20 Jhr.])</f>
        <v>197741</v>
      </c>
      <c r="F345" s="23" t="str">
        <f>IF(SUBTOTAL(3,Übersichtstabelle_201934[Grundbetrag1])=COUNT(Übersichtstabelle_201934[Gmd. Nr.]),"-",SUBTOTAL(1,Übersichtstabelle_201934[Grundbetrag1]))</f>
        <v>-</v>
      </c>
      <c r="G345" s="48">
        <f>SUBTOTAL(9,Übersichtstabelle_201934[Grundbetrag Total pro Gemeinde1])</f>
        <v>15897635.370000003</v>
      </c>
      <c r="H345" s="48">
        <f>SUBTOTAL(9,Übersichtstabelle_201934[Zusatzbetrag gemäss Soziallastenindex2])</f>
        <v>7309026.5062131835</v>
      </c>
      <c r="I345" s="48">
        <f>SUBTOTAL(9,Übersichtstabelle_201934[Anrechenbarer Höchstbetrag])</f>
        <v>23206661.876213189</v>
      </c>
    </row>
    <row r="347" spans="1:9" x14ac:dyDescent="0.25">
      <c r="A347" s="26"/>
      <c r="C347" s="21"/>
      <c r="D347" s="21"/>
      <c r="E347" s="21"/>
      <c r="F347" s="45"/>
      <c r="G347" s="45"/>
      <c r="H347" s="21"/>
      <c r="I347" s="45"/>
    </row>
    <row r="348" spans="1:9" x14ac:dyDescent="0.25">
      <c r="A348" s="27" t="s">
        <v>318</v>
      </c>
      <c r="C348" s="21"/>
      <c r="D348" s="21"/>
      <c r="E348" s="21"/>
      <c r="F348" s="45"/>
      <c r="G348" s="45"/>
      <c r="H348" s="21"/>
      <c r="I348" s="45"/>
    </row>
    <row r="349" spans="1:9" ht="31.15" customHeight="1" x14ac:dyDescent="0.25">
      <c r="A349" s="102" t="s">
        <v>325</v>
      </c>
      <c r="B349" s="102"/>
      <c r="C349" s="102"/>
      <c r="D349" s="102"/>
      <c r="E349" s="102"/>
      <c r="F349" s="102"/>
      <c r="G349" s="102"/>
      <c r="H349" s="102"/>
      <c r="I349" s="102"/>
    </row>
    <row r="350" spans="1:9" ht="17.25" x14ac:dyDescent="0.25">
      <c r="A350" s="28" t="s">
        <v>326</v>
      </c>
      <c r="B350" s="35"/>
      <c r="C350" s="29"/>
      <c r="D350" s="29"/>
      <c r="E350" s="29"/>
      <c r="F350" s="46"/>
      <c r="G350" s="46"/>
      <c r="H350" s="29"/>
      <c r="I350" s="46"/>
    </row>
    <row r="351" spans="1:9" ht="31.15" customHeight="1" x14ac:dyDescent="0.25">
      <c r="A351" s="103"/>
      <c r="B351" s="104"/>
      <c r="C351" s="104"/>
      <c r="D351" s="104"/>
      <c r="E351" s="104"/>
      <c r="F351" s="104"/>
      <c r="G351" s="104"/>
      <c r="H351" s="104"/>
      <c r="I351" s="104"/>
    </row>
    <row r="352" spans="1:9" x14ac:dyDescent="0.25">
      <c r="A352" s="105"/>
      <c r="B352" s="104"/>
      <c r="C352" s="104"/>
      <c r="D352" s="104"/>
      <c r="E352" s="104"/>
      <c r="F352" s="104"/>
      <c r="G352" s="104"/>
      <c r="H352" s="104"/>
      <c r="I352" s="104"/>
    </row>
  </sheetData>
  <sheetProtection algorithmName="SHA-512" hashValue="y3ia3PjV8q4htVTMmx/ZnjCDTdTqcWxtPjaSXnkXiXdAhSqOyQFSabrxQPJyRyjHkkcvBlKVTqagKVb9dXsEag==" saltValue="01rzCBjIj0kPjWmPfy0D1Q==" spinCount="100000" sheet="1" sort="0" autoFilter="0"/>
  <mergeCells count="3">
    <mergeCell ref="A349:I349"/>
    <mergeCell ref="A351:I351"/>
    <mergeCell ref="A352:I352"/>
  </mergeCells>
  <conditionalFormatting sqref="A221">
    <cfRule type="cellIs" dxfId="4"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6"/>
  <sheetViews>
    <sheetView showGridLines="0" showRowColHeaders="0" showRuler="0" view="pageLayout" zoomScaleNormal="100" workbookViewId="0">
      <selection activeCell="D357" sqref="A356:I357"/>
    </sheetView>
  </sheetViews>
  <sheetFormatPr baseColWidth="10" defaultColWidth="11.5703125" defaultRowHeight="15" x14ac:dyDescent="0.25"/>
  <cols>
    <col min="1" max="1" width="5.85546875" style="30" customWidth="1"/>
    <col min="2" max="2" width="17.7109375" style="21" customWidth="1"/>
    <col min="3" max="3" width="8.28515625" style="9" customWidth="1"/>
    <col min="4" max="4" width="18.85546875" style="9" customWidth="1"/>
    <col min="5" max="5" width="14.7109375" style="9" customWidth="1"/>
    <col min="6" max="6" width="13.140625" style="9" customWidth="1"/>
    <col min="7" max="7" width="14.7109375" style="9" customWidth="1"/>
    <col min="8" max="8" width="18.28515625" style="9" customWidth="1"/>
    <col min="9" max="9" width="19.28515625" style="9" customWidth="1"/>
    <col min="10" max="16384" width="11.5703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18" t="s">
        <v>329</v>
      </c>
      <c r="B4" s="19" t="s">
        <v>310</v>
      </c>
      <c r="C4" s="19" t="s">
        <v>316</v>
      </c>
      <c r="D4" s="19" t="s">
        <v>1</v>
      </c>
      <c r="E4" s="19" t="s">
        <v>317</v>
      </c>
      <c r="F4" s="19" t="s">
        <v>320</v>
      </c>
      <c r="G4" s="19" t="s">
        <v>321</v>
      </c>
      <c r="H4" s="20" t="s">
        <v>322</v>
      </c>
      <c r="I4" s="20" t="s">
        <v>319</v>
      </c>
    </row>
    <row r="5" spans="1:9" ht="14.45" customHeight="1" x14ac:dyDescent="0.25">
      <c r="A5" s="41">
        <v>301</v>
      </c>
      <c r="B5" s="32" t="s">
        <v>2</v>
      </c>
      <c r="C5" s="1" t="s">
        <v>0</v>
      </c>
      <c r="D5" s="1" t="s">
        <v>3</v>
      </c>
      <c r="E5" s="1">
        <v>844</v>
      </c>
      <c r="F5" s="17">
        <v>80.25</v>
      </c>
      <c r="G5" s="17">
        <v>67731</v>
      </c>
      <c r="H5" s="17">
        <v>18083.731629193873</v>
      </c>
      <c r="I5" s="17">
        <v>85814.731629193877</v>
      </c>
    </row>
    <row r="6" spans="1:9" ht="14.45" customHeight="1" x14ac:dyDescent="0.25">
      <c r="A6" s="13">
        <v>321</v>
      </c>
      <c r="B6" s="32" t="s">
        <v>4</v>
      </c>
      <c r="C6" s="1" t="s">
        <v>0</v>
      </c>
      <c r="D6" s="1" t="s">
        <v>5</v>
      </c>
      <c r="E6" s="1">
        <v>910</v>
      </c>
      <c r="F6" s="17">
        <v>80.25</v>
      </c>
      <c r="G6" s="17">
        <v>73027.5</v>
      </c>
      <c r="H6" s="17">
        <v>21385.689651375713</v>
      </c>
      <c r="I6" s="17">
        <v>94413.189651375709</v>
      </c>
    </row>
    <row r="7" spans="1:9" ht="14.45" customHeight="1" x14ac:dyDescent="0.25">
      <c r="A7" s="13">
        <v>561</v>
      </c>
      <c r="B7" s="32" t="s">
        <v>6</v>
      </c>
      <c r="C7" s="1" t="s">
        <v>7</v>
      </c>
      <c r="D7" s="1" t="s">
        <v>8</v>
      </c>
      <c r="E7" s="1">
        <v>766</v>
      </c>
      <c r="F7" s="17">
        <v>80.25</v>
      </c>
      <c r="G7" s="17">
        <v>61471.5</v>
      </c>
      <c r="H7" s="17">
        <v>15461.036333856222</v>
      </c>
      <c r="I7" s="17">
        <v>76932.536333856217</v>
      </c>
    </row>
    <row r="8" spans="1:9" ht="14.45" customHeight="1" x14ac:dyDescent="0.25">
      <c r="A8" s="13">
        <v>401</v>
      </c>
      <c r="B8" s="32" t="s">
        <v>9</v>
      </c>
      <c r="C8" s="1" t="s">
        <v>0</v>
      </c>
      <c r="D8" s="1" t="s">
        <v>10</v>
      </c>
      <c r="E8" s="1">
        <v>199</v>
      </c>
      <c r="F8" s="17">
        <v>80.25</v>
      </c>
      <c r="G8" s="17">
        <v>15969.75</v>
      </c>
      <c r="H8" s="17">
        <v>3205.0492255661602</v>
      </c>
      <c r="I8" s="17">
        <v>19174.799225566159</v>
      </c>
    </row>
    <row r="9" spans="1:9" ht="14.45" customHeight="1" x14ac:dyDescent="0.25">
      <c r="A9" s="13">
        <v>731</v>
      </c>
      <c r="B9" s="32" t="s">
        <v>11</v>
      </c>
      <c r="C9" s="1" t="s">
        <v>0</v>
      </c>
      <c r="D9" s="1" t="s">
        <v>13</v>
      </c>
      <c r="E9" s="1">
        <v>369</v>
      </c>
      <c r="F9" s="17">
        <v>80.25</v>
      </c>
      <c r="G9" s="17">
        <v>29612.25</v>
      </c>
      <c r="H9" s="17">
        <v>8343.0749523891645</v>
      </c>
      <c r="I9" s="17">
        <v>37955.324952389165</v>
      </c>
    </row>
    <row r="10" spans="1:9" ht="14.45" customHeight="1" x14ac:dyDescent="0.25">
      <c r="A10" s="13">
        <v>562</v>
      </c>
      <c r="B10" s="32" t="s">
        <v>330</v>
      </c>
      <c r="C10" s="1" t="s">
        <v>7</v>
      </c>
      <c r="D10" s="1" t="s">
        <v>8</v>
      </c>
      <c r="E10" s="1">
        <v>472</v>
      </c>
      <c r="F10" s="17">
        <v>80.25</v>
      </c>
      <c r="G10" s="17">
        <v>37878</v>
      </c>
      <c r="H10" s="17">
        <v>6688.3941283653385</v>
      </c>
      <c r="I10" s="17">
        <v>44566.39412836534</v>
      </c>
    </row>
    <row r="11" spans="1:9" ht="26.25" customHeight="1" x14ac:dyDescent="0.25">
      <c r="A11" s="13">
        <v>951</v>
      </c>
      <c r="B11" s="32" t="s">
        <v>331</v>
      </c>
      <c r="C11" s="1" t="s">
        <v>0</v>
      </c>
      <c r="D11" s="1" t="s">
        <v>14</v>
      </c>
      <c r="E11" s="1">
        <v>227</v>
      </c>
      <c r="F11" s="17">
        <v>80.25</v>
      </c>
      <c r="G11" s="17">
        <v>18216.75</v>
      </c>
      <c r="H11" s="17">
        <v>3317.380323652797</v>
      </c>
      <c r="I11" s="17">
        <v>21534.130323652797</v>
      </c>
    </row>
    <row r="12" spans="1:9" ht="14.45" customHeight="1" x14ac:dyDescent="0.25">
      <c r="A12" s="13">
        <v>402</v>
      </c>
      <c r="B12" s="32" t="s">
        <v>15</v>
      </c>
      <c r="C12" s="1" t="s">
        <v>0</v>
      </c>
      <c r="D12" s="1" t="s">
        <v>14</v>
      </c>
      <c r="E12" s="1">
        <v>112</v>
      </c>
      <c r="F12" s="17">
        <v>80.25</v>
      </c>
      <c r="G12" s="17">
        <v>8988</v>
      </c>
      <c r="H12" s="17">
        <v>1356.7476649424384</v>
      </c>
      <c r="I12" s="17">
        <v>10344.747664942439</v>
      </c>
    </row>
    <row r="13" spans="1:9" ht="14.45" customHeight="1" x14ac:dyDescent="0.25">
      <c r="A13" s="13">
        <v>630</v>
      </c>
      <c r="B13" s="32" t="s">
        <v>17</v>
      </c>
      <c r="C13" s="1" t="s">
        <v>7</v>
      </c>
      <c r="D13" s="1" t="s">
        <v>8</v>
      </c>
      <c r="E13" s="1">
        <v>102</v>
      </c>
      <c r="F13" s="17">
        <v>80.25</v>
      </c>
      <c r="G13" s="17">
        <v>8185.5</v>
      </c>
      <c r="H13" s="17">
        <v>1559.9415712685193</v>
      </c>
      <c r="I13" s="17">
        <v>9745.4415712685186</v>
      </c>
    </row>
    <row r="14" spans="1:9" ht="14.45" customHeight="1" x14ac:dyDescent="0.25">
      <c r="A14" s="13">
        <v>921</v>
      </c>
      <c r="B14" s="32" t="s">
        <v>18</v>
      </c>
      <c r="C14" s="1" t="s">
        <v>0</v>
      </c>
      <c r="D14" s="1" t="s">
        <v>20</v>
      </c>
      <c r="E14" s="1">
        <v>166</v>
      </c>
      <c r="F14" s="17">
        <v>80.25</v>
      </c>
      <c r="G14" s="17">
        <v>13321.5</v>
      </c>
      <c r="H14" s="17">
        <v>1857.5283851576271</v>
      </c>
      <c r="I14" s="17">
        <v>15179.028385157628</v>
      </c>
    </row>
    <row r="15" spans="1:9" ht="14.45" customHeight="1" x14ac:dyDescent="0.25">
      <c r="A15" s="13">
        <v>381</v>
      </c>
      <c r="B15" s="32" t="s">
        <v>21</v>
      </c>
      <c r="C15" s="1" t="s">
        <v>0</v>
      </c>
      <c r="D15" s="1" t="s">
        <v>14</v>
      </c>
      <c r="E15" s="1">
        <v>323</v>
      </c>
      <c r="F15" s="17">
        <v>80.25</v>
      </c>
      <c r="G15" s="17">
        <v>25920.75</v>
      </c>
      <c r="H15" s="17">
        <v>5034.6693406512368</v>
      </c>
      <c r="I15" s="17">
        <v>30955.419340651235</v>
      </c>
    </row>
    <row r="16" spans="1:9" ht="14.45" customHeight="1" x14ac:dyDescent="0.25">
      <c r="A16" s="13">
        <v>602</v>
      </c>
      <c r="B16" s="32" t="s">
        <v>332</v>
      </c>
      <c r="C16" s="1" t="s">
        <v>0</v>
      </c>
      <c r="D16" s="1" t="s">
        <v>22</v>
      </c>
      <c r="E16" s="1">
        <v>178</v>
      </c>
      <c r="F16" s="17">
        <v>80.25</v>
      </c>
      <c r="G16" s="17">
        <v>14284.5</v>
      </c>
      <c r="H16" s="17">
        <v>2694.3963423344412</v>
      </c>
      <c r="I16" s="17">
        <v>16978.896342334439</v>
      </c>
    </row>
    <row r="17" spans="1:9" ht="14.45" customHeight="1" x14ac:dyDescent="0.25">
      <c r="A17" s="13">
        <v>971</v>
      </c>
      <c r="B17" s="32" t="s">
        <v>23</v>
      </c>
      <c r="C17" s="1" t="s">
        <v>0</v>
      </c>
      <c r="D17" s="1" t="s">
        <v>14</v>
      </c>
      <c r="E17" s="1">
        <v>258</v>
      </c>
      <c r="F17" s="17">
        <v>80.25</v>
      </c>
      <c r="G17" s="17">
        <v>20704.5</v>
      </c>
      <c r="H17" s="17">
        <v>3494.2878351547902</v>
      </c>
      <c r="I17" s="17">
        <v>24198.787835154792</v>
      </c>
    </row>
    <row r="18" spans="1:9" ht="14.45" customHeight="1" x14ac:dyDescent="0.25">
      <c r="A18" s="13">
        <v>322</v>
      </c>
      <c r="B18" s="32" t="s">
        <v>25</v>
      </c>
      <c r="C18" s="1" t="s">
        <v>7</v>
      </c>
      <c r="D18" s="1" t="s">
        <v>8</v>
      </c>
      <c r="E18" s="1">
        <v>91</v>
      </c>
      <c r="F18" s="17">
        <v>80.25</v>
      </c>
      <c r="G18" s="17">
        <v>7302.75</v>
      </c>
      <c r="H18" s="17">
        <v>1143.0254801234125</v>
      </c>
      <c r="I18" s="17">
        <v>8445.7754801234132</v>
      </c>
    </row>
    <row r="19" spans="1:9" ht="14.45" customHeight="1" x14ac:dyDescent="0.25">
      <c r="A19" s="13">
        <v>323</v>
      </c>
      <c r="B19" s="32" t="s">
        <v>26</v>
      </c>
      <c r="C19" s="1" t="s">
        <v>0</v>
      </c>
      <c r="D19" s="1" t="s">
        <v>5</v>
      </c>
      <c r="E19" s="1">
        <v>142</v>
      </c>
      <c r="F19" s="17">
        <v>80.25</v>
      </c>
      <c r="G19" s="17">
        <v>11395.5</v>
      </c>
      <c r="H19" s="17">
        <v>2246.4846106132718</v>
      </c>
      <c r="I19" s="17">
        <v>13641.984610613272</v>
      </c>
    </row>
    <row r="20" spans="1:9" ht="14.45" customHeight="1" x14ac:dyDescent="0.25">
      <c r="A20" s="13">
        <v>302</v>
      </c>
      <c r="B20" s="32" t="s">
        <v>333</v>
      </c>
      <c r="C20" s="1" t="s">
        <v>0</v>
      </c>
      <c r="D20" s="1" t="s">
        <v>3</v>
      </c>
      <c r="E20" s="1">
        <v>185</v>
      </c>
      <c r="F20" s="17">
        <v>80.25</v>
      </c>
      <c r="G20" s="17">
        <v>14846.25</v>
      </c>
      <c r="H20" s="17">
        <v>3142.3105504992004</v>
      </c>
      <c r="I20" s="17">
        <v>17988.560550499202</v>
      </c>
    </row>
    <row r="21" spans="1:9" ht="14.45" customHeight="1" x14ac:dyDescent="0.25">
      <c r="A21" s="13">
        <v>403</v>
      </c>
      <c r="B21" s="32" t="s">
        <v>27</v>
      </c>
      <c r="C21" s="1" t="s">
        <v>0</v>
      </c>
      <c r="D21" s="1" t="s">
        <v>132</v>
      </c>
      <c r="E21" s="1">
        <v>189</v>
      </c>
      <c r="F21" s="17">
        <v>80.25</v>
      </c>
      <c r="G21" s="17">
        <v>15167.25</v>
      </c>
      <c r="H21" s="17">
        <v>2851.7732748828707</v>
      </c>
      <c r="I21" s="17">
        <v>18019.023274882871</v>
      </c>
    </row>
    <row r="22" spans="1:9" ht="14.45" customHeight="1" x14ac:dyDescent="0.25">
      <c r="A22" s="13">
        <v>533</v>
      </c>
      <c r="B22" s="32" t="s">
        <v>29</v>
      </c>
      <c r="C22" s="1" t="s">
        <v>7</v>
      </c>
      <c r="D22" s="1" t="s">
        <v>8</v>
      </c>
      <c r="E22" s="1">
        <v>644</v>
      </c>
      <c r="F22" s="17">
        <v>80.25</v>
      </c>
      <c r="G22" s="17">
        <v>51681</v>
      </c>
      <c r="H22" s="17">
        <v>10717.339269330958</v>
      </c>
      <c r="I22" s="17">
        <v>62398.339269330958</v>
      </c>
    </row>
    <row r="23" spans="1:9" ht="14.45" customHeight="1" x14ac:dyDescent="0.25">
      <c r="A23" s="13">
        <v>571</v>
      </c>
      <c r="B23" s="32" t="s">
        <v>30</v>
      </c>
      <c r="C23" s="1" t="s">
        <v>7</v>
      </c>
      <c r="D23" s="1" t="s">
        <v>8</v>
      </c>
      <c r="E23" s="1">
        <v>192</v>
      </c>
      <c r="F23" s="17">
        <v>80.25</v>
      </c>
      <c r="G23" s="17">
        <v>15408</v>
      </c>
      <c r="H23" s="17">
        <v>7042.3022928101582</v>
      </c>
      <c r="I23" s="17">
        <v>22450.302292810156</v>
      </c>
    </row>
    <row r="24" spans="1:9" ht="14.45" customHeight="1" x14ac:dyDescent="0.25">
      <c r="A24" s="13">
        <v>732</v>
      </c>
      <c r="B24" s="32" t="s">
        <v>31</v>
      </c>
      <c r="C24" s="1" t="s">
        <v>7</v>
      </c>
      <c r="D24" s="1" t="s">
        <v>8</v>
      </c>
      <c r="E24" s="1">
        <v>367</v>
      </c>
      <c r="F24" s="17">
        <v>80.25</v>
      </c>
      <c r="G24" s="17">
        <v>29451.75</v>
      </c>
      <c r="H24" s="17">
        <v>3257.4238058067021</v>
      </c>
      <c r="I24" s="17">
        <v>32709.173805806702</v>
      </c>
    </row>
    <row r="25" spans="1:9" ht="14.45" customHeight="1" x14ac:dyDescent="0.25">
      <c r="A25" s="13">
        <v>861</v>
      </c>
      <c r="B25" s="32" t="s">
        <v>32</v>
      </c>
      <c r="C25" s="1" t="s">
        <v>0</v>
      </c>
      <c r="D25" s="1" t="s">
        <v>32</v>
      </c>
      <c r="E25" s="1">
        <v>2273</v>
      </c>
      <c r="F25" s="17">
        <v>80.25</v>
      </c>
      <c r="G25" s="17">
        <v>182408.25</v>
      </c>
      <c r="H25" s="17">
        <v>50857.026155157168</v>
      </c>
      <c r="I25" s="17">
        <v>233265.27615515716</v>
      </c>
    </row>
    <row r="26" spans="1:9" ht="14.45" customHeight="1" x14ac:dyDescent="0.25">
      <c r="A26" s="13">
        <v>681</v>
      </c>
      <c r="B26" s="32" t="s">
        <v>33</v>
      </c>
      <c r="C26" s="1" t="s">
        <v>0</v>
      </c>
      <c r="D26" s="1" t="s">
        <v>34</v>
      </c>
      <c r="E26" s="1">
        <v>64</v>
      </c>
      <c r="F26" s="17">
        <v>74.25</v>
      </c>
      <c r="G26" s="17">
        <v>4752</v>
      </c>
      <c r="H26" s="17">
        <v>804.6478154547134</v>
      </c>
      <c r="I26" s="17">
        <v>5556.6478154547131</v>
      </c>
    </row>
    <row r="27" spans="1:9" ht="14.45" customHeight="1" x14ac:dyDescent="0.25">
      <c r="A27" s="13">
        <v>972</v>
      </c>
      <c r="B27" s="32" t="s">
        <v>35</v>
      </c>
      <c r="C27" s="1" t="s">
        <v>0</v>
      </c>
      <c r="D27" s="1" t="s">
        <v>36</v>
      </c>
      <c r="E27" s="1">
        <v>3</v>
      </c>
      <c r="F27" s="17">
        <v>80.25</v>
      </c>
      <c r="G27" s="17">
        <v>240.75</v>
      </c>
      <c r="H27" s="17">
        <v>35.033175945012886</v>
      </c>
      <c r="I27" s="17">
        <v>275.78317594501289</v>
      </c>
    </row>
    <row r="28" spans="1:9" ht="14.45" customHeight="1" x14ac:dyDescent="0.25">
      <c r="A28" s="13">
        <v>351</v>
      </c>
      <c r="B28" s="32" t="s">
        <v>37</v>
      </c>
      <c r="C28" s="1" t="s">
        <v>0</v>
      </c>
      <c r="D28" s="1" t="s">
        <v>37</v>
      </c>
      <c r="E28" s="1">
        <v>20372</v>
      </c>
      <c r="F28" s="17">
        <v>80.25</v>
      </c>
      <c r="G28" s="17">
        <v>1634853</v>
      </c>
      <c r="H28" s="17">
        <v>2010500.3918683459</v>
      </c>
      <c r="I28" s="17">
        <v>3645353.3918683459</v>
      </c>
    </row>
    <row r="29" spans="1:9" ht="14.45" customHeight="1" x14ac:dyDescent="0.25">
      <c r="A29" s="13">
        <v>973</v>
      </c>
      <c r="B29" s="32" t="s">
        <v>38</v>
      </c>
      <c r="C29" s="1" t="s">
        <v>0</v>
      </c>
      <c r="D29" s="1" t="s">
        <v>36</v>
      </c>
      <c r="E29" s="1">
        <v>119</v>
      </c>
      <c r="F29" s="17">
        <v>80.25</v>
      </c>
      <c r="G29" s="17">
        <v>9549.75</v>
      </c>
      <c r="H29" s="17">
        <v>1877.938359302656</v>
      </c>
      <c r="I29" s="17">
        <v>11427.688359302656</v>
      </c>
    </row>
    <row r="30" spans="1:9" ht="14.45" customHeight="1" x14ac:dyDescent="0.25">
      <c r="A30" s="13">
        <v>371</v>
      </c>
      <c r="B30" s="32" t="s">
        <v>12</v>
      </c>
      <c r="C30" s="1" t="s">
        <v>0</v>
      </c>
      <c r="D30" s="1" t="s">
        <v>12</v>
      </c>
      <c r="E30" s="1">
        <v>10113</v>
      </c>
      <c r="F30" s="17">
        <v>80.25</v>
      </c>
      <c r="G30" s="17">
        <v>811568.25</v>
      </c>
      <c r="H30" s="17">
        <v>988629.99939857773</v>
      </c>
      <c r="I30" s="17">
        <v>1800198.2493985777</v>
      </c>
    </row>
    <row r="31" spans="1:9" ht="14.45" customHeight="1" x14ac:dyDescent="0.25">
      <c r="A31" s="13">
        <v>603</v>
      </c>
      <c r="B31" s="32" t="s">
        <v>39</v>
      </c>
      <c r="C31" s="1" t="s">
        <v>0</v>
      </c>
      <c r="D31" s="1" t="s">
        <v>22</v>
      </c>
      <c r="E31" s="1">
        <v>375</v>
      </c>
      <c r="F31" s="17">
        <v>80.25</v>
      </c>
      <c r="G31" s="17">
        <v>30093.75</v>
      </c>
      <c r="H31" s="17">
        <v>7569.388209092107</v>
      </c>
      <c r="I31" s="17">
        <v>37663.138209092111</v>
      </c>
    </row>
    <row r="32" spans="1:9" ht="14.45" customHeight="1" x14ac:dyDescent="0.25">
      <c r="A32" s="13">
        <v>324</v>
      </c>
      <c r="B32" s="32" t="s">
        <v>40</v>
      </c>
      <c r="C32" s="1" t="s">
        <v>7</v>
      </c>
      <c r="D32" s="1" t="s">
        <v>8</v>
      </c>
      <c r="E32" s="1">
        <v>116</v>
      </c>
      <c r="F32" s="17">
        <v>80.25</v>
      </c>
      <c r="G32" s="17">
        <v>9309</v>
      </c>
      <c r="H32" s="17">
        <v>1566.4279166292545</v>
      </c>
      <c r="I32" s="17">
        <v>10875.427916629254</v>
      </c>
    </row>
    <row r="33" spans="1:9" ht="14.45" customHeight="1" x14ac:dyDescent="0.25">
      <c r="A33" s="13">
        <v>922</v>
      </c>
      <c r="B33" s="32" t="s">
        <v>41</v>
      </c>
      <c r="C33" s="1" t="s">
        <v>0</v>
      </c>
      <c r="D33" s="1" t="s">
        <v>14</v>
      </c>
      <c r="E33" s="1">
        <v>216</v>
      </c>
      <c r="F33" s="17">
        <v>80.25</v>
      </c>
      <c r="G33" s="17">
        <v>17334</v>
      </c>
      <c r="H33" s="17">
        <v>4842.7717148484853</v>
      </c>
      <c r="I33" s="17">
        <v>22176.771714848484</v>
      </c>
    </row>
    <row r="34" spans="1:9" ht="14.45" customHeight="1" x14ac:dyDescent="0.25">
      <c r="A34" s="13">
        <v>352</v>
      </c>
      <c r="B34" s="32" t="s">
        <v>42</v>
      </c>
      <c r="C34" s="1" t="s">
        <v>0</v>
      </c>
      <c r="D34" s="1" t="s">
        <v>43</v>
      </c>
      <c r="E34" s="1">
        <v>1166</v>
      </c>
      <c r="F34" s="17">
        <v>80.25</v>
      </c>
      <c r="G34" s="17">
        <v>93571.5</v>
      </c>
      <c r="H34" s="17">
        <v>17645.610205473782</v>
      </c>
      <c r="I34" s="17">
        <v>111217.11020547379</v>
      </c>
    </row>
    <row r="35" spans="1:9" ht="14.45" customHeight="1" x14ac:dyDescent="0.25">
      <c r="A35" s="13">
        <v>791</v>
      </c>
      <c r="B35" s="32" t="s">
        <v>44</v>
      </c>
      <c r="C35" s="1" t="s">
        <v>7</v>
      </c>
      <c r="D35" s="1" t="s">
        <v>8</v>
      </c>
      <c r="E35" s="1">
        <v>238</v>
      </c>
      <c r="F35" s="17">
        <v>80.25</v>
      </c>
      <c r="G35" s="17">
        <v>19099.5</v>
      </c>
      <c r="H35" s="17">
        <v>4202.81449070895</v>
      </c>
      <c r="I35" s="17">
        <v>23302.314490708952</v>
      </c>
    </row>
    <row r="36" spans="1:9" ht="14.45" customHeight="1" x14ac:dyDescent="0.25">
      <c r="A36" s="13">
        <v>572</v>
      </c>
      <c r="B36" s="32" t="s">
        <v>45</v>
      </c>
      <c r="C36" s="1" t="s">
        <v>0</v>
      </c>
      <c r="D36" s="1" t="s">
        <v>46</v>
      </c>
      <c r="E36" s="1">
        <v>491</v>
      </c>
      <c r="F36" s="17">
        <v>80.25</v>
      </c>
      <c r="G36" s="17">
        <v>39402.75</v>
      </c>
      <c r="H36" s="17">
        <v>9969.5425605933524</v>
      </c>
      <c r="I36" s="17">
        <v>49372.292560593356</v>
      </c>
    </row>
    <row r="37" spans="1:9" ht="14.45" customHeight="1" x14ac:dyDescent="0.25">
      <c r="A37" s="13">
        <v>605</v>
      </c>
      <c r="B37" s="32" t="s">
        <v>47</v>
      </c>
      <c r="C37" s="1" t="s">
        <v>7</v>
      </c>
      <c r="D37" s="1" t="s">
        <v>8</v>
      </c>
      <c r="E37" s="1">
        <v>285</v>
      </c>
      <c r="F37" s="17">
        <v>80.25</v>
      </c>
      <c r="G37" s="17">
        <v>22871.25</v>
      </c>
      <c r="H37" s="17">
        <v>3221.4281743173842</v>
      </c>
      <c r="I37" s="17">
        <v>26092.678174317385</v>
      </c>
    </row>
    <row r="38" spans="1:9" ht="14.45" customHeight="1" x14ac:dyDescent="0.25">
      <c r="A38" s="13">
        <v>353</v>
      </c>
      <c r="B38" s="32" t="s">
        <v>334</v>
      </c>
      <c r="C38" s="1" t="s">
        <v>0</v>
      </c>
      <c r="D38" s="1" t="s">
        <v>48</v>
      </c>
      <c r="E38" s="1">
        <v>918</v>
      </c>
      <c r="F38" s="17">
        <v>80.25</v>
      </c>
      <c r="G38" s="17">
        <v>73669.5</v>
      </c>
      <c r="H38" s="17">
        <v>17160.232913117648</v>
      </c>
      <c r="I38" s="17">
        <v>90829.732913117652</v>
      </c>
    </row>
    <row r="39" spans="1:9" ht="14.45" customHeight="1" x14ac:dyDescent="0.25">
      <c r="A39" s="13">
        <v>606</v>
      </c>
      <c r="B39" s="32" t="s">
        <v>49</v>
      </c>
      <c r="C39" s="1" t="s">
        <v>7</v>
      </c>
      <c r="D39" s="1" t="s">
        <v>8</v>
      </c>
      <c r="E39" s="1">
        <v>103</v>
      </c>
      <c r="F39" s="17">
        <v>80.25</v>
      </c>
      <c r="G39" s="17">
        <v>8265.75</v>
      </c>
      <c r="H39" s="17">
        <v>1018.038286186227</v>
      </c>
      <c r="I39" s="17">
        <v>9283.7882861862272</v>
      </c>
    </row>
    <row r="40" spans="1:9" ht="14.45" customHeight="1" x14ac:dyDescent="0.25">
      <c r="A40" s="13">
        <v>573</v>
      </c>
      <c r="B40" s="32" t="s">
        <v>335</v>
      </c>
      <c r="C40" s="1" t="s">
        <v>0</v>
      </c>
      <c r="D40" s="1" t="s">
        <v>50</v>
      </c>
      <c r="E40" s="1">
        <v>585</v>
      </c>
      <c r="F40" s="17">
        <v>80.25</v>
      </c>
      <c r="G40" s="17">
        <v>46946.25</v>
      </c>
      <c r="H40" s="17">
        <v>16948.300555040034</v>
      </c>
      <c r="I40" s="17">
        <v>63894.550555040034</v>
      </c>
    </row>
    <row r="41" spans="1:9" ht="14.45" customHeight="1" x14ac:dyDescent="0.25">
      <c r="A41" s="13">
        <v>574</v>
      </c>
      <c r="B41" s="32" t="s">
        <v>51</v>
      </c>
      <c r="C41" s="1" t="s">
        <v>0</v>
      </c>
      <c r="D41" s="1" t="s">
        <v>50</v>
      </c>
      <c r="E41" s="1">
        <v>72</v>
      </c>
      <c r="F41" s="17">
        <v>80.25</v>
      </c>
      <c r="G41" s="17">
        <v>5778</v>
      </c>
      <c r="H41" s="17">
        <v>2211.0199406521106</v>
      </c>
      <c r="I41" s="17">
        <v>7989.0199406521106</v>
      </c>
    </row>
    <row r="42" spans="1:9" ht="14.45" customHeight="1" x14ac:dyDescent="0.25">
      <c r="A42" s="13">
        <v>733</v>
      </c>
      <c r="B42" s="32" t="s">
        <v>13</v>
      </c>
      <c r="C42" s="1" t="s">
        <v>0</v>
      </c>
      <c r="D42" s="1" t="s">
        <v>13</v>
      </c>
      <c r="E42" s="1">
        <v>852</v>
      </c>
      <c r="F42" s="17">
        <v>80.25</v>
      </c>
      <c r="G42" s="17">
        <v>68373</v>
      </c>
      <c r="H42" s="17">
        <v>31586.9354630085</v>
      </c>
      <c r="I42" s="17">
        <v>99959.9354630085</v>
      </c>
    </row>
    <row r="43" spans="1:9" ht="14.45" customHeight="1" x14ac:dyDescent="0.25">
      <c r="A43" s="13">
        <v>491</v>
      </c>
      <c r="B43" s="32" t="s">
        <v>52</v>
      </c>
      <c r="C43" s="1" t="s">
        <v>0</v>
      </c>
      <c r="D43" s="1" t="s">
        <v>53</v>
      </c>
      <c r="E43" s="1">
        <v>101</v>
      </c>
      <c r="F43" s="17">
        <v>80.25</v>
      </c>
      <c r="G43" s="17">
        <v>8105.25</v>
      </c>
      <c r="H43" s="17">
        <v>2101.62818989373</v>
      </c>
      <c r="I43" s="17">
        <v>10206.87818989373</v>
      </c>
    </row>
    <row r="44" spans="1:9" ht="14.45" customHeight="1" x14ac:dyDescent="0.25">
      <c r="A44" s="13">
        <v>923</v>
      </c>
      <c r="B44" s="32" t="s">
        <v>54</v>
      </c>
      <c r="C44" s="1" t="s">
        <v>7</v>
      </c>
      <c r="D44" s="1" t="s">
        <v>8</v>
      </c>
      <c r="E44" s="1">
        <v>340</v>
      </c>
      <c r="F44" s="17">
        <v>80.25</v>
      </c>
      <c r="G44" s="17">
        <v>27285</v>
      </c>
      <c r="H44" s="17">
        <v>2998.4110123793762</v>
      </c>
      <c r="I44" s="17">
        <v>30283.411012379376</v>
      </c>
    </row>
    <row r="45" spans="1:9" ht="14.45" customHeight="1" x14ac:dyDescent="0.25">
      <c r="A45" s="13">
        <v>382</v>
      </c>
      <c r="B45" s="32" t="s">
        <v>55</v>
      </c>
      <c r="C45" s="1" t="s">
        <v>0</v>
      </c>
      <c r="D45" s="1" t="s">
        <v>3</v>
      </c>
      <c r="E45" s="1">
        <v>171</v>
      </c>
      <c r="F45" s="17">
        <v>80.25</v>
      </c>
      <c r="G45" s="17">
        <v>13722.75</v>
      </c>
      <c r="H45" s="17">
        <v>2493.7052444698934</v>
      </c>
      <c r="I45" s="17">
        <v>16216.455244469893</v>
      </c>
    </row>
    <row r="46" spans="1:9" ht="14.45" customHeight="1" x14ac:dyDescent="0.25">
      <c r="A46" s="13">
        <v>734</v>
      </c>
      <c r="B46" s="32" t="s">
        <v>56</v>
      </c>
      <c r="C46" s="1" t="s">
        <v>0</v>
      </c>
      <c r="D46" s="1" t="s">
        <v>3</v>
      </c>
      <c r="E46" s="1">
        <v>73</v>
      </c>
      <c r="F46" s="17">
        <v>80.25</v>
      </c>
      <c r="G46" s="17">
        <v>5858.25</v>
      </c>
      <c r="H46" s="17">
        <v>562.36963334144571</v>
      </c>
      <c r="I46" s="17">
        <v>6420.6196333414455</v>
      </c>
    </row>
    <row r="47" spans="1:9" ht="14.45" customHeight="1" x14ac:dyDescent="0.25">
      <c r="A47" s="13">
        <v>383</v>
      </c>
      <c r="B47" s="32" t="s">
        <v>336</v>
      </c>
      <c r="C47" s="1" t="s">
        <v>0</v>
      </c>
      <c r="D47" s="1" t="s">
        <v>3</v>
      </c>
      <c r="E47" s="1">
        <v>719</v>
      </c>
      <c r="F47" s="17">
        <v>80.25</v>
      </c>
      <c r="G47" s="17">
        <v>57699.75</v>
      </c>
      <c r="H47" s="17">
        <v>15767.559970670451</v>
      </c>
      <c r="I47" s="17">
        <v>73467.309970670452</v>
      </c>
    </row>
    <row r="48" spans="1:9" ht="14.45" customHeight="1" x14ac:dyDescent="0.25">
      <c r="A48" s="13">
        <v>404</v>
      </c>
      <c r="B48" s="32" t="s">
        <v>28</v>
      </c>
      <c r="C48" s="1" t="s">
        <v>0</v>
      </c>
      <c r="D48" s="1" t="s">
        <v>28</v>
      </c>
      <c r="E48" s="1">
        <v>2956</v>
      </c>
      <c r="F48" s="17">
        <v>80.25</v>
      </c>
      <c r="G48" s="17">
        <v>237219</v>
      </c>
      <c r="H48" s="17">
        <v>112096.48018033322</v>
      </c>
      <c r="I48" s="17">
        <v>349315.48018033325</v>
      </c>
    </row>
    <row r="49" spans="1:9" ht="14.45" customHeight="1" x14ac:dyDescent="0.25">
      <c r="A49" s="13">
        <v>863</v>
      </c>
      <c r="B49" s="32" t="s">
        <v>188</v>
      </c>
      <c r="C49" s="1" t="s">
        <v>0</v>
      </c>
      <c r="D49" s="1" t="s">
        <v>189</v>
      </c>
      <c r="E49" s="1">
        <v>204</v>
      </c>
      <c r="F49" s="17">
        <v>80.25</v>
      </c>
      <c r="G49" s="17">
        <v>16371</v>
      </c>
      <c r="H49" s="17">
        <v>2459.0199802356574</v>
      </c>
      <c r="I49" s="17">
        <v>18830.019980235658</v>
      </c>
    </row>
    <row r="50" spans="1:9" ht="26.25" customHeight="1" x14ac:dyDescent="0.25">
      <c r="A50" s="13">
        <v>325</v>
      </c>
      <c r="B50" s="32" t="s">
        <v>337</v>
      </c>
      <c r="C50" s="1" t="s">
        <v>7</v>
      </c>
      <c r="D50" s="1" t="s">
        <v>8</v>
      </c>
      <c r="E50" s="1">
        <v>33</v>
      </c>
      <c r="F50" s="17">
        <v>80.25</v>
      </c>
      <c r="G50" s="17">
        <v>2648.25</v>
      </c>
      <c r="H50" s="17">
        <v>635.05746895072787</v>
      </c>
      <c r="I50" s="17">
        <v>3283.307468950728</v>
      </c>
    </row>
    <row r="51" spans="1:9" ht="14.45" customHeight="1" x14ac:dyDescent="0.25">
      <c r="A51" s="13">
        <v>683</v>
      </c>
      <c r="B51" s="32" t="s">
        <v>59</v>
      </c>
      <c r="C51" s="1" t="s">
        <v>0</v>
      </c>
      <c r="D51" s="1" t="s">
        <v>60</v>
      </c>
      <c r="E51" s="1">
        <v>37</v>
      </c>
      <c r="F51" s="17">
        <v>80.25</v>
      </c>
      <c r="G51" s="17">
        <v>2969.25</v>
      </c>
      <c r="H51" s="17">
        <v>204.35385319586277</v>
      </c>
      <c r="I51" s="17">
        <v>3173.6038531958629</v>
      </c>
    </row>
    <row r="52" spans="1:9" ht="14.45" customHeight="1" x14ac:dyDescent="0.25">
      <c r="A52" s="13">
        <v>661</v>
      </c>
      <c r="B52" s="32" t="s">
        <v>61</v>
      </c>
      <c r="C52" s="1" t="s">
        <v>7</v>
      </c>
      <c r="D52" s="1" t="s">
        <v>8</v>
      </c>
      <c r="E52" s="1">
        <v>10</v>
      </c>
      <c r="F52" s="17">
        <v>80.25</v>
      </c>
      <c r="G52" s="17">
        <v>802.5</v>
      </c>
      <c r="H52" s="17">
        <v>12.13411733488088</v>
      </c>
      <c r="I52" s="17">
        <v>814.6341173348809</v>
      </c>
    </row>
    <row r="53" spans="1:9" ht="14.45" customHeight="1" x14ac:dyDescent="0.25">
      <c r="A53" s="13">
        <v>687</v>
      </c>
      <c r="B53" s="32" t="s">
        <v>338</v>
      </c>
      <c r="C53" s="1" t="s">
        <v>0</v>
      </c>
      <c r="D53" s="1" t="s">
        <v>34</v>
      </c>
      <c r="E53" s="1">
        <v>41</v>
      </c>
      <c r="F53" s="17">
        <v>74.25</v>
      </c>
      <c r="G53" s="17">
        <v>3044.25</v>
      </c>
      <c r="H53" s="17">
        <v>762.69954711068408</v>
      </c>
      <c r="I53" s="17">
        <v>3806.9495471106839</v>
      </c>
    </row>
    <row r="54" spans="1:9" ht="14.45" customHeight="1" x14ac:dyDescent="0.25">
      <c r="A54" s="13">
        <v>431</v>
      </c>
      <c r="B54" s="32" t="s">
        <v>62</v>
      </c>
      <c r="C54" s="1" t="s">
        <v>0</v>
      </c>
      <c r="D54" s="1" t="s">
        <v>63</v>
      </c>
      <c r="E54" s="1">
        <v>376</v>
      </c>
      <c r="F54" s="17">
        <v>76.25</v>
      </c>
      <c r="G54" s="17">
        <v>28670</v>
      </c>
      <c r="H54" s="17">
        <v>10212.200655062332</v>
      </c>
      <c r="I54" s="17">
        <v>38882.200655062334</v>
      </c>
    </row>
    <row r="55" spans="1:9" ht="14.45" customHeight="1" x14ac:dyDescent="0.25">
      <c r="A55" s="13">
        <v>432</v>
      </c>
      <c r="B55" s="32" t="s">
        <v>64</v>
      </c>
      <c r="C55" s="1" t="s">
        <v>0</v>
      </c>
      <c r="D55" s="1" t="s">
        <v>65</v>
      </c>
      <c r="E55" s="1">
        <v>107</v>
      </c>
      <c r="F55" s="17">
        <v>80.25</v>
      </c>
      <c r="G55" s="17">
        <v>8586.75</v>
      </c>
      <c r="H55" s="17">
        <v>2503.0078079197165</v>
      </c>
      <c r="I55" s="17">
        <v>11089.757807919716</v>
      </c>
    </row>
    <row r="56" spans="1:9" ht="14.45" customHeight="1" x14ac:dyDescent="0.25">
      <c r="A56" s="13">
        <v>433</v>
      </c>
      <c r="B56" s="32" t="s">
        <v>66</v>
      </c>
      <c r="C56" s="1" t="s">
        <v>0</v>
      </c>
      <c r="D56" s="1" t="s">
        <v>63</v>
      </c>
      <c r="E56" s="1">
        <v>153</v>
      </c>
      <c r="F56" s="17">
        <v>76.25</v>
      </c>
      <c r="G56" s="17">
        <v>11666.25</v>
      </c>
      <c r="H56" s="17">
        <v>5300.0134493712903</v>
      </c>
      <c r="I56" s="17">
        <v>16966.26344937129</v>
      </c>
    </row>
    <row r="57" spans="1:9" ht="14.45" customHeight="1" x14ac:dyDescent="0.25">
      <c r="A57" s="13">
        <v>690</v>
      </c>
      <c r="B57" s="32" t="s">
        <v>67</v>
      </c>
      <c r="C57" s="1" t="s">
        <v>0</v>
      </c>
      <c r="D57" s="1" t="s">
        <v>60</v>
      </c>
      <c r="E57" s="1">
        <v>333</v>
      </c>
      <c r="F57" s="17">
        <v>80.25</v>
      </c>
      <c r="G57" s="17">
        <v>26723.25</v>
      </c>
      <c r="H57" s="17">
        <v>6965.6621908058669</v>
      </c>
      <c r="I57" s="17">
        <v>33688.912190805866</v>
      </c>
    </row>
    <row r="58" spans="1:9" ht="14.45" customHeight="1" x14ac:dyDescent="0.25">
      <c r="A58" s="13">
        <v>434</v>
      </c>
      <c r="B58" s="32" t="s">
        <v>68</v>
      </c>
      <c r="C58" s="1" t="s">
        <v>0</v>
      </c>
      <c r="D58" s="1" t="s">
        <v>65</v>
      </c>
      <c r="E58" s="1">
        <v>339</v>
      </c>
      <c r="F58" s="17">
        <v>80.25</v>
      </c>
      <c r="G58" s="17">
        <v>27204.75</v>
      </c>
      <c r="H58" s="17">
        <v>6413.6362216340267</v>
      </c>
      <c r="I58" s="17">
        <v>33618.386221634028</v>
      </c>
    </row>
    <row r="59" spans="1:9" ht="14.45" customHeight="1" x14ac:dyDescent="0.25">
      <c r="A59" s="13">
        <v>691</v>
      </c>
      <c r="B59" s="32" t="s">
        <v>69</v>
      </c>
      <c r="C59" s="1" t="s">
        <v>0</v>
      </c>
      <c r="D59" s="1" t="s">
        <v>34</v>
      </c>
      <c r="E59" s="1">
        <v>123</v>
      </c>
      <c r="F59" s="17">
        <v>74.25</v>
      </c>
      <c r="G59" s="17">
        <v>9132.75</v>
      </c>
      <c r="H59" s="17">
        <v>3431.1747511522003</v>
      </c>
      <c r="I59" s="17">
        <v>12563.924751152201</v>
      </c>
    </row>
    <row r="60" spans="1:9" ht="14.45" customHeight="1" x14ac:dyDescent="0.25">
      <c r="A60" s="13">
        <v>575</v>
      </c>
      <c r="B60" s="32" t="s">
        <v>70</v>
      </c>
      <c r="C60" s="1" t="s">
        <v>7</v>
      </c>
      <c r="D60" s="1" t="s">
        <v>8</v>
      </c>
      <c r="E60" s="1">
        <v>79</v>
      </c>
      <c r="F60" s="17">
        <v>80.25</v>
      </c>
      <c r="G60" s="17">
        <v>6339.75</v>
      </c>
      <c r="H60" s="17">
        <v>2535.294645062967</v>
      </c>
      <c r="I60" s="17">
        <v>8875.0446450629679</v>
      </c>
    </row>
    <row r="61" spans="1:9" ht="14.45" customHeight="1" x14ac:dyDescent="0.25">
      <c r="A61" s="13">
        <v>761</v>
      </c>
      <c r="B61" s="32" t="s">
        <v>71</v>
      </c>
      <c r="C61" s="1" t="s">
        <v>7</v>
      </c>
      <c r="D61" s="1" t="s">
        <v>8</v>
      </c>
      <c r="E61" s="1">
        <v>170</v>
      </c>
      <c r="F61" s="17">
        <v>80.25</v>
      </c>
      <c r="G61" s="17">
        <v>13642.5</v>
      </c>
      <c r="H61" s="17">
        <v>2882.8255840092143</v>
      </c>
      <c r="I61" s="17">
        <v>16525.325584009213</v>
      </c>
    </row>
    <row r="62" spans="1:9" ht="26.25" customHeight="1" x14ac:dyDescent="0.25">
      <c r="A62" s="13">
        <v>535</v>
      </c>
      <c r="B62" s="32" t="s">
        <v>339</v>
      </c>
      <c r="C62" s="1" t="s">
        <v>0</v>
      </c>
      <c r="D62" s="1" t="s">
        <v>14</v>
      </c>
      <c r="E62" s="1">
        <v>13</v>
      </c>
      <c r="F62" s="17">
        <v>80.25</v>
      </c>
      <c r="G62" s="17">
        <v>1043.25</v>
      </c>
      <c r="H62" s="17">
        <v>116.68984005955687</v>
      </c>
      <c r="I62" s="17">
        <v>1159.9398400595569</v>
      </c>
    </row>
    <row r="63" spans="1:9" ht="14.45" customHeight="1" x14ac:dyDescent="0.25">
      <c r="A63" s="13">
        <v>536</v>
      </c>
      <c r="B63" s="32" t="s">
        <v>72</v>
      </c>
      <c r="C63" s="1" t="s">
        <v>0</v>
      </c>
      <c r="D63" s="1" t="s">
        <v>14</v>
      </c>
      <c r="E63" s="1">
        <v>57</v>
      </c>
      <c r="F63" s="17">
        <v>80.25</v>
      </c>
      <c r="G63" s="17">
        <v>4574.25</v>
      </c>
      <c r="H63" s="17">
        <v>82.962078695667728</v>
      </c>
      <c r="I63" s="17">
        <v>4657.2120786956675</v>
      </c>
    </row>
    <row r="64" spans="1:9" x14ac:dyDescent="0.25">
      <c r="A64" s="13">
        <v>762</v>
      </c>
      <c r="B64" s="32" t="s">
        <v>73</v>
      </c>
      <c r="C64" s="1" t="s">
        <v>0</v>
      </c>
      <c r="D64" s="1" t="s">
        <v>74</v>
      </c>
      <c r="E64" s="1">
        <v>475</v>
      </c>
      <c r="F64" s="17">
        <v>80.25</v>
      </c>
      <c r="G64" s="17">
        <v>38118.75</v>
      </c>
      <c r="H64" s="17">
        <v>7170.8469827880472</v>
      </c>
      <c r="I64" s="17">
        <v>45289.596982788047</v>
      </c>
    </row>
    <row r="65" spans="1:9" ht="26.25" customHeight="1" x14ac:dyDescent="0.25">
      <c r="A65" s="13">
        <v>385</v>
      </c>
      <c r="B65" s="32" t="s">
        <v>340</v>
      </c>
      <c r="C65" s="1" t="s">
        <v>0</v>
      </c>
      <c r="D65" s="1" t="s">
        <v>3</v>
      </c>
      <c r="E65" s="1">
        <v>242</v>
      </c>
      <c r="F65" s="17">
        <v>80.25</v>
      </c>
      <c r="G65" s="17">
        <v>19420.5</v>
      </c>
      <c r="H65" s="17">
        <v>2206.3043851027651</v>
      </c>
      <c r="I65" s="17">
        <v>21626.804385102765</v>
      </c>
    </row>
    <row r="66" spans="1:9" ht="14.45" customHeight="1" x14ac:dyDescent="0.25">
      <c r="A66" s="13">
        <v>386</v>
      </c>
      <c r="B66" s="32" t="s">
        <v>75</v>
      </c>
      <c r="C66" s="1" t="s">
        <v>0</v>
      </c>
      <c r="D66" s="1" t="s">
        <v>3</v>
      </c>
      <c r="E66" s="1">
        <v>289</v>
      </c>
      <c r="F66" s="17">
        <v>80.25</v>
      </c>
      <c r="G66" s="17">
        <v>23192.25</v>
      </c>
      <c r="H66" s="17">
        <v>4110.7831607941162</v>
      </c>
      <c r="I66" s="17">
        <v>27303.033160794115</v>
      </c>
    </row>
    <row r="67" spans="1:9" ht="14.45" customHeight="1" x14ac:dyDescent="0.25">
      <c r="A67" s="13">
        <v>952</v>
      </c>
      <c r="B67" s="32" t="s">
        <v>76</v>
      </c>
      <c r="C67" s="1" t="s">
        <v>7</v>
      </c>
      <c r="D67" s="1" t="s">
        <v>8</v>
      </c>
      <c r="E67" s="1">
        <v>257</v>
      </c>
      <c r="F67" s="17">
        <v>80.25</v>
      </c>
      <c r="G67" s="17">
        <v>20624.25</v>
      </c>
      <c r="H67" s="17">
        <v>2648.5139966385336</v>
      </c>
      <c r="I67" s="17">
        <v>23272.763996638532</v>
      </c>
    </row>
    <row r="68" spans="1:9" ht="14.45" customHeight="1" x14ac:dyDescent="0.25">
      <c r="A68" s="13">
        <v>901</v>
      </c>
      <c r="B68" s="32" t="s">
        <v>77</v>
      </c>
      <c r="C68" s="1" t="s">
        <v>7</v>
      </c>
      <c r="D68" s="1" t="s">
        <v>8</v>
      </c>
      <c r="E68" s="1">
        <v>539</v>
      </c>
      <c r="F68" s="17">
        <v>80.25</v>
      </c>
      <c r="G68" s="17">
        <v>43254.75</v>
      </c>
      <c r="H68" s="17">
        <v>5324.9826052182416</v>
      </c>
      <c r="I68" s="17">
        <v>48579.73260521824</v>
      </c>
    </row>
    <row r="69" spans="1:9" ht="14.45" customHeight="1" x14ac:dyDescent="0.25">
      <c r="A69" s="13">
        <v>735</v>
      </c>
      <c r="B69" s="32" t="s">
        <v>78</v>
      </c>
      <c r="C69" s="1" t="s">
        <v>0</v>
      </c>
      <c r="D69" s="1" t="s">
        <v>53</v>
      </c>
      <c r="E69" s="1">
        <v>61</v>
      </c>
      <c r="F69" s="17">
        <v>80.25</v>
      </c>
      <c r="G69" s="17">
        <v>4895.25</v>
      </c>
      <c r="H69" s="17">
        <v>534.40564758786252</v>
      </c>
      <c r="I69" s="17">
        <v>5429.6556475878624</v>
      </c>
    </row>
    <row r="70" spans="1:9" ht="14.45" customHeight="1" x14ac:dyDescent="0.25">
      <c r="A70" s="13">
        <v>953</v>
      </c>
      <c r="B70" s="32" t="s">
        <v>79</v>
      </c>
      <c r="C70" s="1" t="s">
        <v>7</v>
      </c>
      <c r="D70" s="1" t="s">
        <v>8</v>
      </c>
      <c r="E70" s="1">
        <v>322</v>
      </c>
      <c r="F70" s="17">
        <v>80.25</v>
      </c>
      <c r="G70" s="17">
        <v>25840.5</v>
      </c>
      <c r="H70" s="17">
        <v>5583.2381006031646</v>
      </c>
      <c r="I70" s="17">
        <v>31423.738100603165</v>
      </c>
    </row>
    <row r="71" spans="1:9" ht="14.45" customHeight="1" x14ac:dyDescent="0.25">
      <c r="A71" s="13">
        <v>924</v>
      </c>
      <c r="B71" s="32" t="s">
        <v>80</v>
      </c>
      <c r="C71" s="1" t="s">
        <v>7</v>
      </c>
      <c r="D71" s="1" t="s">
        <v>8</v>
      </c>
      <c r="E71" s="1">
        <v>93</v>
      </c>
      <c r="F71" s="17">
        <v>80.25</v>
      </c>
      <c r="G71" s="17">
        <v>7463.25</v>
      </c>
      <c r="H71" s="17">
        <v>2372.4984340851647</v>
      </c>
      <c r="I71" s="17">
        <v>9835.7484340851643</v>
      </c>
    </row>
    <row r="72" spans="1:9" ht="14.45" customHeight="1" x14ac:dyDescent="0.25">
      <c r="A72" s="13">
        <v>492</v>
      </c>
      <c r="B72" s="32" t="s">
        <v>81</v>
      </c>
      <c r="C72" s="1" t="s">
        <v>0</v>
      </c>
      <c r="D72" s="1" t="s">
        <v>53</v>
      </c>
      <c r="E72" s="1">
        <v>242</v>
      </c>
      <c r="F72" s="17">
        <v>80.25</v>
      </c>
      <c r="G72" s="17">
        <v>19420.5</v>
      </c>
      <c r="H72" s="17">
        <v>4540.6111216615</v>
      </c>
      <c r="I72" s="17">
        <v>23961.111121661499</v>
      </c>
    </row>
    <row r="73" spans="1:9" ht="26.25" customHeight="1" x14ac:dyDescent="0.25">
      <c r="A73" s="13">
        <v>763</v>
      </c>
      <c r="B73" s="32" t="s">
        <v>341</v>
      </c>
      <c r="C73" s="1" t="s">
        <v>7</v>
      </c>
      <c r="D73" s="1" t="s">
        <v>8</v>
      </c>
      <c r="E73" s="1">
        <v>329</v>
      </c>
      <c r="F73" s="17">
        <v>80.25</v>
      </c>
      <c r="G73" s="17">
        <v>26402.25</v>
      </c>
      <c r="H73" s="17">
        <v>6477.9642526720563</v>
      </c>
      <c r="I73" s="17">
        <v>32880.214252672056</v>
      </c>
    </row>
    <row r="74" spans="1:9" ht="14.45" customHeight="1" x14ac:dyDescent="0.25">
      <c r="A74" s="13">
        <v>405</v>
      </c>
      <c r="B74" s="32" t="s">
        <v>82</v>
      </c>
      <c r="C74" s="1" t="s">
        <v>0</v>
      </c>
      <c r="D74" s="1" t="s">
        <v>10</v>
      </c>
      <c r="E74" s="1">
        <v>437</v>
      </c>
      <c r="F74" s="17">
        <v>80.25</v>
      </c>
      <c r="G74" s="17">
        <v>35069.25</v>
      </c>
      <c r="H74" s="17">
        <v>3157.8696698665894</v>
      </c>
      <c r="I74" s="17">
        <v>38227.119669866588</v>
      </c>
    </row>
    <row r="75" spans="1:9" ht="14.45" customHeight="1" x14ac:dyDescent="0.25">
      <c r="A75" s="13">
        <v>692</v>
      </c>
      <c r="B75" s="32" t="s">
        <v>83</v>
      </c>
      <c r="C75" s="1" t="s">
        <v>0</v>
      </c>
      <c r="D75" s="1" t="s">
        <v>34</v>
      </c>
      <c r="E75" s="1">
        <v>74</v>
      </c>
      <c r="F75" s="17">
        <v>74.25</v>
      </c>
      <c r="G75" s="17">
        <v>5494.5</v>
      </c>
      <c r="H75" s="17">
        <v>3038.2196544147187</v>
      </c>
      <c r="I75" s="17">
        <v>8532.7196544147191</v>
      </c>
    </row>
    <row r="76" spans="1:9" ht="14.45" customHeight="1" x14ac:dyDescent="0.25">
      <c r="A76" s="13">
        <v>372</v>
      </c>
      <c r="B76" s="32" t="s">
        <v>84</v>
      </c>
      <c r="C76" s="1" t="s">
        <v>7</v>
      </c>
      <c r="D76" s="1" t="s">
        <v>8</v>
      </c>
      <c r="E76" s="1">
        <v>568</v>
      </c>
      <c r="F76" s="17">
        <v>80.25</v>
      </c>
      <c r="G76" s="17">
        <v>45582</v>
      </c>
      <c r="H76" s="17">
        <v>9951.0433666890694</v>
      </c>
      <c r="I76" s="17">
        <v>55533.043366689068</v>
      </c>
    </row>
    <row r="77" spans="1:9" ht="14.45" customHeight="1" x14ac:dyDescent="0.25">
      <c r="A77" s="13">
        <v>925</v>
      </c>
      <c r="B77" s="32" t="s">
        <v>85</v>
      </c>
      <c r="C77" s="1" t="s">
        <v>0</v>
      </c>
      <c r="D77" s="1" t="s">
        <v>86</v>
      </c>
      <c r="E77" s="1">
        <v>177</v>
      </c>
      <c r="F77" s="17">
        <v>80.25</v>
      </c>
      <c r="G77" s="17">
        <v>14204.25</v>
      </c>
      <c r="H77" s="17">
        <v>1469.5721432626847</v>
      </c>
      <c r="I77" s="17">
        <v>15673.822143262685</v>
      </c>
    </row>
    <row r="78" spans="1:9" ht="14.45" customHeight="1" x14ac:dyDescent="0.25">
      <c r="A78" s="13">
        <v>975</v>
      </c>
      <c r="B78" s="32" t="s">
        <v>87</v>
      </c>
      <c r="C78" s="1" t="s">
        <v>7</v>
      </c>
      <c r="D78" s="1" t="s">
        <v>8</v>
      </c>
      <c r="E78" s="1">
        <v>35</v>
      </c>
      <c r="F78" s="17">
        <v>80.25</v>
      </c>
      <c r="G78" s="17">
        <v>2808.75</v>
      </c>
      <c r="H78" s="17">
        <v>666.04391884415975</v>
      </c>
      <c r="I78" s="17">
        <v>3474.7939188441596</v>
      </c>
    </row>
    <row r="79" spans="1:9" ht="14.45" customHeight="1" x14ac:dyDescent="0.25">
      <c r="A79" s="13">
        <v>662</v>
      </c>
      <c r="B79" s="32" t="s">
        <v>88</v>
      </c>
      <c r="C79" s="1" t="s">
        <v>0</v>
      </c>
      <c r="D79" s="1" t="s">
        <v>89</v>
      </c>
      <c r="E79" s="1">
        <v>214</v>
      </c>
      <c r="F79" s="17">
        <v>80.25</v>
      </c>
      <c r="G79" s="17">
        <v>17173.5</v>
      </c>
      <c r="H79" s="17">
        <v>3327.5884468085646</v>
      </c>
      <c r="I79" s="17">
        <v>20501.088446808564</v>
      </c>
    </row>
    <row r="80" spans="1:9" ht="14.45" customHeight="1" x14ac:dyDescent="0.25">
      <c r="A80" s="13">
        <v>493</v>
      </c>
      <c r="B80" s="32" t="s">
        <v>90</v>
      </c>
      <c r="C80" s="1" t="s">
        <v>0</v>
      </c>
      <c r="D80" s="1" t="s">
        <v>53</v>
      </c>
      <c r="E80" s="1">
        <v>134</v>
      </c>
      <c r="F80" s="17">
        <v>80.25</v>
      </c>
      <c r="G80" s="17">
        <v>10753.5</v>
      </c>
      <c r="H80" s="17">
        <v>2463.1562331726595</v>
      </c>
      <c r="I80" s="17">
        <v>13216.65623317266</v>
      </c>
    </row>
    <row r="81" spans="1:9" ht="14.45" customHeight="1" x14ac:dyDescent="0.25">
      <c r="A81" s="13">
        <v>948</v>
      </c>
      <c r="B81" s="32" t="s">
        <v>91</v>
      </c>
      <c r="C81" s="1" t="s">
        <v>0</v>
      </c>
      <c r="D81" s="1" t="s">
        <v>14</v>
      </c>
      <c r="E81" s="1">
        <v>176</v>
      </c>
      <c r="F81" s="17">
        <v>80.25</v>
      </c>
      <c r="G81" s="17">
        <v>14124</v>
      </c>
      <c r="H81" s="17">
        <v>1118.8147202474638</v>
      </c>
      <c r="I81" s="17">
        <v>15242.814720247465</v>
      </c>
    </row>
    <row r="82" spans="1:9" ht="14.45" customHeight="1" x14ac:dyDescent="0.25">
      <c r="A82" s="13">
        <v>538</v>
      </c>
      <c r="B82" s="32" t="s">
        <v>16</v>
      </c>
      <c r="C82" s="1" t="s">
        <v>0</v>
      </c>
      <c r="D82" s="1" t="s">
        <v>132</v>
      </c>
      <c r="E82" s="1">
        <v>1037</v>
      </c>
      <c r="F82" s="17">
        <v>80.25</v>
      </c>
      <c r="G82" s="17">
        <v>83219.25</v>
      </c>
      <c r="H82" s="17">
        <v>11037.302717368757</v>
      </c>
      <c r="I82" s="17">
        <v>94256.552717368759</v>
      </c>
    </row>
    <row r="83" spans="1:9" ht="14.45" customHeight="1" x14ac:dyDescent="0.25">
      <c r="A83" s="13">
        <v>663</v>
      </c>
      <c r="B83" s="32" t="s">
        <v>92</v>
      </c>
      <c r="C83" s="1" t="s">
        <v>0</v>
      </c>
      <c r="D83" s="1" t="s">
        <v>89</v>
      </c>
      <c r="E83" s="1">
        <v>212</v>
      </c>
      <c r="F83" s="17">
        <v>80.25</v>
      </c>
      <c r="G83" s="17">
        <v>17013</v>
      </c>
      <c r="H83" s="17">
        <v>2863.1708959397488</v>
      </c>
      <c r="I83" s="17">
        <v>19876.170895939747</v>
      </c>
    </row>
    <row r="84" spans="1:9" ht="14.45" customHeight="1" x14ac:dyDescent="0.25">
      <c r="A84" s="13">
        <v>607</v>
      </c>
      <c r="B84" s="32" t="s">
        <v>93</v>
      </c>
      <c r="C84" s="1" t="s">
        <v>0</v>
      </c>
      <c r="D84" s="1" t="s">
        <v>22</v>
      </c>
      <c r="E84" s="1">
        <v>116</v>
      </c>
      <c r="F84" s="17">
        <v>80.25</v>
      </c>
      <c r="G84" s="17">
        <v>9309</v>
      </c>
      <c r="H84" s="17">
        <v>885.08779110418436</v>
      </c>
      <c r="I84" s="17">
        <v>10194.087791104184</v>
      </c>
    </row>
    <row r="85" spans="1:9" x14ac:dyDescent="0.25">
      <c r="A85" s="13">
        <v>563</v>
      </c>
      <c r="B85" s="32" t="s">
        <v>74</v>
      </c>
      <c r="C85" s="1" t="s">
        <v>0</v>
      </c>
      <c r="D85" s="1" t="s">
        <v>74</v>
      </c>
      <c r="E85" s="1">
        <v>1501</v>
      </c>
      <c r="F85" s="17">
        <v>80.25</v>
      </c>
      <c r="G85" s="17">
        <v>120455.25</v>
      </c>
      <c r="H85" s="17">
        <v>26124.265273738001</v>
      </c>
      <c r="I85" s="17">
        <v>146579.51527373801</v>
      </c>
    </row>
    <row r="86" spans="1:9" ht="14.45" customHeight="1" x14ac:dyDescent="0.25">
      <c r="A86" s="13">
        <v>494</v>
      </c>
      <c r="B86" s="32" t="s">
        <v>94</v>
      </c>
      <c r="C86" s="1" t="s">
        <v>0</v>
      </c>
      <c r="D86" s="1" t="s">
        <v>53</v>
      </c>
      <c r="E86" s="1">
        <v>164</v>
      </c>
      <c r="F86" s="17">
        <v>80.25</v>
      </c>
      <c r="G86" s="17">
        <v>13161</v>
      </c>
      <c r="H86" s="17">
        <v>2585.2322158148017</v>
      </c>
      <c r="I86" s="17">
        <v>15746.232215814802</v>
      </c>
    </row>
    <row r="87" spans="1:9" ht="14.45" customHeight="1" x14ac:dyDescent="0.25">
      <c r="A87" s="13">
        <v>495</v>
      </c>
      <c r="B87" s="32" t="s">
        <v>95</v>
      </c>
      <c r="C87" s="1" t="s">
        <v>0</v>
      </c>
      <c r="D87" s="1" t="s">
        <v>53</v>
      </c>
      <c r="E87" s="1">
        <v>163</v>
      </c>
      <c r="F87" s="17">
        <v>80.25</v>
      </c>
      <c r="G87" s="17">
        <v>13080.75</v>
      </c>
      <c r="H87" s="17">
        <v>3599.0826367780492</v>
      </c>
      <c r="I87" s="17">
        <v>16679.83263677805</v>
      </c>
    </row>
    <row r="88" spans="1:9" ht="14.45" customHeight="1" x14ac:dyDescent="0.25">
      <c r="A88" s="13">
        <v>866</v>
      </c>
      <c r="B88" s="32" t="s">
        <v>57</v>
      </c>
      <c r="C88" s="1" t="s">
        <v>0</v>
      </c>
      <c r="D88" s="1" t="s">
        <v>58</v>
      </c>
      <c r="E88" s="1">
        <v>261</v>
      </c>
      <c r="F88" s="17">
        <v>80.25</v>
      </c>
      <c r="G88" s="17">
        <v>20945.25</v>
      </c>
      <c r="H88" s="17">
        <v>2192.7644659890716</v>
      </c>
      <c r="I88" s="17">
        <v>23138.014465989072</v>
      </c>
    </row>
    <row r="89" spans="1:9" ht="14.45" customHeight="1" x14ac:dyDescent="0.25">
      <c r="A89" s="13">
        <v>664</v>
      </c>
      <c r="B89" s="32" t="s">
        <v>377</v>
      </c>
      <c r="C89" s="1" t="s">
        <v>0</v>
      </c>
      <c r="D89" s="1" t="s">
        <v>89</v>
      </c>
      <c r="E89" s="1">
        <v>51</v>
      </c>
      <c r="F89" s="17">
        <v>80.25</v>
      </c>
      <c r="G89" s="17">
        <v>4092.75</v>
      </c>
      <c r="H89" s="17">
        <v>623.88593657198885</v>
      </c>
      <c r="I89" s="17">
        <v>4716.6359365719891</v>
      </c>
    </row>
    <row r="90" spans="1:9" ht="14.45" customHeight="1" x14ac:dyDescent="0.25">
      <c r="A90" s="13">
        <v>326</v>
      </c>
      <c r="B90" s="32" t="s">
        <v>99</v>
      </c>
      <c r="C90" s="1" t="s">
        <v>7</v>
      </c>
      <c r="D90" s="1" t="s">
        <v>8</v>
      </c>
      <c r="E90" s="1">
        <v>165</v>
      </c>
      <c r="F90" s="17">
        <v>80.25</v>
      </c>
      <c r="G90" s="17">
        <v>13241.25</v>
      </c>
      <c r="H90" s="17">
        <v>1733.4640491976147</v>
      </c>
      <c r="I90" s="17">
        <v>14974.714049197615</v>
      </c>
    </row>
    <row r="91" spans="1:9" ht="14.45" customHeight="1" x14ac:dyDescent="0.25">
      <c r="A91" s="13">
        <v>976</v>
      </c>
      <c r="B91" s="32" t="s">
        <v>100</v>
      </c>
      <c r="C91" s="1" t="s">
        <v>0</v>
      </c>
      <c r="D91" s="1" t="s">
        <v>36</v>
      </c>
      <c r="E91" s="1">
        <v>70</v>
      </c>
      <c r="F91" s="17">
        <v>80.25</v>
      </c>
      <c r="G91" s="17">
        <v>5617.5</v>
      </c>
      <c r="H91" s="17">
        <v>1281.7077915853117</v>
      </c>
      <c r="I91" s="17">
        <v>6899.2077915853115</v>
      </c>
    </row>
    <row r="92" spans="1:9" ht="14.45" customHeight="1" x14ac:dyDescent="0.25">
      <c r="A92" s="13">
        <v>694</v>
      </c>
      <c r="B92" s="32" t="s">
        <v>101</v>
      </c>
      <c r="C92" s="1" t="s">
        <v>0</v>
      </c>
      <c r="D92" s="1" t="s">
        <v>34</v>
      </c>
      <c r="E92" s="1">
        <v>70</v>
      </c>
      <c r="F92" s="17">
        <v>74.25</v>
      </c>
      <c r="G92" s="17">
        <v>5197.5</v>
      </c>
      <c r="H92" s="17">
        <v>1584.8131906456235</v>
      </c>
      <c r="I92" s="17">
        <v>6782.3131906456238</v>
      </c>
    </row>
    <row r="93" spans="1:9" ht="14.45" customHeight="1" x14ac:dyDescent="0.25">
      <c r="A93" s="13">
        <v>576</v>
      </c>
      <c r="B93" s="32" t="s">
        <v>102</v>
      </c>
      <c r="C93" s="1" t="s">
        <v>0</v>
      </c>
      <c r="D93" s="1" t="s">
        <v>46</v>
      </c>
      <c r="E93" s="1">
        <v>614</v>
      </c>
      <c r="F93" s="17">
        <v>80.25</v>
      </c>
      <c r="G93" s="17">
        <v>49273.5</v>
      </c>
      <c r="H93" s="17">
        <v>26408.472927244035</v>
      </c>
      <c r="I93" s="17">
        <v>75681.972927244031</v>
      </c>
    </row>
    <row r="94" spans="1:9" ht="14.45" customHeight="1" x14ac:dyDescent="0.25">
      <c r="A94" s="13">
        <v>303</v>
      </c>
      <c r="B94" s="32" t="s">
        <v>103</v>
      </c>
      <c r="C94" s="1" t="s">
        <v>0</v>
      </c>
      <c r="D94" s="1" t="s">
        <v>3</v>
      </c>
      <c r="E94" s="1">
        <v>616</v>
      </c>
      <c r="F94" s="17">
        <v>80.25</v>
      </c>
      <c r="G94" s="17">
        <v>49434</v>
      </c>
      <c r="H94" s="17">
        <v>6718.3774999210109</v>
      </c>
      <c r="I94" s="17">
        <v>56152.377499921015</v>
      </c>
    </row>
    <row r="95" spans="1:9" ht="14.45" customHeight="1" x14ac:dyDescent="0.25">
      <c r="A95" s="13">
        <v>608</v>
      </c>
      <c r="B95" s="32" t="s">
        <v>104</v>
      </c>
      <c r="C95" s="1" t="s">
        <v>0</v>
      </c>
      <c r="D95" s="1" t="s">
        <v>22</v>
      </c>
      <c r="E95" s="1">
        <v>843</v>
      </c>
      <c r="F95" s="17">
        <v>80.25</v>
      </c>
      <c r="G95" s="17">
        <v>67650.75</v>
      </c>
      <c r="H95" s="17">
        <v>14269.762009799962</v>
      </c>
      <c r="I95" s="17">
        <v>81920.512009799961</v>
      </c>
    </row>
    <row r="96" spans="1:9" ht="14.45" customHeight="1" x14ac:dyDescent="0.25">
      <c r="A96" s="13">
        <v>841</v>
      </c>
      <c r="B96" s="32" t="s">
        <v>105</v>
      </c>
      <c r="C96" s="1" t="s">
        <v>0</v>
      </c>
      <c r="D96" s="1" t="s">
        <v>106</v>
      </c>
      <c r="E96" s="1">
        <v>167</v>
      </c>
      <c r="F96" s="17">
        <v>80.25</v>
      </c>
      <c r="G96" s="17">
        <v>13401.75</v>
      </c>
      <c r="H96" s="17">
        <v>3710.9766584610538</v>
      </c>
      <c r="I96" s="17">
        <v>17112.726658461055</v>
      </c>
    </row>
    <row r="97" spans="1:9" ht="14.45" customHeight="1" x14ac:dyDescent="0.25">
      <c r="A97" s="13">
        <v>577</v>
      </c>
      <c r="B97" s="32" t="s">
        <v>107</v>
      </c>
      <c r="C97" s="1" t="s">
        <v>7</v>
      </c>
      <c r="D97" s="1" t="s">
        <v>8</v>
      </c>
      <c r="E97" s="1">
        <v>75</v>
      </c>
      <c r="F97" s="17">
        <v>80.25</v>
      </c>
      <c r="G97" s="17">
        <v>6018.75</v>
      </c>
      <c r="H97" s="17">
        <v>2543.2760595484328</v>
      </c>
      <c r="I97" s="17">
        <v>8562.0260595484324</v>
      </c>
    </row>
    <row r="98" spans="1:9" ht="14.45" customHeight="1" x14ac:dyDescent="0.25">
      <c r="A98" s="13">
        <v>852</v>
      </c>
      <c r="B98" s="32" t="s">
        <v>108</v>
      </c>
      <c r="C98" s="1" t="s">
        <v>0</v>
      </c>
      <c r="D98" s="1" t="s">
        <v>109</v>
      </c>
      <c r="E98" s="1">
        <v>332</v>
      </c>
      <c r="F98" s="17">
        <v>80.25</v>
      </c>
      <c r="G98" s="17">
        <v>26643</v>
      </c>
      <c r="H98" s="17">
        <v>6221.8482834081969</v>
      </c>
      <c r="I98" s="17">
        <v>32864.848283408195</v>
      </c>
    </row>
    <row r="99" spans="1:9" ht="14.45" customHeight="1" x14ac:dyDescent="0.25">
      <c r="A99" s="13">
        <v>578</v>
      </c>
      <c r="B99" s="32" t="s">
        <v>110</v>
      </c>
      <c r="C99" s="1" t="s">
        <v>7</v>
      </c>
      <c r="D99" s="1" t="s">
        <v>8</v>
      </c>
      <c r="E99" s="1">
        <v>73</v>
      </c>
      <c r="F99" s="17">
        <v>80.25</v>
      </c>
      <c r="G99" s="17">
        <v>5858.25</v>
      </c>
      <c r="H99" s="17">
        <v>435.50899774532542</v>
      </c>
      <c r="I99" s="17">
        <v>6293.7589977453254</v>
      </c>
    </row>
    <row r="100" spans="1:9" ht="14.45" customHeight="1" x14ac:dyDescent="0.25">
      <c r="A100" s="13">
        <v>665</v>
      </c>
      <c r="B100" s="32" t="s">
        <v>111</v>
      </c>
      <c r="C100" s="1" t="s">
        <v>0</v>
      </c>
      <c r="D100" s="1" t="s">
        <v>89</v>
      </c>
      <c r="E100" s="1">
        <v>47</v>
      </c>
      <c r="F100" s="17">
        <v>80.25</v>
      </c>
      <c r="G100" s="17">
        <v>3771.75</v>
      </c>
      <c r="H100" s="17">
        <v>1274.4712097937913</v>
      </c>
      <c r="I100" s="17">
        <v>5046.2212097937918</v>
      </c>
    </row>
    <row r="101" spans="1:9" ht="14.45" customHeight="1" x14ac:dyDescent="0.25">
      <c r="A101" s="13">
        <v>867</v>
      </c>
      <c r="B101" s="32" t="s">
        <v>112</v>
      </c>
      <c r="C101" s="1" t="s">
        <v>0</v>
      </c>
      <c r="D101" s="1" t="s">
        <v>14</v>
      </c>
      <c r="E101" s="1">
        <v>226</v>
      </c>
      <c r="F101" s="17">
        <v>80.25</v>
      </c>
      <c r="G101" s="17">
        <v>18136.5</v>
      </c>
      <c r="H101" s="17">
        <v>1337.8879256965211</v>
      </c>
      <c r="I101" s="17">
        <v>19474.387925696523</v>
      </c>
    </row>
    <row r="102" spans="1:9" ht="14.45" customHeight="1" x14ac:dyDescent="0.25">
      <c r="A102" s="13">
        <v>782</v>
      </c>
      <c r="B102" s="32" t="s">
        <v>113</v>
      </c>
      <c r="C102" s="1" t="s">
        <v>0</v>
      </c>
      <c r="D102" s="1" t="s">
        <v>50</v>
      </c>
      <c r="E102" s="1">
        <v>47</v>
      </c>
      <c r="F102" s="17">
        <v>80.25</v>
      </c>
      <c r="G102" s="17">
        <v>3771.75</v>
      </c>
      <c r="H102" s="17">
        <v>594.29943541957562</v>
      </c>
      <c r="I102" s="17">
        <v>4366.0494354195753</v>
      </c>
    </row>
    <row r="103" spans="1:9" ht="14.45" customHeight="1" x14ac:dyDescent="0.25">
      <c r="A103" s="13">
        <v>579</v>
      </c>
      <c r="B103" s="32" t="s">
        <v>114</v>
      </c>
      <c r="C103" s="1" t="s">
        <v>7</v>
      </c>
      <c r="D103" s="1" t="s">
        <v>8</v>
      </c>
      <c r="E103" s="1">
        <v>157</v>
      </c>
      <c r="F103" s="17">
        <v>80.25</v>
      </c>
      <c r="G103" s="17">
        <v>12599.25</v>
      </c>
      <c r="H103" s="17">
        <v>2573.4181291284344</v>
      </c>
      <c r="I103" s="17">
        <v>15172.668129128435</v>
      </c>
    </row>
    <row r="104" spans="1:9" ht="14.45" customHeight="1" x14ac:dyDescent="0.25">
      <c r="A104" s="13">
        <v>736</v>
      </c>
      <c r="B104" s="32" t="s">
        <v>115</v>
      </c>
      <c r="C104" s="1" t="s">
        <v>0</v>
      </c>
      <c r="D104" s="1" t="s">
        <v>53</v>
      </c>
      <c r="E104" s="1">
        <v>64</v>
      </c>
      <c r="F104" s="17">
        <v>80.25</v>
      </c>
      <c r="G104" s="17">
        <v>5136</v>
      </c>
      <c r="H104" s="17">
        <v>1658.3085910956934</v>
      </c>
      <c r="I104" s="17">
        <v>6794.3085910956934</v>
      </c>
    </row>
    <row r="105" spans="1:9" ht="14.45" customHeight="1" x14ac:dyDescent="0.25">
      <c r="A105" s="13">
        <v>406</v>
      </c>
      <c r="B105" s="32" t="s">
        <v>342</v>
      </c>
      <c r="C105" s="1" t="s">
        <v>0</v>
      </c>
      <c r="D105" s="1" t="s">
        <v>14</v>
      </c>
      <c r="E105" s="1">
        <v>704</v>
      </c>
      <c r="F105" s="17">
        <v>80.25</v>
      </c>
      <c r="G105" s="17">
        <v>56496</v>
      </c>
      <c r="H105" s="17">
        <v>11311.212801198215</v>
      </c>
      <c r="I105" s="17">
        <v>67807.212801198213</v>
      </c>
    </row>
    <row r="106" spans="1:9" ht="14.45" customHeight="1" x14ac:dyDescent="0.25">
      <c r="A106" s="13">
        <v>783</v>
      </c>
      <c r="B106" s="32" t="s">
        <v>116</v>
      </c>
      <c r="C106" s="1" t="s">
        <v>0</v>
      </c>
      <c r="D106" s="1" t="s">
        <v>50</v>
      </c>
      <c r="E106" s="1">
        <v>259</v>
      </c>
      <c r="F106" s="17">
        <v>80.25</v>
      </c>
      <c r="G106" s="17">
        <v>20784.75</v>
      </c>
      <c r="H106" s="17">
        <v>6032.4687643917487</v>
      </c>
      <c r="I106" s="17">
        <v>26817.21876439175</v>
      </c>
    </row>
    <row r="107" spans="1:9" ht="14.45" customHeight="1" x14ac:dyDescent="0.25">
      <c r="A107" s="13">
        <v>609</v>
      </c>
      <c r="B107" s="32" t="s">
        <v>117</v>
      </c>
      <c r="C107" s="1" t="s">
        <v>0</v>
      </c>
      <c r="D107" s="1" t="s">
        <v>22</v>
      </c>
      <c r="E107" s="1">
        <v>54</v>
      </c>
      <c r="F107" s="17">
        <v>80.25</v>
      </c>
      <c r="G107" s="17">
        <v>4333.5</v>
      </c>
      <c r="H107" s="17">
        <v>171.19328735692002</v>
      </c>
      <c r="I107" s="17">
        <v>4504.6932873569203</v>
      </c>
    </row>
    <row r="108" spans="1:9" ht="14.45" customHeight="1" x14ac:dyDescent="0.25">
      <c r="A108" s="13">
        <v>927</v>
      </c>
      <c r="B108" s="32" t="s">
        <v>118</v>
      </c>
      <c r="C108" s="1" t="s">
        <v>7</v>
      </c>
      <c r="D108" s="1" t="s">
        <v>8</v>
      </c>
      <c r="E108" s="1">
        <v>128</v>
      </c>
      <c r="F108" s="17">
        <v>80.25</v>
      </c>
      <c r="G108" s="17">
        <v>10272</v>
      </c>
      <c r="H108" s="17">
        <v>2663.7079487720202</v>
      </c>
      <c r="I108" s="17">
        <v>12935.70794877202</v>
      </c>
    </row>
    <row r="109" spans="1:9" ht="14.45" customHeight="1" x14ac:dyDescent="0.25">
      <c r="A109" s="13">
        <v>928</v>
      </c>
      <c r="B109" s="32" t="s">
        <v>119</v>
      </c>
      <c r="C109" s="1" t="s">
        <v>0</v>
      </c>
      <c r="D109" s="1" t="s">
        <v>19</v>
      </c>
      <c r="E109" s="1">
        <v>1312</v>
      </c>
      <c r="F109" s="17">
        <v>80.25</v>
      </c>
      <c r="G109" s="17">
        <v>105288</v>
      </c>
      <c r="H109" s="17">
        <v>30103.353777465025</v>
      </c>
      <c r="I109" s="17">
        <v>135391.35377746503</v>
      </c>
    </row>
    <row r="110" spans="1:9" ht="14.45" customHeight="1" x14ac:dyDescent="0.25">
      <c r="A110" s="13">
        <v>977</v>
      </c>
      <c r="B110" s="32" t="s">
        <v>120</v>
      </c>
      <c r="C110" s="1" t="s">
        <v>0</v>
      </c>
      <c r="D110" s="1" t="s">
        <v>36</v>
      </c>
      <c r="E110" s="1">
        <v>206</v>
      </c>
      <c r="F110" s="17">
        <v>80.25</v>
      </c>
      <c r="G110" s="17">
        <v>16531.5</v>
      </c>
      <c r="H110" s="17">
        <v>2263.942152274321</v>
      </c>
      <c r="I110" s="17">
        <v>18795.442152274321</v>
      </c>
    </row>
    <row r="111" spans="1:9" ht="14.45" customHeight="1" x14ac:dyDescent="0.25">
      <c r="A111" s="13">
        <v>407</v>
      </c>
      <c r="B111" s="32" t="s">
        <v>121</v>
      </c>
      <c r="C111" s="1" t="s">
        <v>7</v>
      </c>
      <c r="D111" s="1" t="s">
        <v>8</v>
      </c>
      <c r="E111" s="1">
        <v>351</v>
      </c>
      <c r="F111" s="17">
        <v>80.25</v>
      </c>
      <c r="G111" s="17">
        <v>28167.75</v>
      </c>
      <c r="H111" s="17">
        <v>4055.8009243777879</v>
      </c>
      <c r="I111" s="17">
        <v>32223.550924377789</v>
      </c>
    </row>
    <row r="112" spans="1:9" ht="14.45" customHeight="1" x14ac:dyDescent="0.25">
      <c r="A112" s="13">
        <v>408</v>
      </c>
      <c r="B112" s="32" t="s">
        <v>122</v>
      </c>
      <c r="C112" s="1" t="s">
        <v>0</v>
      </c>
      <c r="D112" s="1" t="s">
        <v>14</v>
      </c>
      <c r="E112" s="1">
        <v>45</v>
      </c>
      <c r="F112" s="17">
        <v>80.25</v>
      </c>
      <c r="G112" s="17">
        <v>3611.25</v>
      </c>
      <c r="H112" s="17">
        <v>168.60038595874715</v>
      </c>
      <c r="I112" s="17">
        <v>3779.8503859587472</v>
      </c>
    </row>
    <row r="113" spans="1:9" ht="14.45" customHeight="1" x14ac:dyDescent="0.25">
      <c r="A113" s="13">
        <v>610</v>
      </c>
      <c r="B113" s="32" t="s">
        <v>123</v>
      </c>
      <c r="C113" s="1" t="s">
        <v>7</v>
      </c>
      <c r="D113" s="1" t="s">
        <v>8</v>
      </c>
      <c r="E113" s="1">
        <v>136</v>
      </c>
      <c r="F113" s="17">
        <v>80.25</v>
      </c>
      <c r="G113" s="17">
        <v>10914</v>
      </c>
      <c r="H113" s="17">
        <v>1402.9382039401796</v>
      </c>
      <c r="I113" s="17">
        <v>12316.938203940179</v>
      </c>
    </row>
    <row r="114" spans="1:9" ht="14.45" customHeight="1" x14ac:dyDescent="0.25">
      <c r="A114" s="13">
        <v>737</v>
      </c>
      <c r="B114" s="32" t="s">
        <v>124</v>
      </c>
      <c r="C114" s="1" t="s">
        <v>7</v>
      </c>
      <c r="D114" s="1" t="s">
        <v>8</v>
      </c>
      <c r="E114" s="1">
        <v>40</v>
      </c>
      <c r="F114" s="17">
        <v>80.25</v>
      </c>
      <c r="G114" s="17">
        <v>3210</v>
      </c>
      <c r="H114" s="17">
        <v>90.542171400559596</v>
      </c>
      <c r="I114" s="17">
        <v>3300.5421714005597</v>
      </c>
    </row>
    <row r="115" spans="1:9" ht="14.45" customHeight="1" x14ac:dyDescent="0.25">
      <c r="A115" s="13">
        <v>979</v>
      </c>
      <c r="B115" s="32" t="s">
        <v>36</v>
      </c>
      <c r="C115" s="1" t="s">
        <v>0</v>
      </c>
      <c r="D115" s="1" t="s">
        <v>36</v>
      </c>
      <c r="E115" s="1">
        <v>1375</v>
      </c>
      <c r="F115" s="17">
        <v>80.25</v>
      </c>
      <c r="G115" s="17">
        <v>110343.75</v>
      </c>
      <c r="H115" s="17">
        <v>50230.898963167005</v>
      </c>
      <c r="I115" s="17">
        <v>160574.64896316701</v>
      </c>
    </row>
    <row r="116" spans="1:9" ht="14.45" customHeight="1" x14ac:dyDescent="0.25">
      <c r="A116" s="13">
        <v>929</v>
      </c>
      <c r="B116" s="32" t="s">
        <v>125</v>
      </c>
      <c r="C116" s="1" t="s">
        <v>0</v>
      </c>
      <c r="D116" s="1" t="s">
        <v>19</v>
      </c>
      <c r="E116" s="1">
        <v>709</v>
      </c>
      <c r="F116" s="17">
        <v>80.25</v>
      </c>
      <c r="G116" s="17">
        <v>56897.25</v>
      </c>
      <c r="H116" s="17">
        <v>21504.721745306095</v>
      </c>
      <c r="I116" s="17">
        <v>78401.971745306102</v>
      </c>
    </row>
    <row r="117" spans="1:9" ht="14.45" customHeight="1" x14ac:dyDescent="0.25">
      <c r="A117" s="13">
        <v>409</v>
      </c>
      <c r="B117" s="32" t="s">
        <v>126</v>
      </c>
      <c r="C117" s="1" t="s">
        <v>0</v>
      </c>
      <c r="D117" s="1" t="s">
        <v>28</v>
      </c>
      <c r="E117" s="1">
        <v>497</v>
      </c>
      <c r="F117" s="17">
        <v>80.25</v>
      </c>
      <c r="G117" s="17">
        <v>39884.25</v>
      </c>
      <c r="H117" s="17">
        <v>8465.9386192386391</v>
      </c>
      <c r="I117" s="17">
        <v>48350.188619238637</v>
      </c>
    </row>
    <row r="118" spans="1:9" ht="14.45" customHeight="1" x14ac:dyDescent="0.25">
      <c r="A118" s="13">
        <v>410</v>
      </c>
      <c r="B118" s="32" t="s">
        <v>127</v>
      </c>
      <c r="C118" s="1" t="s">
        <v>0</v>
      </c>
      <c r="D118" s="1" t="s">
        <v>14</v>
      </c>
      <c r="E118" s="1">
        <v>57</v>
      </c>
      <c r="F118" s="17">
        <v>80.25</v>
      </c>
      <c r="G118" s="17">
        <v>4574.25</v>
      </c>
      <c r="H118" s="17">
        <v>755.23957628164078</v>
      </c>
      <c r="I118" s="17">
        <v>5329.4895762816404</v>
      </c>
    </row>
    <row r="119" spans="1:9" ht="26.25" customHeight="1" x14ac:dyDescent="0.25">
      <c r="A119" s="13">
        <v>580</v>
      </c>
      <c r="B119" s="32" t="s">
        <v>343</v>
      </c>
      <c r="C119" s="1" t="s">
        <v>0</v>
      </c>
      <c r="D119" s="1" t="s">
        <v>50</v>
      </c>
      <c r="E119" s="1">
        <v>96</v>
      </c>
      <c r="F119" s="17">
        <v>80.25</v>
      </c>
      <c r="G119" s="17">
        <v>7704</v>
      </c>
      <c r="H119" s="17">
        <v>2702.6712990896981</v>
      </c>
      <c r="I119" s="17">
        <v>10406.671299089698</v>
      </c>
    </row>
    <row r="120" spans="1:9" ht="14.45" customHeight="1" x14ac:dyDescent="0.25">
      <c r="A120" s="13">
        <v>931</v>
      </c>
      <c r="B120" s="32" t="s">
        <v>128</v>
      </c>
      <c r="C120" s="1" t="s">
        <v>0</v>
      </c>
      <c r="D120" s="1" t="s">
        <v>86</v>
      </c>
      <c r="E120" s="1">
        <v>150</v>
      </c>
      <c r="F120" s="17">
        <v>80.25</v>
      </c>
      <c r="G120" s="17">
        <v>12037.5</v>
      </c>
      <c r="H120" s="17">
        <v>825.23189164443045</v>
      </c>
      <c r="I120" s="17">
        <v>12862.731891644431</v>
      </c>
    </row>
    <row r="121" spans="1:9" ht="14.45" customHeight="1" x14ac:dyDescent="0.25">
      <c r="A121" s="13">
        <v>932</v>
      </c>
      <c r="B121" s="32" t="s">
        <v>129</v>
      </c>
      <c r="C121" s="1" t="s">
        <v>0</v>
      </c>
      <c r="D121" s="1" t="s">
        <v>86</v>
      </c>
      <c r="E121" s="1">
        <v>58</v>
      </c>
      <c r="F121" s="17">
        <v>80.25</v>
      </c>
      <c r="G121" s="17">
        <v>4654.5</v>
      </c>
      <c r="H121" s="17">
        <v>710.22236100859016</v>
      </c>
      <c r="I121" s="17">
        <v>5364.7223610085903</v>
      </c>
    </row>
    <row r="122" spans="1:9" ht="14.45" customHeight="1" x14ac:dyDescent="0.25">
      <c r="A122" s="13">
        <v>954</v>
      </c>
      <c r="B122" s="32" t="s">
        <v>130</v>
      </c>
      <c r="C122" s="1" t="s">
        <v>7</v>
      </c>
      <c r="D122" s="1" t="s">
        <v>8</v>
      </c>
      <c r="E122" s="1">
        <v>955</v>
      </c>
      <c r="F122" s="17">
        <v>80.25</v>
      </c>
      <c r="G122" s="17">
        <v>76638.75</v>
      </c>
      <c r="H122" s="17">
        <v>21872.269119412504</v>
      </c>
      <c r="I122" s="17">
        <v>98511.019119412507</v>
      </c>
    </row>
    <row r="123" spans="1:9" ht="14.45" customHeight="1" x14ac:dyDescent="0.25">
      <c r="A123" s="13">
        <v>541</v>
      </c>
      <c r="B123" s="32" t="s">
        <v>131</v>
      </c>
      <c r="C123" s="1" t="s">
        <v>0</v>
      </c>
      <c r="D123" s="1" t="s">
        <v>132</v>
      </c>
      <c r="E123" s="1">
        <v>97</v>
      </c>
      <c r="F123" s="17">
        <v>80.25</v>
      </c>
      <c r="G123" s="17">
        <v>7784.25</v>
      </c>
      <c r="H123" s="17">
        <v>701.31751980848946</v>
      </c>
      <c r="I123" s="17">
        <v>8485.56751980849</v>
      </c>
    </row>
    <row r="124" spans="1:9" ht="14.45" customHeight="1" x14ac:dyDescent="0.25">
      <c r="A124" s="13">
        <v>980</v>
      </c>
      <c r="B124" s="32" t="s">
        <v>133</v>
      </c>
      <c r="C124" s="1" t="s">
        <v>0</v>
      </c>
      <c r="D124" s="1" t="s">
        <v>36</v>
      </c>
      <c r="E124" s="1">
        <v>91</v>
      </c>
      <c r="F124" s="17">
        <v>80.25</v>
      </c>
      <c r="G124" s="17">
        <v>7302.75</v>
      </c>
      <c r="H124" s="17">
        <v>1982.7894341316153</v>
      </c>
      <c r="I124" s="17">
        <v>9285.5394341316151</v>
      </c>
    </row>
    <row r="125" spans="1:9" ht="14.45" customHeight="1" x14ac:dyDescent="0.25">
      <c r="A125" s="13">
        <v>784</v>
      </c>
      <c r="B125" s="32" t="s">
        <v>134</v>
      </c>
      <c r="C125" s="1" t="s">
        <v>0</v>
      </c>
      <c r="D125" s="1" t="s">
        <v>50</v>
      </c>
      <c r="E125" s="1">
        <v>176</v>
      </c>
      <c r="F125" s="17">
        <v>80.25</v>
      </c>
      <c r="G125" s="17">
        <v>14124</v>
      </c>
      <c r="H125" s="17">
        <v>3620.8291547831591</v>
      </c>
      <c r="I125" s="17">
        <v>17744.829154783158</v>
      </c>
    </row>
    <row r="126" spans="1:9" ht="14.45" customHeight="1" x14ac:dyDescent="0.25">
      <c r="A126" s="13">
        <v>496</v>
      </c>
      <c r="B126" s="32" t="s">
        <v>135</v>
      </c>
      <c r="C126" s="1" t="s">
        <v>0</v>
      </c>
      <c r="D126" s="1" t="s">
        <v>53</v>
      </c>
      <c r="E126" s="1">
        <v>793</v>
      </c>
      <c r="F126" s="17">
        <v>80.25</v>
      </c>
      <c r="G126" s="17">
        <v>63638.25</v>
      </c>
      <c r="H126" s="17">
        <v>14832.650969574637</v>
      </c>
      <c r="I126" s="17">
        <v>78470.900969574635</v>
      </c>
    </row>
    <row r="127" spans="1:9" ht="14.45" customHeight="1" x14ac:dyDescent="0.25">
      <c r="A127" s="13">
        <v>581</v>
      </c>
      <c r="B127" s="32" t="s">
        <v>136</v>
      </c>
      <c r="C127" s="1" t="s">
        <v>0</v>
      </c>
      <c r="D127" s="1" t="s">
        <v>46</v>
      </c>
      <c r="E127" s="1">
        <v>873</v>
      </c>
      <c r="F127" s="17">
        <v>80.25</v>
      </c>
      <c r="G127" s="17">
        <v>70058.25</v>
      </c>
      <c r="H127" s="17">
        <v>62817.317544283775</v>
      </c>
      <c r="I127" s="17">
        <v>132875.56754428378</v>
      </c>
    </row>
    <row r="128" spans="1:9" ht="14.45" customHeight="1" x14ac:dyDescent="0.25">
      <c r="A128" s="13">
        <v>739</v>
      </c>
      <c r="B128" s="32" t="s">
        <v>137</v>
      </c>
      <c r="C128" s="1" t="s">
        <v>0</v>
      </c>
      <c r="D128" s="1" t="s">
        <v>138</v>
      </c>
      <c r="E128" s="1">
        <v>823</v>
      </c>
      <c r="F128" s="17">
        <v>77.25</v>
      </c>
      <c r="G128" s="17">
        <v>63576.75</v>
      </c>
      <c r="H128" s="17">
        <v>16057.052329648839</v>
      </c>
      <c r="I128" s="17">
        <v>79633.802329648839</v>
      </c>
    </row>
    <row r="129" spans="1:9" ht="14.45" customHeight="1" x14ac:dyDescent="0.25">
      <c r="A129" s="13">
        <v>582</v>
      </c>
      <c r="B129" s="32" t="s">
        <v>139</v>
      </c>
      <c r="C129" s="1" t="s">
        <v>7</v>
      </c>
      <c r="D129" s="1" t="s">
        <v>8</v>
      </c>
      <c r="E129" s="1">
        <v>85</v>
      </c>
      <c r="F129" s="17">
        <v>80.25</v>
      </c>
      <c r="G129" s="17">
        <v>6821.25</v>
      </c>
      <c r="H129" s="17">
        <v>2307.2561237645864</v>
      </c>
      <c r="I129" s="17">
        <v>9128.5061237645859</v>
      </c>
    </row>
    <row r="130" spans="1:9" ht="14.45" customHeight="1" x14ac:dyDescent="0.25">
      <c r="A130" s="13">
        <v>362</v>
      </c>
      <c r="B130" s="32" t="s">
        <v>43</v>
      </c>
      <c r="C130" s="1" t="s">
        <v>0</v>
      </c>
      <c r="D130" s="1" t="s">
        <v>43</v>
      </c>
      <c r="E130" s="1">
        <v>2036</v>
      </c>
      <c r="F130" s="17">
        <v>80.25</v>
      </c>
      <c r="G130" s="17">
        <v>163389</v>
      </c>
      <c r="H130" s="17">
        <v>87287.660318166119</v>
      </c>
      <c r="I130" s="17">
        <v>250676.66031816613</v>
      </c>
    </row>
    <row r="131" spans="1:9" ht="14.45" customHeight="1" x14ac:dyDescent="0.25">
      <c r="A131" s="13">
        <v>868</v>
      </c>
      <c r="B131" s="32" t="s">
        <v>96</v>
      </c>
      <c r="C131" s="1" t="s">
        <v>0</v>
      </c>
      <c r="D131" s="1" t="s">
        <v>58</v>
      </c>
      <c r="E131" s="1">
        <v>52</v>
      </c>
      <c r="F131" s="17">
        <v>80.25</v>
      </c>
      <c r="G131" s="17">
        <v>4173</v>
      </c>
      <c r="H131" s="17">
        <v>485.38130831026479</v>
      </c>
      <c r="I131" s="17">
        <v>4658.381308310265</v>
      </c>
    </row>
    <row r="132" spans="1:9" ht="14.45" customHeight="1" x14ac:dyDescent="0.25">
      <c r="A132" s="13">
        <v>540</v>
      </c>
      <c r="B132" s="32" t="s">
        <v>140</v>
      </c>
      <c r="C132" s="1" t="s">
        <v>0</v>
      </c>
      <c r="D132" s="1" t="s">
        <v>132</v>
      </c>
      <c r="E132" s="1">
        <v>1138</v>
      </c>
      <c r="F132" s="17">
        <v>80.25</v>
      </c>
      <c r="G132" s="17">
        <v>91324.5</v>
      </c>
      <c r="H132" s="17">
        <v>19515.764836867245</v>
      </c>
      <c r="I132" s="17">
        <v>110840.26483686725</v>
      </c>
    </row>
    <row r="133" spans="1:9" ht="14.45" customHeight="1" x14ac:dyDescent="0.25">
      <c r="A133" s="13">
        <v>738</v>
      </c>
      <c r="B133" s="32" t="s">
        <v>141</v>
      </c>
      <c r="C133" s="1" t="s">
        <v>0</v>
      </c>
      <c r="D133" s="1" t="s">
        <v>3</v>
      </c>
      <c r="E133" s="1">
        <v>143</v>
      </c>
      <c r="F133" s="17">
        <v>80.25</v>
      </c>
      <c r="G133" s="17">
        <v>11475.75</v>
      </c>
      <c r="H133" s="17">
        <v>594.13616825385884</v>
      </c>
      <c r="I133" s="17">
        <v>12069.886168253859</v>
      </c>
    </row>
    <row r="134" spans="1:9" ht="14.45" customHeight="1" x14ac:dyDescent="0.25">
      <c r="A134" s="13">
        <v>304</v>
      </c>
      <c r="B134" s="32" t="s">
        <v>142</v>
      </c>
      <c r="C134" s="1" t="s">
        <v>0</v>
      </c>
      <c r="D134" s="1" t="s">
        <v>3</v>
      </c>
      <c r="E134" s="1">
        <v>384</v>
      </c>
      <c r="F134" s="17">
        <v>80.25</v>
      </c>
      <c r="G134" s="17">
        <v>30816</v>
      </c>
      <c r="H134" s="17">
        <v>4920.7409847956924</v>
      </c>
      <c r="I134" s="17">
        <v>35736.740984795695</v>
      </c>
    </row>
    <row r="135" spans="1:9" ht="14.45" customHeight="1" x14ac:dyDescent="0.25">
      <c r="A135" s="13">
        <v>564</v>
      </c>
      <c r="B135" s="32" t="s">
        <v>143</v>
      </c>
      <c r="C135" s="1" t="s">
        <v>0</v>
      </c>
      <c r="D135" s="1" t="s">
        <v>74</v>
      </c>
      <c r="E135" s="1">
        <v>150</v>
      </c>
      <c r="F135" s="17">
        <v>80.25</v>
      </c>
      <c r="G135" s="17">
        <v>12037.5</v>
      </c>
      <c r="H135" s="17">
        <v>2513.1387155238235</v>
      </c>
      <c r="I135" s="17">
        <v>14550.638715523823</v>
      </c>
    </row>
    <row r="136" spans="1:9" x14ac:dyDescent="0.25">
      <c r="A136" s="13">
        <v>565</v>
      </c>
      <c r="B136" s="32" t="s">
        <v>144</v>
      </c>
      <c r="C136" s="1" t="s">
        <v>0</v>
      </c>
      <c r="D136" s="1" t="s">
        <v>74</v>
      </c>
      <c r="E136" s="1">
        <v>197</v>
      </c>
      <c r="F136" s="17">
        <v>80.25</v>
      </c>
      <c r="G136" s="17">
        <v>15809.25</v>
      </c>
      <c r="H136" s="17">
        <v>9578.2744469698064</v>
      </c>
      <c r="I136" s="17">
        <v>25387.524446969808</v>
      </c>
    </row>
    <row r="137" spans="1:9" x14ac:dyDescent="0.25">
      <c r="A137" s="13">
        <v>305</v>
      </c>
      <c r="B137" s="32" t="s">
        <v>145</v>
      </c>
      <c r="C137" s="1" t="s">
        <v>0</v>
      </c>
      <c r="D137" s="1" t="s">
        <v>3</v>
      </c>
      <c r="E137" s="1">
        <v>310</v>
      </c>
      <c r="F137" s="17">
        <v>80.25</v>
      </c>
      <c r="G137" s="17">
        <v>24877.5</v>
      </c>
      <c r="H137" s="17">
        <v>3177.4016929575509</v>
      </c>
      <c r="I137" s="17">
        <v>28054.901692957552</v>
      </c>
    </row>
    <row r="138" spans="1:9" ht="14.45" customHeight="1" x14ac:dyDescent="0.25">
      <c r="A138" s="13">
        <v>869</v>
      </c>
      <c r="B138" s="32" t="s">
        <v>209</v>
      </c>
      <c r="C138" s="1" t="s">
        <v>0</v>
      </c>
      <c r="D138" s="1" t="s">
        <v>189</v>
      </c>
      <c r="E138" s="1">
        <v>241</v>
      </c>
      <c r="F138" s="17">
        <v>80.25</v>
      </c>
      <c r="G138" s="17">
        <v>19340.25</v>
      </c>
      <c r="H138" s="17">
        <v>4395.6659989494829</v>
      </c>
      <c r="I138" s="17">
        <v>23735.915998949484</v>
      </c>
    </row>
    <row r="139" spans="1:9" ht="14.45" customHeight="1" x14ac:dyDescent="0.25">
      <c r="A139" s="13">
        <v>870</v>
      </c>
      <c r="B139" s="32" t="s">
        <v>146</v>
      </c>
      <c r="C139" s="1" t="s">
        <v>0</v>
      </c>
      <c r="D139" s="1" t="s">
        <v>147</v>
      </c>
      <c r="E139" s="1">
        <v>962</v>
      </c>
      <c r="F139" s="17">
        <v>80.25</v>
      </c>
      <c r="G139" s="17">
        <v>77200.5</v>
      </c>
      <c r="H139" s="17">
        <v>27760.166861116482</v>
      </c>
      <c r="I139" s="17">
        <v>104960.66686111648</v>
      </c>
    </row>
    <row r="140" spans="1:9" ht="14.45" customHeight="1" x14ac:dyDescent="0.25">
      <c r="A140" s="13">
        <v>411</v>
      </c>
      <c r="B140" s="32" t="s">
        <v>148</v>
      </c>
      <c r="C140" s="1" t="s">
        <v>0</v>
      </c>
      <c r="D140" s="1" t="s">
        <v>10</v>
      </c>
      <c r="E140" s="1">
        <v>118</v>
      </c>
      <c r="F140" s="17">
        <v>80.25</v>
      </c>
      <c r="G140" s="17">
        <v>9469.5</v>
      </c>
      <c r="H140" s="17">
        <v>1014.3242390660656</v>
      </c>
      <c r="I140" s="17">
        <v>10483.824239066065</v>
      </c>
    </row>
    <row r="141" spans="1:9" ht="14.45" customHeight="1" x14ac:dyDescent="0.25">
      <c r="A141" s="13">
        <v>611</v>
      </c>
      <c r="B141" s="32" t="s">
        <v>97</v>
      </c>
      <c r="C141" s="1" t="s">
        <v>0</v>
      </c>
      <c r="D141" s="1" t="s">
        <v>58</v>
      </c>
      <c r="E141" s="1">
        <v>201</v>
      </c>
      <c r="F141" s="17">
        <v>80.25</v>
      </c>
      <c r="G141" s="17">
        <v>16130.25</v>
      </c>
      <c r="H141" s="17">
        <v>2012.1313960505454</v>
      </c>
      <c r="I141" s="17">
        <v>18142.381396050547</v>
      </c>
    </row>
    <row r="142" spans="1:9" ht="14.45" customHeight="1" x14ac:dyDescent="0.25">
      <c r="A142" s="13">
        <v>412</v>
      </c>
      <c r="B142" s="32" t="s">
        <v>10</v>
      </c>
      <c r="C142" s="1" t="s">
        <v>0</v>
      </c>
      <c r="D142" s="1" t="s">
        <v>10</v>
      </c>
      <c r="E142" s="1">
        <v>1129</v>
      </c>
      <c r="F142" s="17">
        <v>80.25</v>
      </c>
      <c r="G142" s="17">
        <v>90602.25</v>
      </c>
      <c r="H142" s="17">
        <v>31951.722217657338</v>
      </c>
      <c r="I142" s="17">
        <v>122553.97221765734</v>
      </c>
    </row>
    <row r="143" spans="1:9" ht="14.45" customHeight="1" x14ac:dyDescent="0.25">
      <c r="A143" s="13">
        <v>872</v>
      </c>
      <c r="B143" s="32" t="s">
        <v>344</v>
      </c>
      <c r="C143" s="1" t="s">
        <v>0</v>
      </c>
      <c r="D143" s="1" t="s">
        <v>58</v>
      </c>
      <c r="E143" s="1">
        <v>357</v>
      </c>
      <c r="F143" s="17">
        <v>80.25</v>
      </c>
      <c r="G143" s="17">
        <v>28649.25</v>
      </c>
      <c r="H143" s="17">
        <v>2962.114219887324</v>
      </c>
      <c r="I143" s="17">
        <v>31611.364219887324</v>
      </c>
    </row>
    <row r="144" spans="1:9" ht="14.45" customHeight="1" x14ac:dyDescent="0.25">
      <c r="A144" s="13">
        <v>879</v>
      </c>
      <c r="B144" s="32" t="s">
        <v>189</v>
      </c>
      <c r="C144" s="1" t="s">
        <v>0</v>
      </c>
      <c r="D144" s="1" t="s">
        <v>189</v>
      </c>
      <c r="E144" s="1">
        <v>491</v>
      </c>
      <c r="F144" s="17">
        <v>80.25</v>
      </c>
      <c r="G144" s="17">
        <v>39402.75</v>
      </c>
      <c r="H144" s="17">
        <v>7466.2916742424932</v>
      </c>
      <c r="I144" s="17">
        <v>46869.041674242493</v>
      </c>
    </row>
    <row r="145" spans="1:9" ht="14.45" customHeight="1" x14ac:dyDescent="0.25">
      <c r="A145" s="13">
        <v>354</v>
      </c>
      <c r="B145" s="32" t="s">
        <v>152</v>
      </c>
      <c r="C145" s="1" t="s">
        <v>0</v>
      </c>
      <c r="D145" s="1" t="s">
        <v>48</v>
      </c>
      <c r="E145" s="1">
        <v>517</v>
      </c>
      <c r="F145" s="17">
        <v>80.25</v>
      </c>
      <c r="G145" s="17">
        <v>41489.25</v>
      </c>
      <c r="H145" s="17">
        <v>7236.1061009141813</v>
      </c>
      <c r="I145" s="17">
        <v>48725.356100914185</v>
      </c>
    </row>
    <row r="146" spans="1:9" ht="14.45" customHeight="1" x14ac:dyDescent="0.25">
      <c r="A146" s="13">
        <v>355</v>
      </c>
      <c r="B146" s="32" t="s">
        <v>147</v>
      </c>
      <c r="C146" s="1" t="s">
        <v>0</v>
      </c>
      <c r="D146" s="1" t="s">
        <v>147</v>
      </c>
      <c r="E146" s="1">
        <v>7651</v>
      </c>
      <c r="F146" s="17">
        <v>80.25</v>
      </c>
      <c r="G146" s="17">
        <v>613992.75</v>
      </c>
      <c r="H146" s="17">
        <v>274509.19700967934</v>
      </c>
      <c r="I146" s="17">
        <v>888501.9470096794</v>
      </c>
    </row>
    <row r="147" spans="1:9" ht="14.45" customHeight="1" x14ac:dyDescent="0.25">
      <c r="A147" s="13">
        <v>612</v>
      </c>
      <c r="B147" s="32" t="s">
        <v>22</v>
      </c>
      <c r="C147" s="1" t="s">
        <v>0</v>
      </c>
      <c r="D147" s="1" t="s">
        <v>22</v>
      </c>
      <c r="E147" s="1">
        <v>962</v>
      </c>
      <c r="F147" s="17">
        <v>80.25</v>
      </c>
      <c r="G147" s="17">
        <v>77200.5</v>
      </c>
      <c r="H147" s="17">
        <v>18941.643143843012</v>
      </c>
      <c r="I147" s="17">
        <v>96142.143143843015</v>
      </c>
    </row>
    <row r="148" spans="1:9" ht="14.45" customHeight="1" x14ac:dyDescent="0.25">
      <c r="A148" s="13">
        <v>413</v>
      </c>
      <c r="B148" s="32" t="s">
        <v>153</v>
      </c>
      <c r="C148" s="1" t="s">
        <v>0</v>
      </c>
      <c r="D148" s="1" t="s">
        <v>14</v>
      </c>
      <c r="E148" s="1">
        <v>438</v>
      </c>
      <c r="F148" s="17">
        <v>80.25</v>
      </c>
      <c r="G148" s="17">
        <v>35149.5</v>
      </c>
      <c r="H148" s="17">
        <v>6952.7413515390399</v>
      </c>
      <c r="I148" s="17">
        <v>42102.241351539036</v>
      </c>
    </row>
    <row r="149" spans="1:9" ht="14.45" customHeight="1" x14ac:dyDescent="0.25">
      <c r="A149" s="13">
        <v>566</v>
      </c>
      <c r="B149" s="32" t="s">
        <v>154</v>
      </c>
      <c r="C149" s="1" t="s">
        <v>7</v>
      </c>
      <c r="D149" s="1" t="s">
        <v>8</v>
      </c>
      <c r="E149" s="1">
        <v>187</v>
      </c>
      <c r="F149" s="17">
        <v>80.25</v>
      </c>
      <c r="G149" s="17">
        <v>15006.75</v>
      </c>
      <c r="H149" s="17">
        <v>4933.5088294922325</v>
      </c>
      <c r="I149" s="17">
        <v>19940.258829492232</v>
      </c>
    </row>
    <row r="150" spans="1:9" ht="14.45" customHeight="1" x14ac:dyDescent="0.25">
      <c r="A150" s="13">
        <v>414</v>
      </c>
      <c r="B150" s="32" t="s">
        <v>155</v>
      </c>
      <c r="C150" s="1" t="s">
        <v>0</v>
      </c>
      <c r="D150" s="1" t="s">
        <v>28</v>
      </c>
      <c r="E150" s="1">
        <v>458</v>
      </c>
      <c r="F150" s="17">
        <v>80.25</v>
      </c>
      <c r="G150" s="17">
        <v>36754.5</v>
      </c>
      <c r="H150" s="17">
        <v>4326.2359580804032</v>
      </c>
      <c r="I150" s="17">
        <v>41080.735958080404</v>
      </c>
    </row>
    <row r="151" spans="1:9" ht="14.45" customHeight="1" x14ac:dyDescent="0.25">
      <c r="A151" s="13">
        <v>666</v>
      </c>
      <c r="B151" s="32" t="s">
        <v>156</v>
      </c>
      <c r="C151" s="1" t="s">
        <v>0</v>
      </c>
      <c r="D151" s="1" t="s">
        <v>89</v>
      </c>
      <c r="E151" s="1">
        <v>77</v>
      </c>
      <c r="F151" s="17">
        <v>80.25</v>
      </c>
      <c r="G151" s="17">
        <v>6179.25</v>
      </c>
      <c r="H151" s="17">
        <v>1080.3707575799795</v>
      </c>
      <c r="I151" s="17">
        <v>7259.6207575799799</v>
      </c>
    </row>
    <row r="152" spans="1:9" ht="14.45" customHeight="1" x14ac:dyDescent="0.25">
      <c r="A152" s="13">
        <v>435</v>
      </c>
      <c r="B152" s="32" t="s">
        <v>157</v>
      </c>
      <c r="C152" s="1" t="s">
        <v>7</v>
      </c>
      <c r="D152" s="1" t="s">
        <v>8</v>
      </c>
      <c r="E152" s="1">
        <v>133</v>
      </c>
      <c r="F152" s="17">
        <v>80.25</v>
      </c>
      <c r="G152" s="17">
        <v>10673.25</v>
      </c>
      <c r="H152" s="17">
        <v>1799.5781544515962</v>
      </c>
      <c r="I152" s="17">
        <v>12472.828154451596</v>
      </c>
    </row>
    <row r="153" spans="1:9" ht="14.45" customHeight="1" x14ac:dyDescent="0.25">
      <c r="A153" s="13">
        <v>723</v>
      </c>
      <c r="B153" s="32" t="s">
        <v>194</v>
      </c>
      <c r="C153" s="1" t="s">
        <v>0</v>
      </c>
      <c r="D153" s="1" t="s">
        <v>194</v>
      </c>
      <c r="E153" s="1">
        <v>714</v>
      </c>
      <c r="F153" s="17">
        <v>74.25</v>
      </c>
      <c r="G153" s="17">
        <v>53014.5</v>
      </c>
      <c r="H153" s="17">
        <v>29912.420030263384</v>
      </c>
      <c r="I153" s="17">
        <v>82926.920030263384</v>
      </c>
    </row>
    <row r="154" spans="1:9" ht="14.45" customHeight="1" x14ac:dyDescent="0.25">
      <c r="A154" s="13">
        <v>613</v>
      </c>
      <c r="B154" s="32" t="s">
        <v>158</v>
      </c>
      <c r="C154" s="1" t="s">
        <v>0</v>
      </c>
      <c r="D154" s="1" t="s">
        <v>22</v>
      </c>
      <c r="E154" s="1">
        <v>136</v>
      </c>
      <c r="F154" s="17">
        <v>80.25</v>
      </c>
      <c r="G154" s="17">
        <v>10914</v>
      </c>
      <c r="H154" s="17">
        <v>1808.7552863266569</v>
      </c>
      <c r="I154" s="17">
        <v>12722.755286326657</v>
      </c>
    </row>
    <row r="155" spans="1:9" ht="14.45" customHeight="1" x14ac:dyDescent="0.25">
      <c r="A155" s="13">
        <v>329</v>
      </c>
      <c r="B155" s="32" t="s">
        <v>5</v>
      </c>
      <c r="C155" s="1" t="s">
        <v>0</v>
      </c>
      <c r="D155" s="1" t="s">
        <v>5</v>
      </c>
      <c r="E155" s="1">
        <v>2837</v>
      </c>
      <c r="F155" s="17">
        <v>80.25</v>
      </c>
      <c r="G155" s="17">
        <v>227669.25</v>
      </c>
      <c r="H155" s="17">
        <v>126464.37506983675</v>
      </c>
      <c r="I155" s="17">
        <v>354133.62506983674</v>
      </c>
    </row>
    <row r="156" spans="1:9" ht="26.25" customHeight="1" x14ac:dyDescent="0.25">
      <c r="A156" s="13">
        <v>902</v>
      </c>
      <c r="B156" s="32" t="s">
        <v>159</v>
      </c>
      <c r="C156" s="1" t="s">
        <v>0</v>
      </c>
      <c r="D156" s="1" t="s">
        <v>159</v>
      </c>
      <c r="E156" s="1">
        <v>1904</v>
      </c>
      <c r="F156" s="17">
        <v>80.25</v>
      </c>
      <c r="G156" s="17">
        <v>152796</v>
      </c>
      <c r="H156" s="17">
        <v>32063.188763759044</v>
      </c>
      <c r="I156" s="17">
        <v>184859.18876375904</v>
      </c>
    </row>
    <row r="157" spans="1:9" ht="24.6" customHeight="1" x14ac:dyDescent="0.25">
      <c r="A157" s="13">
        <v>842</v>
      </c>
      <c r="B157" s="32" t="s">
        <v>160</v>
      </c>
      <c r="C157" s="1" t="s">
        <v>0</v>
      </c>
      <c r="D157" s="1" t="s">
        <v>106</v>
      </c>
      <c r="E157" s="1">
        <v>164</v>
      </c>
      <c r="F157" s="17">
        <v>80.25</v>
      </c>
      <c r="G157" s="17">
        <v>13161</v>
      </c>
      <c r="H157" s="17">
        <v>2309.0031634556453</v>
      </c>
      <c r="I157" s="17">
        <v>15470.003163455645</v>
      </c>
    </row>
    <row r="158" spans="1:9" ht="14.45" customHeight="1" x14ac:dyDescent="0.25">
      <c r="A158" s="13">
        <v>667</v>
      </c>
      <c r="B158" s="32" t="s">
        <v>161</v>
      </c>
      <c r="C158" s="1" t="s">
        <v>0</v>
      </c>
      <c r="D158" s="1" t="s">
        <v>89</v>
      </c>
      <c r="E158" s="1">
        <v>538</v>
      </c>
      <c r="F158" s="17">
        <v>80.25</v>
      </c>
      <c r="G158" s="17">
        <v>43174.5</v>
      </c>
      <c r="H158" s="17">
        <v>14222.618382193357</v>
      </c>
      <c r="I158" s="17">
        <v>57397.118382193359</v>
      </c>
    </row>
    <row r="159" spans="1:9" ht="14.45" customHeight="1" x14ac:dyDescent="0.25">
      <c r="A159" s="13">
        <v>903</v>
      </c>
      <c r="B159" s="32" t="s">
        <v>162</v>
      </c>
      <c r="C159" s="1" t="s">
        <v>7</v>
      </c>
      <c r="D159" s="1" t="s">
        <v>8</v>
      </c>
      <c r="E159" s="1">
        <v>560</v>
      </c>
      <c r="F159" s="17">
        <v>80.25</v>
      </c>
      <c r="G159" s="17">
        <v>44940</v>
      </c>
      <c r="H159" s="17">
        <v>8189.6983241565677</v>
      </c>
      <c r="I159" s="17">
        <v>53129.698324156569</v>
      </c>
    </row>
    <row r="160" spans="1:9" ht="14.45" customHeight="1" x14ac:dyDescent="0.25">
      <c r="A160" s="13">
        <v>584</v>
      </c>
      <c r="B160" s="32" t="s">
        <v>163</v>
      </c>
      <c r="C160" s="1" t="s">
        <v>0</v>
      </c>
      <c r="D160" s="1" t="s">
        <v>46</v>
      </c>
      <c r="E160" s="1">
        <v>394</v>
      </c>
      <c r="F160" s="17">
        <v>80.25</v>
      </c>
      <c r="G160" s="17">
        <v>31618.5</v>
      </c>
      <c r="H160" s="17">
        <v>23172.340891750624</v>
      </c>
      <c r="I160" s="17">
        <v>54790.840891750624</v>
      </c>
    </row>
    <row r="161" spans="1:9" ht="14.45" customHeight="1" x14ac:dyDescent="0.25">
      <c r="A161" s="13">
        <v>585</v>
      </c>
      <c r="B161" s="32" t="s">
        <v>164</v>
      </c>
      <c r="C161" s="1" t="s">
        <v>0</v>
      </c>
      <c r="D161" s="1" t="s">
        <v>46</v>
      </c>
      <c r="E161" s="1">
        <v>185</v>
      </c>
      <c r="F161" s="17">
        <v>80.25</v>
      </c>
      <c r="G161" s="17">
        <v>14846.25</v>
      </c>
      <c r="H161" s="17">
        <v>4598.585594226638</v>
      </c>
      <c r="I161" s="17">
        <v>19444.835594226639</v>
      </c>
    </row>
    <row r="162" spans="1:9" ht="14.45" customHeight="1" x14ac:dyDescent="0.25">
      <c r="A162" s="13">
        <v>387</v>
      </c>
      <c r="B162" s="32" t="s">
        <v>345</v>
      </c>
      <c r="C162" s="1" t="s">
        <v>7</v>
      </c>
      <c r="D162" s="1" t="s">
        <v>8</v>
      </c>
      <c r="E162" s="1">
        <v>918</v>
      </c>
      <c r="F162" s="17">
        <v>80.25</v>
      </c>
      <c r="G162" s="17">
        <v>73669.5</v>
      </c>
      <c r="H162" s="17">
        <v>34745.972189726679</v>
      </c>
      <c r="I162" s="17">
        <v>108415.47218972669</v>
      </c>
    </row>
    <row r="163" spans="1:9" ht="14.45" customHeight="1" x14ac:dyDescent="0.25">
      <c r="A163" s="13">
        <v>792</v>
      </c>
      <c r="B163" s="32" t="s">
        <v>165</v>
      </c>
      <c r="C163" s="1" t="s">
        <v>0</v>
      </c>
      <c r="D163" s="1" t="s">
        <v>106</v>
      </c>
      <c r="E163" s="1">
        <v>442</v>
      </c>
      <c r="F163" s="17">
        <v>80.25</v>
      </c>
      <c r="G163" s="17">
        <v>35470.5</v>
      </c>
      <c r="H163" s="17">
        <v>12577.610175226908</v>
      </c>
      <c r="I163" s="17">
        <v>48048.11017522691</v>
      </c>
    </row>
    <row r="164" spans="1:9" ht="14.45" customHeight="1" x14ac:dyDescent="0.25">
      <c r="A164" s="13">
        <v>388</v>
      </c>
      <c r="B164" s="32" t="s">
        <v>166</v>
      </c>
      <c r="C164" s="1" t="s">
        <v>0</v>
      </c>
      <c r="D164" s="1" t="s">
        <v>14</v>
      </c>
      <c r="E164" s="1">
        <v>250</v>
      </c>
      <c r="F164" s="17">
        <v>80.25</v>
      </c>
      <c r="G164" s="17">
        <v>20062.5</v>
      </c>
      <c r="H164" s="17">
        <v>3838.0973232168362</v>
      </c>
      <c r="I164" s="17">
        <v>23900.597323216836</v>
      </c>
    </row>
    <row r="165" spans="1:9" ht="14.45" customHeight="1" x14ac:dyDescent="0.25">
      <c r="A165" s="13">
        <v>740</v>
      </c>
      <c r="B165" s="32" t="s">
        <v>167</v>
      </c>
      <c r="C165" s="1" t="s">
        <v>7</v>
      </c>
      <c r="D165" s="1" t="s">
        <v>8</v>
      </c>
      <c r="E165" s="1">
        <v>92</v>
      </c>
      <c r="F165" s="17">
        <v>80.25</v>
      </c>
      <c r="G165" s="17">
        <v>7383</v>
      </c>
      <c r="H165" s="17">
        <v>1700.6889322614927</v>
      </c>
      <c r="I165" s="17">
        <v>9083.6889322614934</v>
      </c>
    </row>
    <row r="166" spans="1:9" ht="14.45" customHeight="1" x14ac:dyDescent="0.25">
      <c r="A166" s="13">
        <v>614</v>
      </c>
      <c r="B166" s="32" t="s">
        <v>168</v>
      </c>
      <c r="C166" s="1" t="s">
        <v>7</v>
      </c>
      <c r="D166" s="1" t="s">
        <v>8</v>
      </c>
      <c r="E166" s="1">
        <v>276</v>
      </c>
      <c r="F166" s="17">
        <v>80.25</v>
      </c>
      <c r="G166" s="17">
        <v>22149</v>
      </c>
      <c r="H166" s="17">
        <v>5976.6862989740148</v>
      </c>
      <c r="I166" s="17">
        <v>28125.686298974015</v>
      </c>
    </row>
    <row r="167" spans="1:9" ht="14.45" customHeight="1" x14ac:dyDescent="0.25">
      <c r="A167" s="13">
        <v>331</v>
      </c>
      <c r="B167" s="32" t="s">
        <v>170</v>
      </c>
      <c r="C167" s="1" t="s">
        <v>0</v>
      </c>
      <c r="D167" s="1" t="s">
        <v>5</v>
      </c>
      <c r="E167" s="1">
        <v>552</v>
      </c>
      <c r="F167" s="17">
        <v>80.25</v>
      </c>
      <c r="G167" s="17">
        <v>44298</v>
      </c>
      <c r="H167" s="17">
        <v>17536.209344929717</v>
      </c>
      <c r="I167" s="17">
        <v>61834.209344929717</v>
      </c>
    </row>
    <row r="168" spans="1:9" ht="14.45" customHeight="1" x14ac:dyDescent="0.25">
      <c r="A168" s="13">
        <v>696</v>
      </c>
      <c r="B168" s="32" t="s">
        <v>171</v>
      </c>
      <c r="C168" s="1" t="s">
        <v>0</v>
      </c>
      <c r="D168" s="1" t="s">
        <v>60</v>
      </c>
      <c r="E168" s="1">
        <v>68</v>
      </c>
      <c r="F168" s="17">
        <v>80.25</v>
      </c>
      <c r="G168" s="17">
        <v>5457</v>
      </c>
      <c r="H168" s="17">
        <v>994.77108776403168</v>
      </c>
      <c r="I168" s="17">
        <v>6451.771087764032</v>
      </c>
    </row>
    <row r="169" spans="1:9" ht="14.45" customHeight="1" x14ac:dyDescent="0.25">
      <c r="A169" s="13">
        <v>497</v>
      </c>
      <c r="B169" s="32" t="s">
        <v>172</v>
      </c>
      <c r="C169" s="1" t="s">
        <v>0</v>
      </c>
      <c r="D169" s="1" t="s">
        <v>53</v>
      </c>
      <c r="E169" s="1">
        <v>88</v>
      </c>
      <c r="F169" s="17">
        <v>80.25</v>
      </c>
      <c r="G169" s="17">
        <v>7062</v>
      </c>
      <c r="H169" s="17">
        <v>1769.5630480954098</v>
      </c>
      <c r="I169" s="17">
        <v>8831.5630480954096</v>
      </c>
    </row>
    <row r="170" spans="1:9" ht="14.45" customHeight="1" x14ac:dyDescent="0.25">
      <c r="A170" s="13">
        <v>586</v>
      </c>
      <c r="B170" s="32" t="s">
        <v>173</v>
      </c>
      <c r="C170" s="1" t="s">
        <v>7</v>
      </c>
      <c r="D170" s="1" t="s">
        <v>8</v>
      </c>
      <c r="E170" s="1">
        <v>38</v>
      </c>
      <c r="F170" s="17">
        <v>80.25</v>
      </c>
      <c r="G170" s="17">
        <v>3049.5</v>
      </c>
      <c r="H170" s="17">
        <v>1150.9985633185477</v>
      </c>
      <c r="I170" s="17">
        <v>4200.4985633185479</v>
      </c>
    </row>
    <row r="171" spans="1:9" ht="14.45" customHeight="1" x14ac:dyDescent="0.25">
      <c r="A171" s="13">
        <v>955</v>
      </c>
      <c r="B171" s="32" t="s">
        <v>174</v>
      </c>
      <c r="C171" s="1" t="s">
        <v>0</v>
      </c>
      <c r="D171" s="1" t="s">
        <v>14</v>
      </c>
      <c r="E171" s="1">
        <v>853</v>
      </c>
      <c r="F171" s="17">
        <v>80.25</v>
      </c>
      <c r="G171" s="17">
        <v>68453.25</v>
      </c>
      <c r="H171" s="17">
        <v>13864.923396701726</v>
      </c>
      <c r="I171" s="17">
        <v>82318.173396701721</v>
      </c>
    </row>
    <row r="172" spans="1:9" ht="14.45" customHeight="1" x14ac:dyDescent="0.25">
      <c r="A172" s="13">
        <v>306</v>
      </c>
      <c r="B172" s="32" t="s">
        <v>3</v>
      </c>
      <c r="C172" s="1" t="s">
        <v>0</v>
      </c>
      <c r="D172" s="1" t="s">
        <v>3</v>
      </c>
      <c r="E172" s="1">
        <v>2770</v>
      </c>
      <c r="F172" s="17">
        <v>80.25</v>
      </c>
      <c r="G172" s="17">
        <v>222292.5</v>
      </c>
      <c r="H172" s="17">
        <v>86411.739735233772</v>
      </c>
      <c r="I172" s="17">
        <v>308704.23973523377</v>
      </c>
    </row>
    <row r="173" spans="1:9" ht="14.45" customHeight="1" x14ac:dyDescent="0.25">
      <c r="A173" s="13">
        <v>415</v>
      </c>
      <c r="B173" s="32" t="s">
        <v>175</v>
      </c>
      <c r="C173" s="1" t="s">
        <v>0</v>
      </c>
      <c r="D173" s="1" t="s">
        <v>10</v>
      </c>
      <c r="E173" s="1">
        <v>251</v>
      </c>
      <c r="F173" s="17">
        <v>80.25</v>
      </c>
      <c r="G173" s="17">
        <v>20142.75</v>
      </c>
      <c r="H173" s="17">
        <v>5067.6701879043367</v>
      </c>
      <c r="I173" s="17">
        <v>25210.420187904336</v>
      </c>
    </row>
    <row r="174" spans="1:9" ht="14.45" customHeight="1" x14ac:dyDescent="0.25">
      <c r="A174" s="13">
        <v>332</v>
      </c>
      <c r="B174" s="32" t="s">
        <v>176</v>
      </c>
      <c r="C174" s="1" t="s">
        <v>7</v>
      </c>
      <c r="D174" s="1" t="s">
        <v>8</v>
      </c>
      <c r="E174" s="1">
        <v>670</v>
      </c>
      <c r="F174" s="17">
        <v>80.25</v>
      </c>
      <c r="G174" s="17">
        <v>53767.5</v>
      </c>
      <c r="H174" s="17">
        <v>6646.6793963232731</v>
      </c>
      <c r="I174" s="17">
        <v>60414.17939632327</v>
      </c>
    </row>
    <row r="175" spans="1:9" ht="14.45" customHeight="1" x14ac:dyDescent="0.25">
      <c r="A175" s="13">
        <v>587</v>
      </c>
      <c r="B175" s="32" t="s">
        <v>346</v>
      </c>
      <c r="C175" s="1" t="s">
        <v>0</v>
      </c>
      <c r="D175" s="1" t="s">
        <v>46</v>
      </c>
      <c r="E175" s="1">
        <v>635</v>
      </c>
      <c r="F175" s="17">
        <v>80.25</v>
      </c>
      <c r="G175" s="17">
        <v>50958.75</v>
      </c>
      <c r="H175" s="17">
        <v>27018.806257764627</v>
      </c>
      <c r="I175" s="17">
        <v>77977.556257764634</v>
      </c>
    </row>
    <row r="176" spans="1:9" ht="26.25" customHeight="1" x14ac:dyDescent="0.25">
      <c r="A176" s="13">
        <v>543</v>
      </c>
      <c r="B176" s="32" t="s">
        <v>177</v>
      </c>
      <c r="C176" s="1" t="s">
        <v>0</v>
      </c>
      <c r="D176" s="1" t="s">
        <v>132</v>
      </c>
      <c r="E176" s="1">
        <v>94</v>
      </c>
      <c r="F176" s="17">
        <v>80.25</v>
      </c>
      <c r="G176" s="17">
        <v>7543.5</v>
      </c>
      <c r="H176" s="17">
        <v>1019.5025882616141</v>
      </c>
      <c r="I176" s="17">
        <v>8563.0025882616137</v>
      </c>
    </row>
    <row r="177" spans="1:9" ht="14.45" customHeight="1" x14ac:dyDescent="0.25">
      <c r="A177" s="13">
        <v>389</v>
      </c>
      <c r="B177" s="32" t="s">
        <v>178</v>
      </c>
      <c r="C177" s="1" t="s">
        <v>7</v>
      </c>
      <c r="D177" s="1" t="s">
        <v>8</v>
      </c>
      <c r="E177" s="1">
        <v>5</v>
      </c>
      <c r="F177" s="17">
        <v>80.25</v>
      </c>
      <c r="G177" s="17">
        <v>401.25</v>
      </c>
      <c r="H177" s="17">
        <v>31.718365143179977</v>
      </c>
      <c r="I177" s="17">
        <v>432.96836514317999</v>
      </c>
    </row>
    <row r="178" spans="1:9" ht="14.45" customHeight="1" x14ac:dyDescent="0.25">
      <c r="A178" s="13">
        <v>307</v>
      </c>
      <c r="B178" s="32" t="s">
        <v>179</v>
      </c>
      <c r="C178" s="1" t="s">
        <v>0</v>
      </c>
      <c r="D178" s="1" t="s">
        <v>48</v>
      </c>
      <c r="E178" s="1">
        <v>410</v>
      </c>
      <c r="F178" s="17">
        <v>80.25</v>
      </c>
      <c r="G178" s="17">
        <v>32902.5</v>
      </c>
      <c r="H178" s="17">
        <v>6717.6381080895744</v>
      </c>
      <c r="I178" s="17">
        <v>39620.138108089574</v>
      </c>
    </row>
    <row r="179" spans="1:9" ht="14.45" customHeight="1" x14ac:dyDescent="0.25">
      <c r="A179" s="13">
        <v>390</v>
      </c>
      <c r="B179" s="32" t="s">
        <v>180</v>
      </c>
      <c r="C179" s="1" t="s">
        <v>7</v>
      </c>
      <c r="D179" s="1" t="s">
        <v>8</v>
      </c>
      <c r="E179" s="1">
        <v>296</v>
      </c>
      <c r="F179" s="17">
        <v>80.25</v>
      </c>
      <c r="G179" s="17">
        <v>23754</v>
      </c>
      <c r="H179" s="17">
        <v>5462.6197502529285</v>
      </c>
      <c r="I179" s="17">
        <v>29216.619750252928</v>
      </c>
    </row>
    <row r="180" spans="1:9" ht="14.45" customHeight="1" x14ac:dyDescent="0.25">
      <c r="A180" s="13">
        <v>785</v>
      </c>
      <c r="B180" s="32" t="s">
        <v>50</v>
      </c>
      <c r="C180" s="1" t="s">
        <v>0</v>
      </c>
      <c r="D180" s="1" t="s">
        <v>50</v>
      </c>
      <c r="E180" s="1">
        <v>865</v>
      </c>
      <c r="F180" s="17">
        <v>80.25</v>
      </c>
      <c r="G180" s="17">
        <v>69416.25</v>
      </c>
      <c r="H180" s="17">
        <v>25566.573988529206</v>
      </c>
      <c r="I180" s="17">
        <v>94982.823988529213</v>
      </c>
    </row>
    <row r="181" spans="1:9" ht="14.45" customHeight="1" x14ac:dyDescent="0.25">
      <c r="A181" s="13">
        <v>333</v>
      </c>
      <c r="B181" s="32" t="s">
        <v>181</v>
      </c>
      <c r="C181" s="1" t="s">
        <v>0</v>
      </c>
      <c r="D181" s="1" t="s">
        <v>5</v>
      </c>
      <c r="E181" s="1">
        <v>307</v>
      </c>
      <c r="F181" s="17">
        <v>80.25</v>
      </c>
      <c r="G181" s="17">
        <v>24636.75</v>
      </c>
      <c r="H181" s="17">
        <v>8066.1371250510883</v>
      </c>
      <c r="I181" s="17">
        <v>32702.887125051089</v>
      </c>
    </row>
    <row r="182" spans="1:9" ht="14.45" customHeight="1" x14ac:dyDescent="0.25">
      <c r="A182" s="13">
        <v>741</v>
      </c>
      <c r="B182" s="32" t="s">
        <v>182</v>
      </c>
      <c r="C182" s="1" t="s">
        <v>7</v>
      </c>
      <c r="D182" s="1" t="s">
        <v>8</v>
      </c>
      <c r="E182" s="1">
        <v>74</v>
      </c>
      <c r="F182" s="17">
        <v>80.25</v>
      </c>
      <c r="G182" s="17">
        <v>5938.5</v>
      </c>
      <c r="H182" s="17">
        <v>439.75345601082591</v>
      </c>
      <c r="I182" s="17">
        <v>6378.2534560108261</v>
      </c>
    </row>
    <row r="183" spans="1:9" ht="14.45" customHeight="1" x14ac:dyDescent="0.25">
      <c r="A183" s="13">
        <v>615</v>
      </c>
      <c r="B183" s="32" t="s">
        <v>183</v>
      </c>
      <c r="C183" s="1" t="s">
        <v>0</v>
      </c>
      <c r="D183" s="1" t="s">
        <v>22</v>
      </c>
      <c r="E183" s="1">
        <v>152</v>
      </c>
      <c r="F183" s="17">
        <v>80.25</v>
      </c>
      <c r="G183" s="17">
        <v>12198</v>
      </c>
      <c r="H183" s="17">
        <v>998.89319052886026</v>
      </c>
      <c r="I183" s="17">
        <v>13196.893190528861</v>
      </c>
    </row>
    <row r="184" spans="1:9" ht="14.45" customHeight="1" x14ac:dyDescent="0.25">
      <c r="A184" s="13">
        <v>437</v>
      </c>
      <c r="B184" s="32" t="s">
        <v>184</v>
      </c>
      <c r="C184" s="1" t="s">
        <v>0</v>
      </c>
      <c r="D184" s="1" t="s">
        <v>60</v>
      </c>
      <c r="E184" s="1">
        <v>30</v>
      </c>
      <c r="F184" s="17">
        <v>80.25</v>
      </c>
      <c r="G184" s="17">
        <v>2407.5</v>
      </c>
      <c r="H184" s="17">
        <v>165.66487946272665</v>
      </c>
      <c r="I184" s="17">
        <v>2573.1648794627267</v>
      </c>
    </row>
    <row r="185" spans="1:9" ht="14.45" customHeight="1" x14ac:dyDescent="0.25">
      <c r="A185" s="13">
        <v>544</v>
      </c>
      <c r="B185" s="32" t="s">
        <v>132</v>
      </c>
      <c r="C185" s="1" t="s">
        <v>0</v>
      </c>
      <c r="D185" s="1" t="s">
        <v>132</v>
      </c>
      <c r="E185" s="1">
        <v>784</v>
      </c>
      <c r="F185" s="17">
        <v>80.25</v>
      </c>
      <c r="G185" s="17">
        <v>62916</v>
      </c>
      <c r="H185" s="17">
        <v>25863.990706124623</v>
      </c>
      <c r="I185" s="17">
        <v>88779.990706124619</v>
      </c>
    </row>
    <row r="186" spans="1:9" ht="14.45" customHeight="1" x14ac:dyDescent="0.25">
      <c r="A186" s="13">
        <v>742</v>
      </c>
      <c r="B186" s="32" t="s">
        <v>185</v>
      </c>
      <c r="C186" s="1" t="s">
        <v>0</v>
      </c>
      <c r="D186" s="1" t="s">
        <v>53</v>
      </c>
      <c r="E186" s="1">
        <v>159</v>
      </c>
      <c r="F186" s="17">
        <v>80.25</v>
      </c>
      <c r="G186" s="17">
        <v>12759.75</v>
      </c>
      <c r="H186" s="17">
        <v>1745.1605522493862</v>
      </c>
      <c r="I186" s="17">
        <v>14504.910552249386</v>
      </c>
    </row>
    <row r="187" spans="1:9" ht="14.45" customHeight="1" x14ac:dyDescent="0.25">
      <c r="A187" s="13">
        <v>416</v>
      </c>
      <c r="B187" s="32" t="s">
        <v>186</v>
      </c>
      <c r="C187" s="1" t="s">
        <v>0</v>
      </c>
      <c r="D187" s="1" t="s">
        <v>28</v>
      </c>
      <c r="E187" s="1">
        <v>27</v>
      </c>
      <c r="F187" s="17">
        <v>80.25</v>
      </c>
      <c r="G187" s="17">
        <v>2166.75</v>
      </c>
      <c r="H187" s="17">
        <v>735.5239628298151</v>
      </c>
      <c r="I187" s="17">
        <v>2902.273962829815</v>
      </c>
    </row>
    <row r="188" spans="1:9" ht="14.45" customHeight="1" x14ac:dyDescent="0.25">
      <c r="A188" s="13">
        <v>700</v>
      </c>
      <c r="B188" s="32" t="s">
        <v>34</v>
      </c>
      <c r="C188" s="1" t="s">
        <v>0</v>
      </c>
      <c r="D188" s="1" t="s">
        <v>34</v>
      </c>
      <c r="E188" s="1">
        <v>1562</v>
      </c>
      <c r="F188" s="17">
        <v>74.25</v>
      </c>
      <c r="G188" s="17">
        <v>115978.5</v>
      </c>
      <c r="H188" s="17">
        <v>86888.490142962502</v>
      </c>
      <c r="I188" s="17">
        <v>202866.99014296249</v>
      </c>
    </row>
    <row r="189" spans="1:9" ht="14.45" customHeight="1" x14ac:dyDescent="0.25">
      <c r="A189" s="13">
        <v>668</v>
      </c>
      <c r="B189" s="32" t="s">
        <v>187</v>
      </c>
      <c r="C189" s="1" t="s">
        <v>0</v>
      </c>
      <c r="D189" s="1" t="s">
        <v>89</v>
      </c>
      <c r="E189" s="1">
        <v>499</v>
      </c>
      <c r="F189" s="17">
        <v>80.25</v>
      </c>
      <c r="G189" s="17">
        <v>40044.75</v>
      </c>
      <c r="H189" s="17">
        <v>8523.5464190723123</v>
      </c>
      <c r="I189" s="17">
        <v>48568.296419072314</v>
      </c>
    </row>
    <row r="190" spans="1:9" ht="14.45" customHeight="1" x14ac:dyDescent="0.25">
      <c r="A190" s="13">
        <v>546</v>
      </c>
      <c r="B190" s="32" t="s">
        <v>14</v>
      </c>
      <c r="C190" s="1" t="s">
        <v>0</v>
      </c>
      <c r="D190" s="1" t="s">
        <v>14</v>
      </c>
      <c r="E190" s="1">
        <v>2024</v>
      </c>
      <c r="F190" s="17">
        <v>80.25</v>
      </c>
      <c r="G190" s="17">
        <v>162426</v>
      </c>
      <c r="H190" s="17">
        <v>57775.592231441871</v>
      </c>
      <c r="I190" s="17">
        <v>220201.59223144187</v>
      </c>
    </row>
    <row r="191" spans="1:9" ht="14.45" customHeight="1" x14ac:dyDescent="0.25">
      <c r="A191" s="13">
        <v>669</v>
      </c>
      <c r="B191" s="32" t="s">
        <v>190</v>
      </c>
      <c r="C191" s="1" t="s">
        <v>7</v>
      </c>
      <c r="D191" s="1" t="s">
        <v>8</v>
      </c>
      <c r="E191" s="1">
        <v>99</v>
      </c>
      <c r="F191" s="17">
        <v>80.25</v>
      </c>
      <c r="G191" s="17">
        <v>7944.75</v>
      </c>
      <c r="H191" s="17">
        <v>1187.3248511204897</v>
      </c>
      <c r="I191" s="17">
        <v>9132.0748511204893</v>
      </c>
    </row>
    <row r="192" spans="1:9" ht="14.45" customHeight="1" x14ac:dyDescent="0.25">
      <c r="A192" s="13">
        <v>616</v>
      </c>
      <c r="B192" s="32" t="s">
        <v>58</v>
      </c>
      <c r="C192" s="1" t="s">
        <v>0</v>
      </c>
      <c r="D192" s="1" t="s">
        <v>58</v>
      </c>
      <c r="E192" s="1">
        <v>2425</v>
      </c>
      <c r="F192" s="17">
        <v>80.25</v>
      </c>
      <c r="G192" s="17">
        <v>194606.25</v>
      </c>
      <c r="H192" s="17">
        <v>52385.104630998809</v>
      </c>
      <c r="I192" s="17">
        <v>246991.3546309988</v>
      </c>
    </row>
    <row r="193" spans="1:9" ht="14.45" customHeight="1" x14ac:dyDescent="0.25">
      <c r="A193" s="13">
        <v>498</v>
      </c>
      <c r="B193" s="32" t="s">
        <v>192</v>
      </c>
      <c r="C193" s="1" t="s">
        <v>0</v>
      </c>
      <c r="D193" s="1" t="s">
        <v>53</v>
      </c>
      <c r="E193" s="1">
        <v>280</v>
      </c>
      <c r="F193" s="17">
        <v>80.25</v>
      </c>
      <c r="G193" s="17">
        <v>22470</v>
      </c>
      <c r="H193" s="17">
        <v>8339.0345108711663</v>
      </c>
      <c r="I193" s="17">
        <v>30809.034510871166</v>
      </c>
    </row>
    <row r="194" spans="1:9" ht="14.45" customHeight="1" x14ac:dyDescent="0.25">
      <c r="A194" s="13">
        <v>356</v>
      </c>
      <c r="B194" s="32" t="s">
        <v>193</v>
      </c>
      <c r="C194" s="1" t="s">
        <v>0</v>
      </c>
      <c r="D194" s="1" t="s">
        <v>193</v>
      </c>
      <c r="E194" s="1">
        <v>2345</v>
      </c>
      <c r="F194" s="17">
        <v>80.25</v>
      </c>
      <c r="G194" s="17">
        <v>188186.25</v>
      </c>
      <c r="H194" s="17">
        <v>59242.732515887757</v>
      </c>
      <c r="I194" s="17">
        <v>247428.98251588776</v>
      </c>
    </row>
    <row r="195" spans="1:9" ht="14.45" customHeight="1" x14ac:dyDescent="0.25">
      <c r="A195" s="13">
        <v>670</v>
      </c>
      <c r="B195" s="32" t="s">
        <v>89</v>
      </c>
      <c r="C195" s="1" t="s">
        <v>0</v>
      </c>
      <c r="D195" s="1" t="s">
        <v>89</v>
      </c>
      <c r="E195" s="1">
        <v>960</v>
      </c>
      <c r="F195" s="17">
        <v>80.25</v>
      </c>
      <c r="G195" s="17">
        <v>77040</v>
      </c>
      <c r="H195" s="17">
        <v>22171.619987856855</v>
      </c>
      <c r="I195" s="17">
        <v>99211.619987856859</v>
      </c>
    </row>
    <row r="196" spans="1:9" ht="14.45" customHeight="1" x14ac:dyDescent="0.25">
      <c r="A196" s="13">
        <v>743</v>
      </c>
      <c r="B196" s="32" t="s">
        <v>138</v>
      </c>
      <c r="C196" s="1" t="s">
        <v>0</v>
      </c>
      <c r="D196" s="1" t="s">
        <v>138</v>
      </c>
      <c r="E196" s="1">
        <v>1255</v>
      </c>
      <c r="F196" s="17">
        <v>77.25</v>
      </c>
      <c r="G196" s="17">
        <v>96948.75</v>
      </c>
      <c r="H196" s="17">
        <v>64366.641387699055</v>
      </c>
      <c r="I196" s="17">
        <v>161315.39138769906</v>
      </c>
    </row>
    <row r="197" spans="1:9" ht="14.45" customHeight="1" x14ac:dyDescent="0.25">
      <c r="A197" s="13">
        <v>981</v>
      </c>
      <c r="B197" s="32" t="s">
        <v>24</v>
      </c>
      <c r="C197" s="1" t="s">
        <v>0</v>
      </c>
      <c r="D197" s="1" t="s">
        <v>14</v>
      </c>
      <c r="E197" s="1">
        <v>922</v>
      </c>
      <c r="F197" s="17">
        <v>80.25</v>
      </c>
      <c r="G197" s="17">
        <v>73990.5</v>
      </c>
      <c r="H197" s="17">
        <v>29701.046707525649</v>
      </c>
      <c r="I197" s="17">
        <v>103691.54670752565</v>
      </c>
    </row>
    <row r="198" spans="1:9" ht="14.45" customHeight="1" x14ac:dyDescent="0.25">
      <c r="A198" s="13">
        <v>617</v>
      </c>
      <c r="B198" s="32" t="s">
        <v>195</v>
      </c>
      <c r="C198" s="1" t="s">
        <v>0</v>
      </c>
      <c r="D198" s="1" t="s">
        <v>22</v>
      </c>
      <c r="E198" s="1">
        <v>132</v>
      </c>
      <c r="F198" s="17">
        <v>80.25</v>
      </c>
      <c r="G198" s="17">
        <v>10593</v>
      </c>
      <c r="H198" s="17">
        <v>1312.6689820325635</v>
      </c>
      <c r="I198" s="17">
        <v>11905.668982032563</v>
      </c>
    </row>
    <row r="199" spans="1:9" ht="14.45" customHeight="1" x14ac:dyDescent="0.25">
      <c r="A199" s="13">
        <v>877</v>
      </c>
      <c r="B199" s="32" t="s">
        <v>196</v>
      </c>
      <c r="C199" s="1" t="s">
        <v>7</v>
      </c>
      <c r="D199" s="1" t="s">
        <v>8</v>
      </c>
      <c r="E199" s="1">
        <v>92</v>
      </c>
      <c r="F199" s="17">
        <v>80.25</v>
      </c>
      <c r="G199" s="17">
        <v>7383</v>
      </c>
      <c r="H199" s="17">
        <v>1193.7430054668187</v>
      </c>
      <c r="I199" s="17">
        <v>8576.7430054668184</v>
      </c>
    </row>
    <row r="200" spans="1:9" ht="14.45" customHeight="1" x14ac:dyDescent="0.25">
      <c r="A200" s="13">
        <v>982</v>
      </c>
      <c r="B200" s="32" t="s">
        <v>197</v>
      </c>
      <c r="C200" s="1" t="s">
        <v>0</v>
      </c>
      <c r="D200" s="1" t="s">
        <v>36</v>
      </c>
      <c r="E200" s="1">
        <v>325</v>
      </c>
      <c r="F200" s="17">
        <v>80.25</v>
      </c>
      <c r="G200" s="17">
        <v>26081.25</v>
      </c>
      <c r="H200" s="17">
        <v>6656.3471736570482</v>
      </c>
      <c r="I200" s="17">
        <v>32737.59717365705</v>
      </c>
    </row>
    <row r="201" spans="1:9" ht="14.45" customHeight="1" x14ac:dyDescent="0.25">
      <c r="A201" s="13">
        <v>588</v>
      </c>
      <c r="B201" s="32" t="s">
        <v>347</v>
      </c>
      <c r="C201" s="1" t="s">
        <v>7</v>
      </c>
      <c r="D201" s="1" t="s">
        <v>8</v>
      </c>
      <c r="E201" s="1">
        <v>59</v>
      </c>
      <c r="F201" s="17">
        <v>80.25</v>
      </c>
      <c r="G201" s="17">
        <v>4734.75</v>
      </c>
      <c r="H201" s="17">
        <v>1916.6976229110001</v>
      </c>
      <c r="I201" s="17">
        <v>6651.4476229110005</v>
      </c>
    </row>
    <row r="202" spans="1:9" ht="14.45" customHeight="1" x14ac:dyDescent="0.25">
      <c r="A202" s="13">
        <v>724</v>
      </c>
      <c r="B202" s="32" t="s">
        <v>198</v>
      </c>
      <c r="C202" s="1" t="s">
        <v>0</v>
      </c>
      <c r="D202" s="1" t="s">
        <v>194</v>
      </c>
      <c r="E202" s="1">
        <v>170</v>
      </c>
      <c r="F202" s="17">
        <v>74.25</v>
      </c>
      <c r="G202" s="17">
        <v>12622.5</v>
      </c>
      <c r="H202" s="17">
        <v>3696.813559001188</v>
      </c>
      <c r="I202" s="17">
        <v>16319.313559001188</v>
      </c>
    </row>
    <row r="203" spans="1:9" ht="26.25" customHeight="1" x14ac:dyDescent="0.25">
      <c r="A203" s="13">
        <v>357</v>
      </c>
      <c r="B203" s="32" t="s">
        <v>199</v>
      </c>
      <c r="C203" s="1" t="s">
        <v>7</v>
      </c>
      <c r="D203" s="1" t="s">
        <v>8</v>
      </c>
      <c r="E203" s="1">
        <v>190</v>
      </c>
      <c r="F203" s="17">
        <v>80.25</v>
      </c>
      <c r="G203" s="17">
        <v>15247.5</v>
      </c>
      <c r="H203" s="17">
        <v>2180.9143468716843</v>
      </c>
      <c r="I203" s="17">
        <v>17428.414346871683</v>
      </c>
    </row>
    <row r="204" spans="1:9" ht="24.6" customHeight="1" x14ac:dyDescent="0.25">
      <c r="A204" s="13">
        <v>983</v>
      </c>
      <c r="B204" s="32" t="s">
        <v>200</v>
      </c>
      <c r="C204" s="1" t="s">
        <v>0</v>
      </c>
      <c r="D204" s="1" t="s">
        <v>14</v>
      </c>
      <c r="E204" s="1">
        <v>326</v>
      </c>
      <c r="F204" s="17">
        <v>80.25</v>
      </c>
      <c r="G204" s="17">
        <v>26161.5</v>
      </c>
      <c r="H204" s="17">
        <v>7481.4071545411862</v>
      </c>
      <c r="I204" s="17">
        <v>33642.907154541186</v>
      </c>
    </row>
    <row r="205" spans="1:9" ht="14.45" customHeight="1" x14ac:dyDescent="0.25">
      <c r="A205" s="13">
        <v>418</v>
      </c>
      <c r="B205" s="32" t="s">
        <v>201</v>
      </c>
      <c r="C205" s="1" t="s">
        <v>0</v>
      </c>
      <c r="D205" s="1" t="s">
        <v>28</v>
      </c>
      <c r="E205" s="1">
        <v>618</v>
      </c>
      <c r="F205" s="17">
        <v>80.25</v>
      </c>
      <c r="G205" s="17">
        <v>49594.5</v>
      </c>
      <c r="H205" s="17">
        <v>22867.5764733537</v>
      </c>
      <c r="I205" s="17">
        <v>72462.076473353693</v>
      </c>
    </row>
    <row r="206" spans="1:9" ht="14.45" customHeight="1" x14ac:dyDescent="0.25">
      <c r="A206" s="13">
        <v>619</v>
      </c>
      <c r="B206" s="32" t="s">
        <v>202</v>
      </c>
      <c r="C206" s="1" t="s">
        <v>7</v>
      </c>
      <c r="D206" s="1" t="s">
        <v>8</v>
      </c>
      <c r="E206" s="1">
        <v>793</v>
      </c>
      <c r="F206" s="17">
        <v>80.25</v>
      </c>
      <c r="G206" s="17">
        <v>63638.25</v>
      </c>
      <c r="H206" s="17">
        <v>10389.853113572868</v>
      </c>
      <c r="I206" s="17">
        <v>74028.10311357287</v>
      </c>
    </row>
    <row r="207" spans="1:9" ht="14.45" customHeight="1" x14ac:dyDescent="0.25">
      <c r="A207" s="13">
        <v>934</v>
      </c>
      <c r="B207" s="32" t="s">
        <v>348</v>
      </c>
      <c r="C207" s="1" t="s">
        <v>0</v>
      </c>
      <c r="D207" s="1" t="s">
        <v>19</v>
      </c>
      <c r="E207" s="1">
        <v>386</v>
      </c>
      <c r="F207" s="17">
        <v>80.25</v>
      </c>
      <c r="G207" s="17">
        <v>30976.5</v>
      </c>
      <c r="H207" s="17">
        <v>11196.441933026437</v>
      </c>
      <c r="I207" s="17">
        <v>42172.941933026435</v>
      </c>
    </row>
    <row r="208" spans="1:9" ht="14.45" customHeight="1" x14ac:dyDescent="0.25">
      <c r="A208" s="13">
        <v>629</v>
      </c>
      <c r="B208" s="32" t="s">
        <v>203</v>
      </c>
      <c r="C208" s="1" t="s">
        <v>0</v>
      </c>
      <c r="D208" s="1" t="s">
        <v>22</v>
      </c>
      <c r="E208" s="1">
        <v>83</v>
      </c>
      <c r="F208" s="17">
        <v>80.25</v>
      </c>
      <c r="G208" s="17">
        <v>6660.75</v>
      </c>
      <c r="H208" s="17">
        <v>581.68431047114393</v>
      </c>
      <c r="I208" s="17">
        <v>7242.4343104711443</v>
      </c>
    </row>
    <row r="209" spans="1:9" ht="26.25" customHeight="1" x14ac:dyDescent="0.25">
      <c r="A209" s="13">
        <v>935</v>
      </c>
      <c r="B209" s="32" t="s">
        <v>204</v>
      </c>
      <c r="C209" s="1" t="s">
        <v>7</v>
      </c>
      <c r="D209" s="1" t="s">
        <v>8</v>
      </c>
      <c r="E209" s="1">
        <v>111</v>
      </c>
      <c r="F209" s="17">
        <v>80.25</v>
      </c>
      <c r="G209" s="17">
        <v>8907.75</v>
      </c>
      <c r="H209" s="17">
        <v>1650.979824440984</v>
      </c>
      <c r="I209" s="17">
        <v>10558.729824440983</v>
      </c>
    </row>
    <row r="210" spans="1:9" ht="24.6" customHeight="1" x14ac:dyDescent="0.25">
      <c r="A210" s="13">
        <v>589</v>
      </c>
      <c r="B210" s="32" t="s">
        <v>349</v>
      </c>
      <c r="C210" s="1" t="s">
        <v>0</v>
      </c>
      <c r="D210" s="1" t="s">
        <v>50</v>
      </c>
      <c r="E210" s="1">
        <v>69</v>
      </c>
      <c r="F210" s="17">
        <v>80.25</v>
      </c>
      <c r="G210" s="17">
        <v>5537.25</v>
      </c>
      <c r="H210" s="17">
        <v>2534.9088922392684</v>
      </c>
      <c r="I210" s="17">
        <v>8072.1588922392684</v>
      </c>
    </row>
    <row r="211" spans="1:9" ht="14.45" customHeight="1" x14ac:dyDescent="0.25">
      <c r="A211" s="13">
        <v>334</v>
      </c>
      <c r="B211" s="32" t="s">
        <v>205</v>
      </c>
      <c r="C211" s="1" t="s">
        <v>0</v>
      </c>
      <c r="D211" s="1" t="s">
        <v>5</v>
      </c>
      <c r="E211" s="1">
        <v>92</v>
      </c>
      <c r="F211" s="17">
        <v>80.25</v>
      </c>
      <c r="G211" s="17">
        <v>7383</v>
      </c>
      <c r="H211" s="17">
        <v>954.18237354932194</v>
      </c>
      <c r="I211" s="17">
        <v>8337.1823735493217</v>
      </c>
    </row>
    <row r="212" spans="1:9" ht="26.25" customHeight="1" x14ac:dyDescent="0.25">
      <c r="A212" s="13">
        <v>620</v>
      </c>
      <c r="B212" s="32" t="s">
        <v>206</v>
      </c>
      <c r="C212" s="1" t="s">
        <v>0</v>
      </c>
      <c r="D212" s="1" t="s">
        <v>22</v>
      </c>
      <c r="E212" s="1">
        <v>155</v>
      </c>
      <c r="F212" s="17">
        <v>80.25</v>
      </c>
      <c r="G212" s="17">
        <v>12438.75</v>
      </c>
      <c r="H212" s="17">
        <v>1138.7920875257048</v>
      </c>
      <c r="I212" s="17">
        <v>13577.542087525704</v>
      </c>
    </row>
    <row r="213" spans="1:9" ht="15" customHeight="1" x14ac:dyDescent="0.25">
      <c r="A213" s="13">
        <v>391</v>
      </c>
      <c r="B213" s="32" t="s">
        <v>350</v>
      </c>
      <c r="C213" s="1" t="s">
        <v>0</v>
      </c>
      <c r="D213" s="1" t="s">
        <v>3</v>
      </c>
      <c r="E213" s="1">
        <v>180</v>
      </c>
      <c r="F213" s="17">
        <v>80.25</v>
      </c>
      <c r="G213" s="17">
        <v>14445</v>
      </c>
      <c r="H213" s="17">
        <v>1785.3864346002385</v>
      </c>
      <c r="I213" s="17">
        <v>16230.386434600239</v>
      </c>
    </row>
    <row r="214" spans="1:9" ht="14.45" customHeight="1" x14ac:dyDescent="0.25">
      <c r="A214" s="13">
        <v>766</v>
      </c>
      <c r="B214" s="32" t="s">
        <v>351</v>
      </c>
      <c r="C214" s="1" t="s">
        <v>7</v>
      </c>
      <c r="D214" s="1" t="s">
        <v>8</v>
      </c>
      <c r="E214" s="1">
        <v>154</v>
      </c>
      <c r="F214" s="17">
        <v>80.25</v>
      </c>
      <c r="G214" s="17">
        <v>12358.5</v>
      </c>
      <c r="H214" s="17">
        <v>2308.2555269011891</v>
      </c>
      <c r="I214" s="17">
        <v>14666.75552690119</v>
      </c>
    </row>
    <row r="215" spans="1:9" ht="14.45" customHeight="1" x14ac:dyDescent="0.25">
      <c r="A215" s="13">
        <v>985</v>
      </c>
      <c r="B215" s="32" t="s">
        <v>207</v>
      </c>
      <c r="C215" s="1" t="s">
        <v>0</v>
      </c>
      <c r="D215" s="1" t="s">
        <v>36</v>
      </c>
      <c r="E215" s="1">
        <v>124</v>
      </c>
      <c r="F215" s="17">
        <v>80.25</v>
      </c>
      <c r="G215" s="17">
        <v>9951</v>
      </c>
      <c r="H215" s="17">
        <v>1251.6420855990434</v>
      </c>
      <c r="I215" s="17">
        <v>11202.642085599044</v>
      </c>
    </row>
    <row r="216" spans="1:9" ht="26.25" customHeight="1" x14ac:dyDescent="0.25">
      <c r="A216" s="13">
        <v>335</v>
      </c>
      <c r="B216" s="32" t="s">
        <v>208</v>
      </c>
      <c r="C216" s="1" t="s">
        <v>7</v>
      </c>
      <c r="D216" s="1" t="s">
        <v>8</v>
      </c>
      <c r="E216" s="1">
        <v>44</v>
      </c>
      <c r="F216" s="17">
        <v>80.25</v>
      </c>
      <c r="G216" s="17">
        <v>3531</v>
      </c>
      <c r="H216" s="17">
        <v>365.98433632653035</v>
      </c>
      <c r="I216" s="17">
        <v>3896.9843363265304</v>
      </c>
    </row>
    <row r="217" spans="1:9" ht="26.25" customHeight="1" x14ac:dyDescent="0.25">
      <c r="A217" s="13">
        <v>622</v>
      </c>
      <c r="B217" s="32" t="s">
        <v>149</v>
      </c>
      <c r="C217" s="1" t="s">
        <v>0</v>
      </c>
      <c r="D217" s="1" t="s">
        <v>58</v>
      </c>
      <c r="E217" s="1">
        <v>164</v>
      </c>
      <c r="F217" s="17">
        <v>80.25</v>
      </c>
      <c r="G217" s="17">
        <v>13161</v>
      </c>
      <c r="H217" s="17">
        <v>1906.0214243846765</v>
      </c>
      <c r="I217" s="17">
        <v>15067.021424384677</v>
      </c>
    </row>
    <row r="218" spans="1:9" ht="14.45" customHeight="1" x14ac:dyDescent="0.25">
      <c r="A218" s="13">
        <v>744</v>
      </c>
      <c r="B218" s="32" t="s">
        <v>210</v>
      </c>
      <c r="C218" s="1" t="s">
        <v>0</v>
      </c>
      <c r="D218" s="1" t="s">
        <v>13</v>
      </c>
      <c r="E218" s="1">
        <v>504</v>
      </c>
      <c r="F218" s="17">
        <v>80.25</v>
      </c>
      <c r="G218" s="17">
        <v>40446</v>
      </c>
      <c r="H218" s="17">
        <v>15792.386404711649</v>
      </c>
      <c r="I218" s="17">
        <v>56238.386404711651</v>
      </c>
    </row>
    <row r="219" spans="1:9" ht="14.45" customHeight="1" x14ac:dyDescent="0.25">
      <c r="A219" s="13">
        <v>438</v>
      </c>
      <c r="B219" s="32" t="s">
        <v>211</v>
      </c>
      <c r="C219" s="1" t="s">
        <v>0</v>
      </c>
      <c r="D219" s="1" t="s">
        <v>63</v>
      </c>
      <c r="E219" s="1">
        <v>243</v>
      </c>
      <c r="F219" s="17">
        <v>76.25</v>
      </c>
      <c r="G219" s="17">
        <v>18528.75</v>
      </c>
      <c r="H219" s="17">
        <v>4634.7110161525525</v>
      </c>
      <c r="I219" s="17">
        <v>23163.461016152552</v>
      </c>
    </row>
    <row r="220" spans="1:9" ht="14.45" customHeight="1" x14ac:dyDescent="0.25">
      <c r="A220" s="13">
        <v>363</v>
      </c>
      <c r="B220" s="32" t="s">
        <v>212</v>
      </c>
      <c r="C220" s="1" t="s">
        <v>0</v>
      </c>
      <c r="D220" s="1" t="s">
        <v>212</v>
      </c>
      <c r="E220" s="1">
        <v>3035</v>
      </c>
      <c r="F220" s="17">
        <v>80.25</v>
      </c>
      <c r="G220" s="17">
        <v>243558.75</v>
      </c>
      <c r="H220" s="17">
        <v>150734.44823578859</v>
      </c>
      <c r="I220" s="17">
        <v>394293.19823578862</v>
      </c>
    </row>
    <row r="221" spans="1:9" ht="14.45" customHeight="1" x14ac:dyDescent="0.25">
      <c r="A221" s="13">
        <v>701</v>
      </c>
      <c r="B221" s="32" t="s">
        <v>213</v>
      </c>
      <c r="C221" s="1" t="s">
        <v>0</v>
      </c>
      <c r="D221" s="1" t="s">
        <v>34</v>
      </c>
      <c r="E221" s="1">
        <v>81</v>
      </c>
      <c r="F221" s="17">
        <v>74.25</v>
      </c>
      <c r="G221" s="17">
        <v>6014.25</v>
      </c>
      <c r="H221" s="17">
        <v>2866.7816182257066</v>
      </c>
      <c r="I221" s="17">
        <v>8881.0316182257066</v>
      </c>
    </row>
    <row r="222" spans="1:9" ht="14.45" customHeight="1" x14ac:dyDescent="0.25">
      <c r="A222" s="13">
        <v>450</v>
      </c>
      <c r="B222" s="32" t="s">
        <v>63</v>
      </c>
      <c r="C222" s="1" t="s">
        <v>0</v>
      </c>
      <c r="D222" s="1" t="s">
        <v>63</v>
      </c>
      <c r="E222" s="1">
        <v>399</v>
      </c>
      <c r="F222" s="17">
        <v>76.25</v>
      </c>
      <c r="G222" s="17">
        <v>30423.75</v>
      </c>
      <c r="H222" s="17">
        <v>13387.23439371944</v>
      </c>
      <c r="I222" s="17">
        <v>43810.984393719438</v>
      </c>
    </row>
    <row r="223" spans="1:9" ht="14.45" customHeight="1" x14ac:dyDescent="0.25">
      <c r="A223" s="13">
        <v>716</v>
      </c>
      <c r="B223" s="32" t="s">
        <v>214</v>
      </c>
      <c r="C223" s="1" t="s">
        <v>7</v>
      </c>
      <c r="D223" s="1" t="s">
        <v>8</v>
      </c>
      <c r="E223" s="1">
        <v>102</v>
      </c>
      <c r="F223" s="17">
        <v>80.25</v>
      </c>
      <c r="G223" s="17">
        <v>8185.5</v>
      </c>
      <c r="H223" s="17">
        <v>1111.9390160095111</v>
      </c>
      <c r="I223" s="17">
        <v>9297.4390160095118</v>
      </c>
    </row>
    <row r="224" spans="1:9" ht="14.45" customHeight="1" x14ac:dyDescent="0.25">
      <c r="A224" s="15">
        <v>392</v>
      </c>
      <c r="B224" s="32" t="s">
        <v>215</v>
      </c>
      <c r="C224" s="1" t="s">
        <v>0</v>
      </c>
      <c r="D224" s="1" t="s">
        <v>3</v>
      </c>
      <c r="E224" s="1">
        <v>854</v>
      </c>
      <c r="F224" s="17">
        <v>80.25</v>
      </c>
      <c r="G224" s="17">
        <v>68533.5</v>
      </c>
      <c r="H224" s="17">
        <v>30103.372923201841</v>
      </c>
      <c r="I224" s="17">
        <v>98636.872923201838</v>
      </c>
    </row>
    <row r="225" spans="1:9" ht="14.45" customHeight="1" x14ac:dyDescent="0.25">
      <c r="A225" s="14">
        <v>726</v>
      </c>
      <c r="B225" s="32" t="s">
        <v>216</v>
      </c>
      <c r="C225" s="1" t="s">
        <v>0</v>
      </c>
      <c r="D225" s="1" t="s">
        <v>194</v>
      </c>
      <c r="E225" s="1">
        <v>448</v>
      </c>
      <c r="F225" s="17">
        <v>74.25</v>
      </c>
      <c r="G225" s="17">
        <v>33264</v>
      </c>
      <c r="H225" s="17">
        <v>9050.8889842229364</v>
      </c>
      <c r="I225" s="17">
        <v>42314.88898422294</v>
      </c>
    </row>
    <row r="226" spans="1:9" ht="14.45" customHeight="1" x14ac:dyDescent="0.25">
      <c r="A226" s="13">
        <v>936</v>
      </c>
      <c r="B226" s="32" t="s">
        <v>217</v>
      </c>
      <c r="C226" s="1" t="s">
        <v>0</v>
      </c>
      <c r="D226" s="1" t="s">
        <v>14</v>
      </c>
      <c r="E226" s="1">
        <v>58</v>
      </c>
      <c r="F226" s="17">
        <v>80.25</v>
      </c>
      <c r="G226" s="17">
        <v>4654.5</v>
      </c>
      <c r="H226" s="17">
        <v>1073.0492157481917</v>
      </c>
      <c r="I226" s="17">
        <v>5727.5492157481913</v>
      </c>
    </row>
    <row r="227" spans="1:9" ht="14.45" customHeight="1" x14ac:dyDescent="0.25">
      <c r="A227" s="13">
        <v>745</v>
      </c>
      <c r="B227" s="32" t="s">
        <v>218</v>
      </c>
      <c r="C227" s="1" t="s">
        <v>0</v>
      </c>
      <c r="D227" s="1" t="s">
        <v>138</v>
      </c>
      <c r="E227" s="1">
        <v>583</v>
      </c>
      <c r="F227" s="17">
        <v>77.25</v>
      </c>
      <c r="G227" s="17">
        <v>45036.75</v>
      </c>
      <c r="H227" s="17">
        <v>14004.805827231608</v>
      </c>
      <c r="I227" s="17">
        <v>59041.555827231612</v>
      </c>
    </row>
    <row r="228" spans="1:9" ht="14.45" customHeight="1" x14ac:dyDescent="0.25">
      <c r="A228" s="13">
        <v>309</v>
      </c>
      <c r="B228" s="32" t="s">
        <v>219</v>
      </c>
      <c r="C228" s="1" t="s">
        <v>0</v>
      </c>
      <c r="D228" s="1" t="s">
        <v>3</v>
      </c>
      <c r="E228" s="1">
        <v>236</v>
      </c>
      <c r="F228" s="17">
        <v>80.25</v>
      </c>
      <c r="G228" s="17">
        <v>18939</v>
      </c>
      <c r="H228" s="17">
        <v>2330.9224833289259</v>
      </c>
      <c r="I228" s="17">
        <v>21269.922483328926</v>
      </c>
    </row>
    <row r="229" spans="1:9" ht="14.45" customHeight="1" x14ac:dyDescent="0.25">
      <c r="A229" s="13">
        <v>310</v>
      </c>
      <c r="B229" s="32" t="s">
        <v>352</v>
      </c>
      <c r="C229" s="1" t="s">
        <v>0</v>
      </c>
      <c r="D229" s="1" t="s">
        <v>3</v>
      </c>
      <c r="E229" s="1">
        <v>529</v>
      </c>
      <c r="F229" s="17">
        <v>80.25</v>
      </c>
      <c r="G229" s="17">
        <v>42452.25</v>
      </c>
      <c r="H229" s="17">
        <v>5694.3755567426751</v>
      </c>
      <c r="I229" s="17">
        <v>48146.625556742678</v>
      </c>
    </row>
    <row r="230" spans="1:9" ht="14.45" customHeight="1" x14ac:dyDescent="0.25">
      <c r="A230" s="13">
        <v>715</v>
      </c>
      <c r="B230" s="32" t="s">
        <v>220</v>
      </c>
      <c r="C230" s="1" t="s">
        <v>7</v>
      </c>
      <c r="D230" s="1" t="s">
        <v>8</v>
      </c>
      <c r="E230" s="1">
        <v>14</v>
      </c>
      <c r="F230" s="17">
        <v>80.25</v>
      </c>
      <c r="G230" s="17">
        <v>1123.5</v>
      </c>
      <c r="H230" s="17">
        <v>277.45699009277928</v>
      </c>
      <c r="I230" s="17">
        <v>1400.9569900927793</v>
      </c>
    </row>
    <row r="231" spans="1:9" ht="14.45" customHeight="1" x14ac:dyDescent="0.25">
      <c r="A231" s="13">
        <v>703</v>
      </c>
      <c r="B231" s="32" t="s">
        <v>221</v>
      </c>
      <c r="C231" s="1" t="s">
        <v>0</v>
      </c>
      <c r="D231" s="1" t="s">
        <v>60</v>
      </c>
      <c r="E231" s="1">
        <v>514</v>
      </c>
      <c r="F231" s="17">
        <v>80.25</v>
      </c>
      <c r="G231" s="17">
        <v>41248.5</v>
      </c>
      <c r="H231" s="17">
        <v>18656.969006180789</v>
      </c>
      <c r="I231" s="17">
        <v>59905.469006180792</v>
      </c>
    </row>
    <row r="232" spans="1:9" ht="14.45" customHeight="1" x14ac:dyDescent="0.25">
      <c r="A232" s="13">
        <v>567</v>
      </c>
      <c r="B232" s="32" t="s">
        <v>353</v>
      </c>
      <c r="C232" s="1" t="s">
        <v>0</v>
      </c>
      <c r="D232" s="1" t="s">
        <v>74</v>
      </c>
      <c r="E232" s="1">
        <v>749</v>
      </c>
      <c r="F232" s="17">
        <v>80.25</v>
      </c>
      <c r="G232" s="17">
        <v>60107.25</v>
      </c>
      <c r="H232" s="17">
        <v>9671.0365110402436</v>
      </c>
      <c r="I232" s="17">
        <v>69778.286511040249</v>
      </c>
    </row>
    <row r="233" spans="1:9" ht="14.45" customHeight="1" x14ac:dyDescent="0.25">
      <c r="A233" s="13">
        <v>336</v>
      </c>
      <c r="B233" s="32" t="s">
        <v>222</v>
      </c>
      <c r="C233" s="1" t="s">
        <v>7</v>
      </c>
      <c r="D233" s="1" t="s">
        <v>8</v>
      </c>
      <c r="E233" s="1">
        <v>48</v>
      </c>
      <c r="F233" s="17">
        <v>80.25</v>
      </c>
      <c r="G233" s="17">
        <v>3852</v>
      </c>
      <c r="H233" s="17">
        <v>434.55853815768535</v>
      </c>
      <c r="I233" s="17">
        <v>4286.5585381576857</v>
      </c>
    </row>
    <row r="234" spans="1:9" ht="26.25" customHeight="1" x14ac:dyDescent="0.25">
      <c r="A234" s="13">
        <v>441</v>
      </c>
      <c r="B234" s="32" t="s">
        <v>354</v>
      </c>
      <c r="C234" s="1" t="s">
        <v>0</v>
      </c>
      <c r="D234" s="1" t="s">
        <v>65</v>
      </c>
      <c r="E234" s="1">
        <v>159</v>
      </c>
      <c r="F234" s="17">
        <v>80.25</v>
      </c>
      <c r="G234" s="17">
        <v>12759.75</v>
      </c>
      <c r="H234" s="17">
        <v>5178.5525211823951</v>
      </c>
      <c r="I234" s="17">
        <v>17938.302521182395</v>
      </c>
    </row>
    <row r="235" spans="1:9" x14ac:dyDescent="0.25">
      <c r="A235" s="13">
        <v>767</v>
      </c>
      <c r="B235" s="32" t="s">
        <v>223</v>
      </c>
      <c r="C235" s="1" t="s">
        <v>7</v>
      </c>
      <c r="D235" s="1" t="s">
        <v>8</v>
      </c>
      <c r="E235" s="1">
        <v>189</v>
      </c>
      <c r="F235" s="17">
        <v>80.25</v>
      </c>
      <c r="G235" s="17">
        <v>15167.25</v>
      </c>
      <c r="H235" s="17">
        <v>2453.7862614784117</v>
      </c>
      <c r="I235" s="17">
        <v>17621.03626147841</v>
      </c>
    </row>
    <row r="236" spans="1:9" ht="14.45" customHeight="1" x14ac:dyDescent="0.25">
      <c r="A236" s="13">
        <v>880</v>
      </c>
      <c r="B236" s="32" t="s">
        <v>233</v>
      </c>
      <c r="C236" s="1" t="s">
        <v>0</v>
      </c>
      <c r="D236" s="1" t="s">
        <v>189</v>
      </c>
      <c r="E236" s="1">
        <v>354</v>
      </c>
      <c r="F236" s="17">
        <v>80.25</v>
      </c>
      <c r="G236" s="17">
        <v>28408.5</v>
      </c>
      <c r="H236" s="17">
        <v>6263.2432071380508</v>
      </c>
      <c r="I236" s="17">
        <v>34671.743207138054</v>
      </c>
    </row>
    <row r="237" spans="1:9" ht="14.45" customHeight="1" x14ac:dyDescent="0.25">
      <c r="A237" s="13">
        <v>590</v>
      </c>
      <c r="B237" s="32" t="s">
        <v>355</v>
      </c>
      <c r="C237" s="1" t="s">
        <v>7</v>
      </c>
      <c r="D237" s="1" t="s">
        <v>8</v>
      </c>
      <c r="E237" s="1">
        <v>511</v>
      </c>
      <c r="F237" s="17">
        <v>80.25</v>
      </c>
      <c r="G237" s="17">
        <v>41007.75</v>
      </c>
      <c r="H237" s="17">
        <v>14501.349665507832</v>
      </c>
      <c r="I237" s="17">
        <v>55509.099665507834</v>
      </c>
    </row>
    <row r="238" spans="1:9" ht="14.45" customHeight="1" x14ac:dyDescent="0.25">
      <c r="A238" s="13">
        <v>704</v>
      </c>
      <c r="B238" s="32" t="s">
        <v>356</v>
      </c>
      <c r="C238" s="1" t="s">
        <v>0</v>
      </c>
      <c r="D238" s="1" t="s">
        <v>34</v>
      </c>
      <c r="E238" s="1">
        <v>29</v>
      </c>
      <c r="F238" s="17">
        <v>74.25</v>
      </c>
      <c r="G238" s="17">
        <v>2153.25</v>
      </c>
      <c r="H238" s="17">
        <v>1367.837355598672</v>
      </c>
      <c r="I238" s="17">
        <v>3521.0873555986718</v>
      </c>
    </row>
    <row r="239" spans="1:9" ht="14.45" customHeight="1" x14ac:dyDescent="0.25">
      <c r="A239" s="13">
        <v>337</v>
      </c>
      <c r="B239" s="32" t="s">
        <v>357</v>
      </c>
      <c r="C239" s="1" t="s">
        <v>0</v>
      </c>
      <c r="D239" s="1" t="s">
        <v>5</v>
      </c>
      <c r="E239" s="1">
        <v>855</v>
      </c>
      <c r="F239" s="17">
        <v>80.25</v>
      </c>
      <c r="G239" s="17">
        <v>68613.75</v>
      </c>
      <c r="H239" s="17">
        <v>24717.636362263867</v>
      </c>
      <c r="I239" s="17">
        <v>93331.386362263875</v>
      </c>
    </row>
    <row r="240" spans="1:9" ht="14.45" customHeight="1" x14ac:dyDescent="0.25">
      <c r="A240" s="13">
        <v>338</v>
      </c>
      <c r="B240" s="32" t="s">
        <v>225</v>
      </c>
      <c r="C240" s="1" t="s">
        <v>7</v>
      </c>
      <c r="D240" s="1" t="s">
        <v>8</v>
      </c>
      <c r="E240" s="1">
        <v>297</v>
      </c>
      <c r="F240" s="17">
        <v>80.25</v>
      </c>
      <c r="G240" s="17">
        <v>23834.25</v>
      </c>
      <c r="H240" s="17">
        <v>6318.7834494136023</v>
      </c>
      <c r="I240" s="17">
        <v>30153.033449413604</v>
      </c>
    </row>
    <row r="241" spans="1:9" ht="15.6" customHeight="1" x14ac:dyDescent="0.25">
      <c r="A241" s="13">
        <v>339</v>
      </c>
      <c r="B241" s="32" t="s">
        <v>226</v>
      </c>
      <c r="C241" s="1" t="s">
        <v>7</v>
      </c>
      <c r="D241" s="1" t="s">
        <v>8</v>
      </c>
      <c r="E241" s="1">
        <v>104</v>
      </c>
      <c r="F241" s="17">
        <v>80.25</v>
      </c>
      <c r="G241" s="17">
        <v>8346</v>
      </c>
      <c r="H241" s="17">
        <v>813.45176438820727</v>
      </c>
      <c r="I241" s="17">
        <v>9159.4517643882064</v>
      </c>
    </row>
    <row r="242" spans="1:9" ht="14.45" customHeight="1" x14ac:dyDescent="0.25">
      <c r="A242" s="13">
        <v>442</v>
      </c>
      <c r="B242" s="32" t="s">
        <v>358</v>
      </c>
      <c r="C242" s="1" t="s">
        <v>0</v>
      </c>
      <c r="D242" s="1" t="s">
        <v>63</v>
      </c>
      <c r="E242" s="1">
        <v>34</v>
      </c>
      <c r="F242" s="17">
        <v>76.25</v>
      </c>
      <c r="G242" s="17">
        <v>2592.5</v>
      </c>
      <c r="H242" s="17">
        <v>261.57784423429206</v>
      </c>
      <c r="I242" s="17">
        <v>2854.0778442342921</v>
      </c>
    </row>
    <row r="243" spans="1:9" ht="14.45" customHeight="1" x14ac:dyDescent="0.25">
      <c r="A243" s="13">
        <v>904</v>
      </c>
      <c r="B243" s="32" t="s">
        <v>359</v>
      </c>
      <c r="C243" s="1" t="s">
        <v>7</v>
      </c>
      <c r="D243" s="1" t="s">
        <v>8</v>
      </c>
      <c r="E243" s="1">
        <v>298</v>
      </c>
      <c r="F243" s="17">
        <v>80.25</v>
      </c>
      <c r="G243" s="17">
        <v>23914.5</v>
      </c>
      <c r="H243" s="17">
        <v>3321.4273296431388</v>
      </c>
      <c r="I243" s="17">
        <v>27235.927329643138</v>
      </c>
    </row>
    <row r="244" spans="1:9" ht="14.45" customHeight="1" x14ac:dyDescent="0.25">
      <c r="A244" s="13">
        <v>623</v>
      </c>
      <c r="B244" s="32" t="s">
        <v>150</v>
      </c>
      <c r="C244" s="1" t="s">
        <v>0</v>
      </c>
      <c r="D244" s="1" t="s">
        <v>58</v>
      </c>
      <c r="E244" s="1">
        <v>593</v>
      </c>
      <c r="F244" s="17">
        <v>80.25</v>
      </c>
      <c r="G244" s="17">
        <v>47588.25</v>
      </c>
      <c r="H244" s="17">
        <v>9298.4823663904317</v>
      </c>
      <c r="I244" s="17">
        <v>56886.732366390432</v>
      </c>
    </row>
    <row r="245" spans="1:9" ht="26.25" customHeight="1" x14ac:dyDescent="0.25">
      <c r="A245" s="13">
        <v>905</v>
      </c>
      <c r="B245" s="32" t="s">
        <v>228</v>
      </c>
      <c r="C245" s="1" t="s">
        <v>7</v>
      </c>
      <c r="D245" s="1" t="s">
        <v>8</v>
      </c>
      <c r="E245" s="1">
        <v>516</v>
      </c>
      <c r="F245" s="17">
        <v>80.25</v>
      </c>
      <c r="G245" s="17">
        <v>41409</v>
      </c>
      <c r="H245" s="17">
        <v>4370.2516656304661</v>
      </c>
      <c r="I245" s="17">
        <v>45779.251665630465</v>
      </c>
    </row>
    <row r="246" spans="1:9" ht="26.25" customHeight="1" x14ac:dyDescent="0.25">
      <c r="A246" s="13">
        <v>420</v>
      </c>
      <c r="B246" s="32" t="s">
        <v>229</v>
      </c>
      <c r="C246" s="1" t="s">
        <v>0</v>
      </c>
      <c r="D246" s="1" t="s">
        <v>10</v>
      </c>
      <c r="E246" s="1">
        <v>471</v>
      </c>
      <c r="F246" s="17">
        <v>80.25</v>
      </c>
      <c r="G246" s="17">
        <v>37797.75</v>
      </c>
      <c r="H246" s="17">
        <v>21347.128716244155</v>
      </c>
      <c r="I246" s="17">
        <v>59144.878716244159</v>
      </c>
    </row>
    <row r="247" spans="1:9" ht="14.45" customHeight="1" x14ac:dyDescent="0.25">
      <c r="A247" s="13">
        <v>881</v>
      </c>
      <c r="B247" s="32" t="s">
        <v>267</v>
      </c>
      <c r="C247" s="1" t="s">
        <v>0</v>
      </c>
      <c r="D247" s="1" t="s">
        <v>189</v>
      </c>
      <c r="E247" s="1">
        <v>73</v>
      </c>
      <c r="F247" s="17">
        <v>80.25</v>
      </c>
      <c r="G247" s="17">
        <v>5858.25</v>
      </c>
      <c r="H247" s="17">
        <v>1283.3752370215627</v>
      </c>
      <c r="I247" s="17">
        <v>7141.6252370215625</v>
      </c>
    </row>
    <row r="248" spans="1:9" ht="14.45" customHeight="1" x14ac:dyDescent="0.25">
      <c r="A248" s="13">
        <v>956</v>
      </c>
      <c r="B248" s="32" t="s">
        <v>230</v>
      </c>
      <c r="C248" s="1" t="s">
        <v>0</v>
      </c>
      <c r="D248" s="1" t="s">
        <v>14</v>
      </c>
      <c r="E248" s="1">
        <v>646</v>
      </c>
      <c r="F248" s="17">
        <v>80.25</v>
      </c>
      <c r="G248" s="17">
        <v>51841.5</v>
      </c>
      <c r="H248" s="17">
        <v>10281.485451911109</v>
      </c>
      <c r="I248" s="17">
        <v>62122.98545191111</v>
      </c>
    </row>
    <row r="249" spans="1:9" ht="14.45" customHeight="1" x14ac:dyDescent="0.25">
      <c r="A249" s="13">
        <v>421</v>
      </c>
      <c r="B249" s="32" t="s">
        <v>231</v>
      </c>
      <c r="C249" s="1" t="s">
        <v>7</v>
      </c>
      <c r="D249" s="1" t="s">
        <v>8</v>
      </c>
      <c r="E249" s="1">
        <v>17</v>
      </c>
      <c r="F249" s="17">
        <v>80.25</v>
      </c>
      <c r="G249" s="17">
        <v>1364.25</v>
      </c>
      <c r="H249" s="17">
        <v>101.25786238945453</v>
      </c>
      <c r="I249" s="17">
        <v>1465.5078623894544</v>
      </c>
    </row>
    <row r="250" spans="1:9" ht="14.45" customHeight="1" x14ac:dyDescent="0.25">
      <c r="A250" s="13">
        <v>987</v>
      </c>
      <c r="B250" s="32" t="s">
        <v>232</v>
      </c>
      <c r="C250" s="1" t="s">
        <v>0</v>
      </c>
      <c r="D250" s="1" t="s">
        <v>14</v>
      </c>
      <c r="E250" s="1">
        <v>69</v>
      </c>
      <c r="F250" s="17">
        <v>80.25</v>
      </c>
      <c r="G250" s="17">
        <v>5537.25</v>
      </c>
      <c r="H250" s="17">
        <v>1773.2165693807933</v>
      </c>
      <c r="I250" s="17">
        <v>7310.4665693807929</v>
      </c>
    </row>
    <row r="251" spans="1:9" ht="14.45" customHeight="1" x14ac:dyDescent="0.25">
      <c r="A251" s="13">
        <v>889</v>
      </c>
      <c r="B251" s="32" t="s">
        <v>380</v>
      </c>
      <c r="C251" s="1" t="s">
        <v>0</v>
      </c>
      <c r="D251" s="1" t="s">
        <v>189</v>
      </c>
      <c r="E251" s="1">
        <v>382</v>
      </c>
      <c r="F251" s="17">
        <v>80.25</v>
      </c>
      <c r="G251" s="17">
        <v>30655.5</v>
      </c>
      <c r="H251" s="17">
        <v>3815.5007603481181</v>
      </c>
      <c r="I251" s="17">
        <v>34471.000760348121</v>
      </c>
    </row>
    <row r="252" spans="1:9" ht="14.45" customHeight="1" x14ac:dyDescent="0.25">
      <c r="A252" s="13">
        <v>853</v>
      </c>
      <c r="B252" s="32" t="s">
        <v>234</v>
      </c>
      <c r="C252" s="1" t="s">
        <v>0</v>
      </c>
      <c r="D252" s="1" t="s">
        <v>109</v>
      </c>
      <c r="E252" s="1">
        <v>291</v>
      </c>
      <c r="F252" s="17">
        <v>80.25</v>
      </c>
      <c r="G252" s="17">
        <v>23352.75</v>
      </c>
      <c r="H252" s="17">
        <v>7307.3151593715829</v>
      </c>
      <c r="I252" s="17">
        <v>30660.065159371581</v>
      </c>
    </row>
    <row r="253" spans="1:9" ht="14.45" customHeight="1" x14ac:dyDescent="0.25">
      <c r="A253" s="13">
        <v>393</v>
      </c>
      <c r="B253" s="32" t="s">
        <v>360</v>
      </c>
      <c r="C253" s="1" t="s">
        <v>0</v>
      </c>
      <c r="D253" s="1" t="s">
        <v>14</v>
      </c>
      <c r="E253" s="1">
        <v>148</v>
      </c>
      <c r="F253" s="17">
        <v>80.25</v>
      </c>
      <c r="G253" s="17">
        <v>11877</v>
      </c>
      <c r="H253" s="17">
        <v>2426.5321010307412</v>
      </c>
      <c r="I253" s="17">
        <v>14303.532101030742</v>
      </c>
    </row>
    <row r="254" spans="1:9" ht="14.45" customHeight="1" x14ac:dyDescent="0.25">
      <c r="A254" s="13">
        <v>422</v>
      </c>
      <c r="B254" s="32" t="s">
        <v>361</v>
      </c>
      <c r="C254" s="1" t="s">
        <v>7</v>
      </c>
      <c r="D254" s="1" t="s">
        <v>8</v>
      </c>
      <c r="E254" s="1">
        <v>37</v>
      </c>
      <c r="F254" s="17">
        <v>80.25</v>
      </c>
      <c r="G254" s="17">
        <v>2969.25</v>
      </c>
      <c r="H254" s="17">
        <v>446.7305068158928</v>
      </c>
      <c r="I254" s="17">
        <v>3415.980506815893</v>
      </c>
    </row>
    <row r="255" spans="1:9" ht="14.45" customHeight="1" x14ac:dyDescent="0.25">
      <c r="A255" s="13">
        <v>340</v>
      </c>
      <c r="B255" s="32" t="s">
        <v>235</v>
      </c>
      <c r="C255" s="1" t="s">
        <v>7</v>
      </c>
      <c r="D255" s="1" t="s">
        <v>8</v>
      </c>
      <c r="E255" s="1">
        <v>127</v>
      </c>
      <c r="F255" s="17">
        <v>80.25</v>
      </c>
      <c r="G255" s="17">
        <v>10191.75</v>
      </c>
      <c r="H255" s="17">
        <v>1472.0043421215889</v>
      </c>
      <c r="I255" s="17">
        <v>11663.754342121589</v>
      </c>
    </row>
    <row r="256" spans="1:9" ht="14.45" customHeight="1" x14ac:dyDescent="0.25">
      <c r="A256" s="13">
        <v>843</v>
      </c>
      <c r="B256" s="32" t="s">
        <v>106</v>
      </c>
      <c r="C256" s="1" t="s">
        <v>0</v>
      </c>
      <c r="D256" s="1" t="s">
        <v>106</v>
      </c>
      <c r="E256" s="1">
        <v>1246</v>
      </c>
      <c r="F256" s="17">
        <v>80.25</v>
      </c>
      <c r="G256" s="17">
        <v>99991.5</v>
      </c>
      <c r="H256" s="17">
        <v>56793.267536493389</v>
      </c>
      <c r="I256" s="17">
        <v>156784.7675364934</v>
      </c>
    </row>
    <row r="257" spans="1:9" ht="14.45" customHeight="1" x14ac:dyDescent="0.25">
      <c r="A257" s="13">
        <v>746</v>
      </c>
      <c r="B257" s="32" t="s">
        <v>236</v>
      </c>
      <c r="C257" s="1" t="s">
        <v>0</v>
      </c>
      <c r="D257" s="1" t="s">
        <v>13</v>
      </c>
      <c r="E257" s="1">
        <v>420</v>
      </c>
      <c r="F257" s="17">
        <v>80.25</v>
      </c>
      <c r="G257" s="17">
        <v>33705</v>
      </c>
      <c r="H257" s="17">
        <v>4971.8194200152357</v>
      </c>
      <c r="I257" s="17">
        <v>38676.819420015236</v>
      </c>
    </row>
    <row r="258" spans="1:9" ht="14.45" customHeight="1" x14ac:dyDescent="0.25">
      <c r="A258" s="13">
        <v>706</v>
      </c>
      <c r="B258" s="32" t="s">
        <v>237</v>
      </c>
      <c r="C258" s="1" t="s">
        <v>0</v>
      </c>
      <c r="D258" s="1" t="s">
        <v>60</v>
      </c>
      <c r="E258" s="1">
        <v>134</v>
      </c>
      <c r="F258" s="17">
        <v>80.25</v>
      </c>
      <c r="G258" s="17">
        <v>10753.5</v>
      </c>
      <c r="H258" s="17">
        <v>2632.7324520694606</v>
      </c>
      <c r="I258" s="17">
        <v>13386.23245206946</v>
      </c>
    </row>
    <row r="259" spans="1:9" ht="14.45" customHeight="1" x14ac:dyDescent="0.25">
      <c r="A259" s="13">
        <v>443</v>
      </c>
      <c r="B259" s="32" t="s">
        <v>65</v>
      </c>
      <c r="C259" s="1" t="s">
        <v>0</v>
      </c>
      <c r="D259" s="1" t="s">
        <v>65</v>
      </c>
      <c r="E259" s="1">
        <v>1097</v>
      </c>
      <c r="F259" s="17">
        <v>80.25</v>
      </c>
      <c r="G259" s="17">
        <v>88034.25</v>
      </c>
      <c r="H259" s="17">
        <v>55170.110919320141</v>
      </c>
      <c r="I259" s="17">
        <v>143204.36091932014</v>
      </c>
    </row>
    <row r="260" spans="1:9" ht="14.45" customHeight="1" x14ac:dyDescent="0.25">
      <c r="A260" s="13">
        <v>449</v>
      </c>
      <c r="B260" s="32" t="s">
        <v>238</v>
      </c>
      <c r="C260" s="1" t="s">
        <v>0</v>
      </c>
      <c r="D260" s="1" t="s">
        <v>63</v>
      </c>
      <c r="E260" s="1">
        <v>153</v>
      </c>
      <c r="F260" s="17">
        <v>76.25</v>
      </c>
      <c r="G260" s="17">
        <v>11666.25</v>
      </c>
      <c r="H260" s="17">
        <v>4702.4325191106373</v>
      </c>
      <c r="I260" s="17">
        <v>16368.682519110636</v>
      </c>
    </row>
    <row r="261" spans="1:9" ht="14.45" customHeight="1" x14ac:dyDescent="0.25">
      <c r="A261" s="13">
        <v>707</v>
      </c>
      <c r="B261" s="32" t="s">
        <v>362</v>
      </c>
      <c r="C261" s="1" t="s">
        <v>0</v>
      </c>
      <c r="D261" s="1" t="s">
        <v>60</v>
      </c>
      <c r="E261" s="1">
        <v>45</v>
      </c>
      <c r="F261" s="17">
        <v>80.25</v>
      </c>
      <c r="G261" s="17">
        <v>3611.25</v>
      </c>
      <c r="H261" s="17">
        <v>441.49155383371203</v>
      </c>
      <c r="I261" s="17">
        <v>4052.7415538337118</v>
      </c>
    </row>
    <row r="262" spans="1:9" ht="14.45" customHeight="1" x14ac:dyDescent="0.25">
      <c r="A262" s="13">
        <v>591</v>
      </c>
      <c r="B262" s="32" t="s">
        <v>239</v>
      </c>
      <c r="C262" s="1" t="s">
        <v>7</v>
      </c>
      <c r="D262" s="1" t="s">
        <v>8</v>
      </c>
      <c r="E262" s="1">
        <v>16</v>
      </c>
      <c r="F262" s="17">
        <v>80.25</v>
      </c>
      <c r="G262" s="17">
        <v>1284</v>
      </c>
      <c r="H262" s="17">
        <v>498.56813102427856</v>
      </c>
      <c r="I262" s="17">
        <v>1782.5681310242785</v>
      </c>
    </row>
    <row r="263" spans="1:9" ht="14.45" customHeight="1" x14ac:dyDescent="0.25">
      <c r="A263" s="13">
        <v>906</v>
      </c>
      <c r="B263" s="32" t="s">
        <v>240</v>
      </c>
      <c r="C263" s="1" t="s">
        <v>7</v>
      </c>
      <c r="D263" s="1" t="s">
        <v>8</v>
      </c>
      <c r="E263" s="1">
        <v>198</v>
      </c>
      <c r="F263" s="17">
        <v>80.25</v>
      </c>
      <c r="G263" s="17">
        <v>15889.5</v>
      </c>
      <c r="H263" s="17">
        <v>2002.3448865226685</v>
      </c>
      <c r="I263" s="17">
        <v>17891.844886522667</v>
      </c>
    </row>
    <row r="264" spans="1:9" ht="14.45" customHeight="1" x14ac:dyDescent="0.25">
      <c r="A264" s="13">
        <v>786</v>
      </c>
      <c r="B264" s="32" t="s">
        <v>241</v>
      </c>
      <c r="C264" s="1" t="s">
        <v>0</v>
      </c>
      <c r="D264" s="1" t="s">
        <v>50</v>
      </c>
      <c r="E264" s="1">
        <v>120</v>
      </c>
      <c r="F264" s="17">
        <v>80.25</v>
      </c>
      <c r="G264" s="17">
        <v>9630</v>
      </c>
      <c r="H264" s="17">
        <v>2633.6814274569915</v>
      </c>
      <c r="I264" s="17">
        <v>12263.681427456992</v>
      </c>
    </row>
    <row r="265" spans="1:9" ht="14.45" customHeight="1" x14ac:dyDescent="0.25">
      <c r="A265" s="13">
        <v>708</v>
      </c>
      <c r="B265" s="32" t="s">
        <v>242</v>
      </c>
      <c r="C265" s="1" t="s">
        <v>0</v>
      </c>
      <c r="D265" s="1" t="s">
        <v>34</v>
      </c>
      <c r="E265" s="1">
        <v>11</v>
      </c>
      <c r="F265" s="17">
        <v>74.25</v>
      </c>
      <c r="G265" s="17">
        <v>816.75</v>
      </c>
      <c r="H265" s="17">
        <v>315.29516090721233</v>
      </c>
      <c r="I265" s="17">
        <v>1132.0451609072124</v>
      </c>
    </row>
    <row r="266" spans="1:9" ht="14.45" customHeight="1" x14ac:dyDescent="0.25">
      <c r="A266" s="13">
        <v>747</v>
      </c>
      <c r="B266" s="32" t="s">
        <v>243</v>
      </c>
      <c r="C266" s="1" t="s">
        <v>0</v>
      </c>
      <c r="D266" s="1" t="s">
        <v>13</v>
      </c>
      <c r="E266" s="1">
        <v>109</v>
      </c>
      <c r="F266" s="17">
        <v>80.25</v>
      </c>
      <c r="G266" s="17">
        <v>8747.25</v>
      </c>
      <c r="H266" s="17">
        <v>414.40034033058163</v>
      </c>
      <c r="I266" s="17">
        <v>9161.6503403305815</v>
      </c>
    </row>
    <row r="267" spans="1:9" ht="14.45" customHeight="1" x14ac:dyDescent="0.25">
      <c r="A267" s="13">
        <v>311</v>
      </c>
      <c r="B267" s="32" t="s">
        <v>244</v>
      </c>
      <c r="C267" s="1" t="s">
        <v>0</v>
      </c>
      <c r="D267" s="1" t="s">
        <v>14</v>
      </c>
      <c r="E267" s="1">
        <v>738</v>
      </c>
      <c r="F267" s="17">
        <v>80.25</v>
      </c>
      <c r="G267" s="17">
        <v>59224.5</v>
      </c>
      <c r="H267" s="17">
        <v>9324.5152685499761</v>
      </c>
      <c r="I267" s="17">
        <v>68549.015268549978</v>
      </c>
    </row>
    <row r="268" spans="1:9" ht="14.45" customHeight="1" x14ac:dyDescent="0.25">
      <c r="A268" s="13">
        <v>748</v>
      </c>
      <c r="B268" s="32" t="s">
        <v>245</v>
      </c>
      <c r="C268" s="1" t="s">
        <v>0</v>
      </c>
      <c r="D268" s="1" t="s">
        <v>13</v>
      </c>
      <c r="E268" s="1">
        <v>152</v>
      </c>
      <c r="F268" s="17">
        <v>80.25</v>
      </c>
      <c r="G268" s="17">
        <v>12198</v>
      </c>
      <c r="H268" s="17">
        <v>1448.3003161346953</v>
      </c>
      <c r="I268" s="17">
        <v>13646.300316134695</v>
      </c>
    </row>
    <row r="269" spans="1:9" ht="14.45" customHeight="1" x14ac:dyDescent="0.25">
      <c r="A269" s="13">
        <v>592</v>
      </c>
      <c r="B269" s="32" t="s">
        <v>363</v>
      </c>
      <c r="C269" s="1" t="s">
        <v>0</v>
      </c>
      <c r="D269" s="1" t="s">
        <v>50</v>
      </c>
      <c r="E269" s="1">
        <v>96</v>
      </c>
      <c r="F269" s="17">
        <v>80.25</v>
      </c>
      <c r="G269" s="17">
        <v>7704</v>
      </c>
      <c r="H269" s="17">
        <v>2221.4716660013619</v>
      </c>
      <c r="I269" s="17">
        <v>9925.4716660013619</v>
      </c>
    </row>
    <row r="270" spans="1:9" ht="14.45" customHeight="1" x14ac:dyDescent="0.25">
      <c r="A270" s="13">
        <v>855</v>
      </c>
      <c r="B270" s="32" t="s">
        <v>109</v>
      </c>
      <c r="C270" s="1" t="s">
        <v>0</v>
      </c>
      <c r="D270" s="1" t="s">
        <v>109</v>
      </c>
      <c r="E270" s="1">
        <v>1307</v>
      </c>
      <c r="F270" s="17">
        <v>80.25</v>
      </c>
      <c r="G270" s="17">
        <v>104886.75</v>
      </c>
      <c r="H270" s="17">
        <v>21288.460358319277</v>
      </c>
      <c r="I270" s="17">
        <v>126175.21035831928</v>
      </c>
    </row>
    <row r="271" spans="1:9" ht="26.25" customHeight="1" x14ac:dyDescent="0.25">
      <c r="A271" s="13">
        <v>341</v>
      </c>
      <c r="B271" s="32" t="s">
        <v>246</v>
      </c>
      <c r="C271" s="1" t="s">
        <v>0</v>
      </c>
      <c r="D271" s="1" t="s">
        <v>5</v>
      </c>
      <c r="E271" s="1">
        <v>112</v>
      </c>
      <c r="F271" s="17">
        <v>80.25</v>
      </c>
      <c r="G271" s="17">
        <v>8988</v>
      </c>
      <c r="H271" s="17">
        <v>1508.6938743772282</v>
      </c>
      <c r="I271" s="17">
        <v>10496.693874377228</v>
      </c>
    </row>
    <row r="272" spans="1:9" ht="26.25" customHeight="1" x14ac:dyDescent="0.25">
      <c r="A272" s="13">
        <v>988</v>
      </c>
      <c r="B272" s="32" t="s">
        <v>248</v>
      </c>
      <c r="C272" s="1" t="s">
        <v>0</v>
      </c>
      <c r="D272" s="1" t="s">
        <v>36</v>
      </c>
      <c r="E272" s="1">
        <v>310</v>
      </c>
      <c r="F272" s="17">
        <v>80.25</v>
      </c>
      <c r="G272" s="17">
        <v>24877.5</v>
      </c>
      <c r="H272" s="17">
        <v>2282.6871823387787</v>
      </c>
      <c r="I272" s="17">
        <v>27160.187182338777</v>
      </c>
    </row>
    <row r="273" spans="1:9" ht="14.45" customHeight="1" x14ac:dyDescent="0.25">
      <c r="A273" s="13">
        <v>312</v>
      </c>
      <c r="B273" s="32" t="s">
        <v>364</v>
      </c>
      <c r="C273" s="1" t="s">
        <v>0</v>
      </c>
      <c r="D273" s="1" t="s">
        <v>3</v>
      </c>
      <c r="E273" s="1">
        <v>592</v>
      </c>
      <c r="F273" s="17">
        <v>80.25</v>
      </c>
      <c r="G273" s="17">
        <v>47508</v>
      </c>
      <c r="H273" s="17">
        <v>7274.7485066788086</v>
      </c>
      <c r="I273" s="17">
        <v>54782.748506678807</v>
      </c>
    </row>
    <row r="274" spans="1:9" ht="14.45" customHeight="1" x14ac:dyDescent="0.25">
      <c r="A274" s="13">
        <v>709</v>
      </c>
      <c r="B274" s="32" t="s">
        <v>249</v>
      </c>
      <c r="C274" s="1" t="s">
        <v>0</v>
      </c>
      <c r="D274" s="1" t="s">
        <v>34</v>
      </c>
      <c r="E274" s="1">
        <v>16</v>
      </c>
      <c r="F274" s="17">
        <v>74.25</v>
      </c>
      <c r="G274" s="17">
        <v>1188</v>
      </c>
      <c r="H274" s="17">
        <v>151.1548944531971</v>
      </c>
      <c r="I274" s="17">
        <v>1339.1548944531971</v>
      </c>
    </row>
    <row r="275" spans="1:9" ht="14.45" customHeight="1" x14ac:dyDescent="0.25">
      <c r="A275" s="13">
        <v>883</v>
      </c>
      <c r="B275" s="32" t="s">
        <v>250</v>
      </c>
      <c r="C275" s="1" t="s">
        <v>0</v>
      </c>
      <c r="D275" s="1" t="s">
        <v>14</v>
      </c>
      <c r="E275" s="1">
        <v>443</v>
      </c>
      <c r="F275" s="17">
        <v>80.25</v>
      </c>
      <c r="G275" s="17">
        <v>35550.75</v>
      </c>
      <c r="H275" s="17">
        <v>8487.670306196469</v>
      </c>
      <c r="I275" s="17">
        <v>44038.420306196465</v>
      </c>
    </row>
    <row r="276" spans="1:9" ht="14.45" customHeight="1" x14ac:dyDescent="0.25">
      <c r="A276" s="13">
        <v>907</v>
      </c>
      <c r="B276" s="32" t="s">
        <v>251</v>
      </c>
      <c r="C276" s="1" t="s">
        <v>7</v>
      </c>
      <c r="D276" s="1" t="s">
        <v>8</v>
      </c>
      <c r="E276" s="1">
        <v>577</v>
      </c>
      <c r="F276" s="17">
        <v>80.25</v>
      </c>
      <c r="G276" s="17">
        <v>46304.25</v>
      </c>
      <c r="H276" s="17">
        <v>7468.1089678699354</v>
      </c>
      <c r="I276" s="17">
        <v>53772.358967869935</v>
      </c>
    </row>
    <row r="277" spans="1:9" ht="14.45" customHeight="1" x14ac:dyDescent="0.25">
      <c r="A277" s="13">
        <v>938</v>
      </c>
      <c r="B277" s="32" t="s">
        <v>252</v>
      </c>
      <c r="C277" s="1" t="s">
        <v>7</v>
      </c>
      <c r="D277" s="1" t="s">
        <v>8</v>
      </c>
      <c r="E277" s="1">
        <v>692</v>
      </c>
      <c r="F277" s="17">
        <v>80.25</v>
      </c>
      <c r="G277" s="17">
        <v>55533</v>
      </c>
      <c r="H277" s="17">
        <v>20469.708497936594</v>
      </c>
      <c r="I277" s="17">
        <v>76002.70849793659</v>
      </c>
    </row>
    <row r="278" spans="1:9" ht="14.45" customHeight="1" x14ac:dyDescent="0.25">
      <c r="A278" s="13">
        <v>499</v>
      </c>
      <c r="B278" s="32" t="s">
        <v>253</v>
      </c>
      <c r="C278" s="1" t="s">
        <v>0</v>
      </c>
      <c r="D278" s="1" t="s">
        <v>53</v>
      </c>
      <c r="E278" s="1">
        <v>113</v>
      </c>
      <c r="F278" s="17">
        <v>80.25</v>
      </c>
      <c r="G278" s="17">
        <v>9068.25</v>
      </c>
      <c r="H278" s="17">
        <v>1996.6201009307217</v>
      </c>
      <c r="I278" s="17">
        <v>11064.870100930722</v>
      </c>
    </row>
    <row r="279" spans="1:9" ht="14.45" customHeight="1" x14ac:dyDescent="0.25">
      <c r="A279" s="13">
        <v>444</v>
      </c>
      <c r="B279" s="32" t="s">
        <v>254</v>
      </c>
      <c r="C279" s="1" t="s">
        <v>0</v>
      </c>
      <c r="D279" s="1" t="s">
        <v>63</v>
      </c>
      <c r="E279" s="1">
        <v>482</v>
      </c>
      <c r="F279" s="17">
        <v>76.25</v>
      </c>
      <c r="G279" s="17">
        <v>36752.5</v>
      </c>
      <c r="H279" s="17">
        <v>12296.183836101472</v>
      </c>
      <c r="I279" s="17">
        <v>49048.683836101474</v>
      </c>
    </row>
    <row r="280" spans="1:9" ht="14.45" customHeight="1" x14ac:dyDescent="0.25">
      <c r="A280" s="13">
        <v>445</v>
      </c>
      <c r="B280" s="32" t="s">
        <v>255</v>
      </c>
      <c r="C280" s="1" t="s">
        <v>0</v>
      </c>
      <c r="D280" s="1" t="s">
        <v>65</v>
      </c>
      <c r="E280" s="1">
        <v>315</v>
      </c>
      <c r="F280" s="17">
        <v>80.25</v>
      </c>
      <c r="G280" s="17">
        <v>25278.75</v>
      </c>
      <c r="H280" s="17">
        <v>6461.2724456734059</v>
      </c>
      <c r="I280" s="17">
        <v>31740.022445673407</v>
      </c>
    </row>
    <row r="281" spans="1:9" ht="14.45" customHeight="1" x14ac:dyDescent="0.25">
      <c r="A281" s="13">
        <v>711</v>
      </c>
      <c r="B281" s="32" t="s">
        <v>256</v>
      </c>
      <c r="C281" s="1" t="s">
        <v>0</v>
      </c>
      <c r="D281" s="1" t="s">
        <v>60</v>
      </c>
      <c r="E281" s="1">
        <v>44</v>
      </c>
      <c r="F281" s="17">
        <v>80.25</v>
      </c>
      <c r="G281" s="17">
        <v>3531</v>
      </c>
      <c r="H281" s="17">
        <v>1069.8980846726779</v>
      </c>
      <c r="I281" s="17">
        <v>4600.8980846726781</v>
      </c>
    </row>
    <row r="282" spans="1:9" ht="14.45" customHeight="1" x14ac:dyDescent="0.25">
      <c r="A282" s="13">
        <v>768</v>
      </c>
      <c r="B282" s="32" t="s">
        <v>257</v>
      </c>
      <c r="C282" s="1" t="s">
        <v>0</v>
      </c>
      <c r="D282" s="1" t="s">
        <v>257</v>
      </c>
      <c r="E282" s="1">
        <v>2261</v>
      </c>
      <c r="F282" s="17">
        <v>80.25</v>
      </c>
      <c r="G282" s="17">
        <v>181445.25</v>
      </c>
      <c r="H282" s="17">
        <v>65906.302470391631</v>
      </c>
      <c r="I282" s="17">
        <v>247351.55247039162</v>
      </c>
    </row>
    <row r="283" spans="1:9" ht="14.45" customHeight="1" x14ac:dyDescent="0.25">
      <c r="A283" s="13">
        <v>793</v>
      </c>
      <c r="B283" s="32" t="s">
        <v>258</v>
      </c>
      <c r="C283" s="1" t="s">
        <v>0</v>
      </c>
      <c r="D283" s="1" t="s">
        <v>106</v>
      </c>
      <c r="E283" s="1">
        <v>265</v>
      </c>
      <c r="F283" s="17">
        <v>80.25</v>
      </c>
      <c r="G283" s="17">
        <v>21266.25</v>
      </c>
      <c r="H283" s="17">
        <v>6194.6012931839086</v>
      </c>
      <c r="I283" s="17">
        <v>27460.851293183907</v>
      </c>
    </row>
    <row r="284" spans="1:9" ht="14.45" customHeight="1" x14ac:dyDescent="0.25">
      <c r="A284" s="13">
        <v>939</v>
      </c>
      <c r="B284" s="32" t="s">
        <v>86</v>
      </c>
      <c r="C284" s="1" t="s">
        <v>0</v>
      </c>
      <c r="D284" s="1" t="s">
        <v>86</v>
      </c>
      <c r="E284" s="1">
        <v>2957</v>
      </c>
      <c r="F284" s="17">
        <v>80.25</v>
      </c>
      <c r="G284" s="17">
        <v>237299.25</v>
      </c>
      <c r="H284" s="17">
        <v>91664.217652670894</v>
      </c>
      <c r="I284" s="17">
        <v>328963.46765267092</v>
      </c>
    </row>
    <row r="285" spans="1:9" ht="14.45" customHeight="1" x14ac:dyDescent="0.25">
      <c r="A285" s="13">
        <v>358</v>
      </c>
      <c r="B285" s="32" t="s">
        <v>259</v>
      </c>
      <c r="C285" s="1" t="s">
        <v>0</v>
      </c>
      <c r="D285" s="1" t="s">
        <v>212</v>
      </c>
      <c r="E285" s="1">
        <v>589</v>
      </c>
      <c r="F285" s="17">
        <v>80.25</v>
      </c>
      <c r="G285" s="17">
        <v>47267.25</v>
      </c>
      <c r="H285" s="17">
        <v>12898.849054723802</v>
      </c>
      <c r="I285" s="17">
        <v>60166.099054723803</v>
      </c>
    </row>
    <row r="286" spans="1:9" ht="14.45" customHeight="1" x14ac:dyDescent="0.25">
      <c r="A286" s="13">
        <v>770</v>
      </c>
      <c r="B286" s="32" t="s">
        <v>260</v>
      </c>
      <c r="C286" s="1" t="s">
        <v>0</v>
      </c>
      <c r="D286" s="1" t="s">
        <v>20</v>
      </c>
      <c r="E286" s="1">
        <v>212</v>
      </c>
      <c r="F286" s="17">
        <v>80.25</v>
      </c>
      <c r="G286" s="17">
        <v>17013</v>
      </c>
      <c r="H286" s="17">
        <v>2840.6510855760471</v>
      </c>
      <c r="I286" s="17">
        <v>19853.651085576046</v>
      </c>
    </row>
    <row r="287" spans="1:9" ht="14.45" customHeight="1" x14ac:dyDescent="0.25">
      <c r="A287" s="13">
        <v>749</v>
      </c>
      <c r="B287" s="32" t="s">
        <v>365</v>
      </c>
      <c r="C287" s="1" t="s">
        <v>0</v>
      </c>
      <c r="D287" s="1" t="s">
        <v>13</v>
      </c>
      <c r="E287" s="1">
        <v>624</v>
      </c>
      <c r="F287" s="17">
        <v>80.25</v>
      </c>
      <c r="G287" s="17">
        <v>50076</v>
      </c>
      <c r="H287" s="17">
        <v>14306.75165714934</v>
      </c>
      <c r="I287" s="17">
        <v>64382.75165714934</v>
      </c>
    </row>
    <row r="288" spans="1:9" ht="14.45" customHeight="1" x14ac:dyDescent="0.25">
      <c r="A288" s="13">
        <v>957</v>
      </c>
      <c r="B288" s="32" t="s">
        <v>261</v>
      </c>
      <c r="C288" s="1" t="s">
        <v>0</v>
      </c>
      <c r="D288" s="1" t="s">
        <v>14</v>
      </c>
      <c r="E288" s="1">
        <v>1043</v>
      </c>
      <c r="F288" s="17">
        <v>80.25</v>
      </c>
      <c r="G288" s="17">
        <v>83700.75</v>
      </c>
      <c r="H288" s="17">
        <v>19139.700579071352</v>
      </c>
      <c r="I288" s="17">
        <v>102840.45057907136</v>
      </c>
    </row>
    <row r="289" spans="1:9" ht="14.45" customHeight="1" x14ac:dyDescent="0.25">
      <c r="A289" s="13">
        <v>750</v>
      </c>
      <c r="B289" s="32" t="s">
        <v>262</v>
      </c>
      <c r="C289" s="1" t="s">
        <v>0</v>
      </c>
      <c r="D289" s="1" t="s">
        <v>53</v>
      </c>
      <c r="E289" s="1">
        <v>305</v>
      </c>
      <c r="F289" s="17">
        <v>80.25</v>
      </c>
      <c r="G289" s="17">
        <v>24476.25</v>
      </c>
      <c r="H289" s="17">
        <v>3582.5786421539215</v>
      </c>
      <c r="I289" s="17">
        <v>28058.828642153923</v>
      </c>
    </row>
    <row r="290" spans="1:9" ht="14.45" customHeight="1" x14ac:dyDescent="0.25">
      <c r="A290" s="13">
        <v>751</v>
      </c>
      <c r="B290" s="32" t="s">
        <v>53</v>
      </c>
      <c r="C290" s="1" t="s">
        <v>0</v>
      </c>
      <c r="D290" s="1" t="s">
        <v>53</v>
      </c>
      <c r="E290" s="1">
        <v>528</v>
      </c>
      <c r="F290" s="17">
        <v>80.25</v>
      </c>
      <c r="G290" s="17">
        <v>42372</v>
      </c>
      <c r="H290" s="17">
        <v>7513.5757976862442</v>
      </c>
      <c r="I290" s="17">
        <v>49885.575797686244</v>
      </c>
    </row>
    <row r="291" spans="1:9" ht="14.45" customHeight="1" x14ac:dyDescent="0.25">
      <c r="A291" s="13">
        <v>713</v>
      </c>
      <c r="B291" s="32" t="s">
        <v>263</v>
      </c>
      <c r="C291" s="1" t="s">
        <v>0</v>
      </c>
      <c r="D291" s="1" t="s">
        <v>60</v>
      </c>
      <c r="E291" s="1">
        <v>798</v>
      </c>
      <c r="F291" s="17">
        <v>80.25</v>
      </c>
      <c r="G291" s="17">
        <v>64039.5</v>
      </c>
      <c r="H291" s="17">
        <v>39612.330242825978</v>
      </c>
      <c r="I291" s="17">
        <v>103651.83024282598</v>
      </c>
    </row>
    <row r="292" spans="1:9" ht="14.45" customHeight="1" x14ac:dyDescent="0.25">
      <c r="A292" s="13">
        <v>940</v>
      </c>
      <c r="B292" s="32" t="s">
        <v>366</v>
      </c>
      <c r="C292" s="1" t="s">
        <v>0</v>
      </c>
      <c r="D292" s="1" t="s">
        <v>86</v>
      </c>
      <c r="E292" s="1">
        <v>39</v>
      </c>
      <c r="F292" s="17">
        <v>80.25</v>
      </c>
      <c r="G292" s="17">
        <v>3129.75</v>
      </c>
      <c r="H292" s="17">
        <v>204.95866541036614</v>
      </c>
      <c r="I292" s="17">
        <v>3334.7086654103659</v>
      </c>
    </row>
    <row r="293" spans="1:9" ht="14.45" customHeight="1" x14ac:dyDescent="0.25">
      <c r="A293" s="13">
        <v>941</v>
      </c>
      <c r="B293" s="32" t="s">
        <v>264</v>
      </c>
      <c r="C293" s="1" t="s">
        <v>0</v>
      </c>
      <c r="D293" s="1" t="s">
        <v>20</v>
      </c>
      <c r="E293" s="1">
        <v>566</v>
      </c>
      <c r="F293" s="17">
        <v>80.25</v>
      </c>
      <c r="G293" s="17">
        <v>45421.5</v>
      </c>
      <c r="H293" s="17">
        <v>5322.5827450168708</v>
      </c>
      <c r="I293" s="17">
        <v>50744.082745016873</v>
      </c>
    </row>
    <row r="294" spans="1:9" ht="14.45" customHeight="1" x14ac:dyDescent="0.25">
      <c r="A294" s="13">
        <v>989</v>
      </c>
      <c r="B294" s="32" t="s">
        <v>265</v>
      </c>
      <c r="C294" s="1" t="s">
        <v>0</v>
      </c>
      <c r="D294" s="1" t="s">
        <v>36</v>
      </c>
      <c r="E294" s="1">
        <v>200</v>
      </c>
      <c r="F294" s="17">
        <v>80.25</v>
      </c>
      <c r="G294" s="17">
        <v>16050</v>
      </c>
      <c r="H294" s="17">
        <v>3353.6137110378372</v>
      </c>
      <c r="I294" s="17">
        <v>19403.613711037837</v>
      </c>
    </row>
    <row r="295" spans="1:9" ht="14.45" customHeight="1" x14ac:dyDescent="0.25">
      <c r="A295" s="13">
        <v>942</v>
      </c>
      <c r="B295" s="32" t="s">
        <v>19</v>
      </c>
      <c r="C295" s="1" t="s">
        <v>0</v>
      </c>
      <c r="D295" s="1" t="s">
        <v>19</v>
      </c>
      <c r="E295" s="1">
        <v>7539</v>
      </c>
      <c r="F295" s="17">
        <v>80.25</v>
      </c>
      <c r="G295" s="17">
        <v>605004.75</v>
      </c>
      <c r="H295" s="17">
        <v>327037.0362100135</v>
      </c>
      <c r="I295" s="17">
        <v>932041.78621001355</v>
      </c>
    </row>
    <row r="296" spans="1:9" ht="14.45" customHeight="1" x14ac:dyDescent="0.25">
      <c r="A296" s="13">
        <v>342</v>
      </c>
      <c r="B296" s="32" t="s">
        <v>266</v>
      </c>
      <c r="C296" s="1" t="s">
        <v>0</v>
      </c>
      <c r="D296" s="1" t="s">
        <v>5</v>
      </c>
      <c r="E296" s="1">
        <v>685</v>
      </c>
      <c r="F296" s="17">
        <v>80.25</v>
      </c>
      <c r="G296" s="17">
        <v>54971.25</v>
      </c>
      <c r="H296" s="17">
        <v>21133.106771785817</v>
      </c>
      <c r="I296" s="17">
        <v>76104.356771785824</v>
      </c>
    </row>
    <row r="297" spans="1:9" ht="14.45" customHeight="1" x14ac:dyDescent="0.25">
      <c r="A297" s="13">
        <v>884</v>
      </c>
      <c r="B297" s="32" t="s">
        <v>289</v>
      </c>
      <c r="C297" s="1" t="s">
        <v>0</v>
      </c>
      <c r="D297" s="1" t="s">
        <v>189</v>
      </c>
      <c r="E297" s="1">
        <v>484</v>
      </c>
      <c r="F297" s="17">
        <v>80.25</v>
      </c>
      <c r="G297" s="17">
        <v>38841</v>
      </c>
      <c r="H297" s="17">
        <v>8693.034041998364</v>
      </c>
      <c r="I297" s="17">
        <v>47534.034041998362</v>
      </c>
    </row>
    <row r="298" spans="1:9" ht="14.45" customHeight="1" x14ac:dyDescent="0.25">
      <c r="A298" s="13">
        <v>958</v>
      </c>
      <c r="B298" s="32" t="s">
        <v>268</v>
      </c>
      <c r="C298" s="1" t="s">
        <v>0</v>
      </c>
      <c r="D298" s="1" t="s">
        <v>14</v>
      </c>
      <c r="E298" s="1">
        <v>222</v>
      </c>
      <c r="F298" s="17">
        <v>80.25</v>
      </c>
      <c r="G298" s="17">
        <v>17815.5</v>
      </c>
      <c r="H298" s="17">
        <v>2067.8609680463546</v>
      </c>
      <c r="I298" s="17">
        <v>19883.360968046356</v>
      </c>
    </row>
    <row r="299" spans="1:9" ht="14.45" customHeight="1" x14ac:dyDescent="0.25">
      <c r="A299" s="13">
        <v>446</v>
      </c>
      <c r="B299" s="32" t="s">
        <v>60</v>
      </c>
      <c r="C299" s="1" t="s">
        <v>0</v>
      </c>
      <c r="D299" s="1" t="s">
        <v>60</v>
      </c>
      <c r="E299" s="1">
        <v>957</v>
      </c>
      <c r="F299" s="17">
        <v>80.25</v>
      </c>
      <c r="G299" s="17">
        <v>76799.25</v>
      </c>
      <c r="H299" s="17">
        <v>30314.345076988087</v>
      </c>
      <c r="I299" s="17">
        <v>107113.59507698809</v>
      </c>
    </row>
    <row r="300" spans="1:9" ht="14.45" customHeight="1" x14ac:dyDescent="0.25">
      <c r="A300" s="13">
        <v>500</v>
      </c>
      <c r="B300" s="32" t="s">
        <v>269</v>
      </c>
      <c r="C300" s="1" t="s">
        <v>0</v>
      </c>
      <c r="D300" s="1" t="s">
        <v>53</v>
      </c>
      <c r="E300" s="1">
        <v>87</v>
      </c>
      <c r="F300" s="17">
        <v>80.25</v>
      </c>
      <c r="G300" s="17">
        <v>6981.75</v>
      </c>
      <c r="H300" s="17">
        <v>1378.3226697649113</v>
      </c>
      <c r="I300" s="17">
        <v>8360.0726697649116</v>
      </c>
    </row>
    <row r="301" spans="1:9" ht="14.45" customHeight="1" x14ac:dyDescent="0.25">
      <c r="A301" s="13">
        <v>908</v>
      </c>
      <c r="B301" s="32" t="s">
        <v>270</v>
      </c>
      <c r="C301" s="1" t="s">
        <v>7</v>
      </c>
      <c r="D301" s="1" t="s">
        <v>8</v>
      </c>
      <c r="E301" s="1">
        <v>320</v>
      </c>
      <c r="F301" s="17">
        <v>80.25</v>
      </c>
      <c r="G301" s="17">
        <v>25680</v>
      </c>
      <c r="H301" s="17">
        <v>3819.6141528018275</v>
      </c>
      <c r="I301" s="17">
        <v>29499.614152801827</v>
      </c>
    </row>
    <row r="302" spans="1:9" ht="14.45" customHeight="1" x14ac:dyDescent="0.25">
      <c r="A302" s="13">
        <v>909</v>
      </c>
      <c r="B302" s="32" t="s">
        <v>271</v>
      </c>
      <c r="C302" s="1" t="s">
        <v>7</v>
      </c>
      <c r="D302" s="1" t="s">
        <v>8</v>
      </c>
      <c r="E302" s="1">
        <v>295</v>
      </c>
      <c r="F302" s="17">
        <v>80.25</v>
      </c>
      <c r="G302" s="17">
        <v>23673.75</v>
      </c>
      <c r="H302" s="17">
        <v>6336.5738292037686</v>
      </c>
      <c r="I302" s="17">
        <v>30010.323829203768</v>
      </c>
    </row>
    <row r="303" spans="1:9" ht="14.45" customHeight="1" x14ac:dyDescent="0.25">
      <c r="A303" s="13">
        <v>501</v>
      </c>
      <c r="B303" s="32" t="s">
        <v>272</v>
      </c>
      <c r="C303" s="1" t="s">
        <v>0</v>
      </c>
      <c r="D303" s="1" t="s">
        <v>53</v>
      </c>
      <c r="E303" s="1">
        <v>85</v>
      </c>
      <c r="F303" s="17">
        <v>80.25</v>
      </c>
      <c r="G303" s="17">
        <v>6821.25</v>
      </c>
      <c r="H303" s="17">
        <v>2766.3598847330672</v>
      </c>
      <c r="I303" s="17">
        <v>9587.6098847330668</v>
      </c>
    </row>
    <row r="304" spans="1:9" ht="14.45" customHeight="1" x14ac:dyDescent="0.25">
      <c r="A304" s="13">
        <v>756</v>
      </c>
      <c r="B304" s="32" t="s">
        <v>273</v>
      </c>
      <c r="C304" s="1" t="s">
        <v>7</v>
      </c>
      <c r="D304" s="1" t="s">
        <v>8</v>
      </c>
      <c r="E304" s="1">
        <v>168</v>
      </c>
      <c r="F304" s="17">
        <v>80.25</v>
      </c>
      <c r="G304" s="17">
        <v>13482</v>
      </c>
      <c r="H304" s="17">
        <v>3495.2664015768496</v>
      </c>
      <c r="I304" s="17">
        <v>16977.26640157685</v>
      </c>
    </row>
    <row r="305" spans="1:9" ht="14.45" customHeight="1" x14ac:dyDescent="0.25">
      <c r="A305" s="13">
        <v>943</v>
      </c>
      <c r="B305" s="32" t="s">
        <v>274</v>
      </c>
      <c r="C305" s="1" t="s">
        <v>0</v>
      </c>
      <c r="D305" s="1" t="s">
        <v>20</v>
      </c>
      <c r="E305" s="1">
        <v>172</v>
      </c>
      <c r="F305" s="17">
        <v>80.25</v>
      </c>
      <c r="G305" s="17">
        <v>13803</v>
      </c>
      <c r="H305" s="17">
        <v>1636.16126156415</v>
      </c>
      <c r="I305" s="17">
        <v>15439.16126156415</v>
      </c>
    </row>
    <row r="306" spans="1:9" ht="14.45" customHeight="1" x14ac:dyDescent="0.25">
      <c r="A306" s="13">
        <v>944</v>
      </c>
      <c r="B306" s="32" t="s">
        <v>20</v>
      </c>
      <c r="C306" s="1" t="s">
        <v>0</v>
      </c>
      <c r="D306" s="1" t="s">
        <v>20</v>
      </c>
      <c r="E306" s="1">
        <v>1168</v>
      </c>
      <c r="F306" s="17">
        <v>80.25</v>
      </c>
      <c r="G306" s="17">
        <v>93732</v>
      </c>
      <c r="H306" s="17">
        <v>22641.055475864272</v>
      </c>
      <c r="I306" s="17">
        <v>116373.05547586427</v>
      </c>
    </row>
    <row r="307" spans="1:9" ht="14.45" customHeight="1" x14ac:dyDescent="0.25">
      <c r="A307" s="13">
        <v>945</v>
      </c>
      <c r="B307" s="32" t="s">
        <v>275</v>
      </c>
      <c r="C307" s="1" t="s">
        <v>0</v>
      </c>
      <c r="D307" s="1" t="s">
        <v>86</v>
      </c>
      <c r="E307" s="1">
        <v>189</v>
      </c>
      <c r="F307" s="17">
        <v>80.25</v>
      </c>
      <c r="G307" s="17">
        <v>15167.25</v>
      </c>
      <c r="H307" s="17">
        <v>2723.2636049032239</v>
      </c>
      <c r="I307" s="17">
        <v>17890.513604903223</v>
      </c>
    </row>
    <row r="308" spans="1:9" ht="14.45" customHeight="1" x14ac:dyDescent="0.25">
      <c r="A308" s="13">
        <v>593</v>
      </c>
      <c r="B308" s="32" t="s">
        <v>46</v>
      </c>
      <c r="C308" s="1" t="s">
        <v>0</v>
      </c>
      <c r="D308" s="1" t="s">
        <v>46</v>
      </c>
      <c r="E308" s="1">
        <v>971</v>
      </c>
      <c r="F308" s="17">
        <v>80.25</v>
      </c>
      <c r="G308" s="17">
        <v>77922.75</v>
      </c>
      <c r="H308" s="17">
        <v>40307.532574924066</v>
      </c>
      <c r="I308" s="17">
        <v>118230.28257492406</v>
      </c>
    </row>
    <row r="309" spans="1:9" ht="14.45" customHeight="1" x14ac:dyDescent="0.25">
      <c r="A309" s="13">
        <v>344</v>
      </c>
      <c r="B309" s="32" t="s">
        <v>276</v>
      </c>
      <c r="C309" s="1" t="s">
        <v>7</v>
      </c>
      <c r="D309" s="1" t="s">
        <v>8</v>
      </c>
      <c r="E309" s="1">
        <v>211</v>
      </c>
      <c r="F309" s="17">
        <v>80.25</v>
      </c>
      <c r="G309" s="17">
        <v>16932.75</v>
      </c>
      <c r="H309" s="17">
        <v>2175.3177722748355</v>
      </c>
      <c r="I309" s="17">
        <v>19108.067772274837</v>
      </c>
    </row>
    <row r="310" spans="1:9" ht="14.45" customHeight="1" x14ac:dyDescent="0.25">
      <c r="A310" s="13">
        <v>551</v>
      </c>
      <c r="B310" s="32" t="s">
        <v>367</v>
      </c>
      <c r="C310" s="1" t="s">
        <v>0</v>
      </c>
      <c r="D310" s="1" t="s">
        <v>132</v>
      </c>
      <c r="E310" s="1">
        <v>1187</v>
      </c>
      <c r="F310" s="17">
        <v>80.25</v>
      </c>
      <c r="G310" s="17">
        <v>95256.75</v>
      </c>
      <c r="H310" s="17">
        <v>43614.833863452383</v>
      </c>
      <c r="I310" s="17">
        <v>138871.58386345237</v>
      </c>
    </row>
    <row r="311" spans="1:9" ht="14.45" customHeight="1" x14ac:dyDescent="0.25">
      <c r="A311" s="13">
        <v>885</v>
      </c>
      <c r="B311" s="32" t="s">
        <v>277</v>
      </c>
      <c r="C311" s="1" t="s">
        <v>0</v>
      </c>
      <c r="D311" s="1" t="s">
        <v>20</v>
      </c>
      <c r="E311" s="1">
        <v>420</v>
      </c>
      <c r="F311" s="17">
        <v>80.25</v>
      </c>
      <c r="G311" s="17">
        <v>33705</v>
      </c>
      <c r="H311" s="17">
        <v>4824.2485330363816</v>
      </c>
      <c r="I311" s="17">
        <v>38529.248533036385</v>
      </c>
    </row>
    <row r="312" spans="1:9" ht="14.45" customHeight="1" x14ac:dyDescent="0.25">
      <c r="A312" s="13">
        <v>552</v>
      </c>
      <c r="B312" s="32" t="s">
        <v>278</v>
      </c>
      <c r="C312" s="1" t="s">
        <v>0</v>
      </c>
      <c r="D312" s="1" t="s">
        <v>14</v>
      </c>
      <c r="E312" s="1">
        <v>877</v>
      </c>
      <c r="F312" s="17">
        <v>80.25</v>
      </c>
      <c r="G312" s="17">
        <v>70379.25</v>
      </c>
      <c r="H312" s="17">
        <v>15827.244029722551</v>
      </c>
      <c r="I312" s="17">
        <v>86206.494029722555</v>
      </c>
    </row>
    <row r="313" spans="1:9" ht="14.45" customHeight="1" x14ac:dyDescent="0.25">
      <c r="A313" s="13">
        <v>717</v>
      </c>
      <c r="B313" s="32" t="s">
        <v>279</v>
      </c>
      <c r="C313" s="1" t="s">
        <v>0</v>
      </c>
      <c r="D313" s="1" t="s">
        <v>60</v>
      </c>
      <c r="E313" s="1">
        <v>811</v>
      </c>
      <c r="F313" s="17">
        <v>80.25</v>
      </c>
      <c r="G313" s="17">
        <v>65082.75</v>
      </c>
      <c r="H313" s="17">
        <v>32196.765352189344</v>
      </c>
      <c r="I313" s="17">
        <v>97279.515352189337</v>
      </c>
    </row>
    <row r="314" spans="1:9" ht="14.45" customHeight="1" x14ac:dyDescent="0.25">
      <c r="A314" s="13">
        <v>359</v>
      </c>
      <c r="B314" s="32" t="s">
        <v>280</v>
      </c>
      <c r="C314" s="1" t="s">
        <v>7</v>
      </c>
      <c r="D314" s="1" t="s">
        <v>8</v>
      </c>
      <c r="E314" s="1">
        <v>1039</v>
      </c>
      <c r="F314" s="17">
        <v>80.25</v>
      </c>
      <c r="G314" s="17">
        <v>83379.75</v>
      </c>
      <c r="H314" s="17">
        <v>12408.062045581632</v>
      </c>
      <c r="I314" s="17">
        <v>95787.812045581639</v>
      </c>
    </row>
    <row r="315" spans="1:9" ht="14.45" customHeight="1" x14ac:dyDescent="0.25">
      <c r="A315" s="13">
        <v>448</v>
      </c>
      <c r="B315" s="32" t="s">
        <v>281</v>
      </c>
      <c r="C315" s="1" t="s">
        <v>0</v>
      </c>
      <c r="D315" s="1" t="s">
        <v>65</v>
      </c>
      <c r="E315" s="1">
        <v>196</v>
      </c>
      <c r="F315" s="17">
        <v>80.25</v>
      </c>
      <c r="G315" s="17">
        <v>15729</v>
      </c>
      <c r="H315" s="17">
        <v>4946.5408773299987</v>
      </c>
      <c r="I315" s="17">
        <v>20675.540877330001</v>
      </c>
    </row>
    <row r="316" spans="1:9" ht="14.45" customHeight="1" x14ac:dyDescent="0.25">
      <c r="A316" s="14">
        <v>502</v>
      </c>
      <c r="B316" s="32" t="s">
        <v>282</v>
      </c>
      <c r="C316" s="1" t="s">
        <v>0</v>
      </c>
      <c r="D316" s="1" t="s">
        <v>53</v>
      </c>
      <c r="E316" s="1">
        <v>170</v>
      </c>
      <c r="F316" s="17">
        <v>80.25</v>
      </c>
      <c r="G316" s="17">
        <v>13642.5</v>
      </c>
      <c r="H316" s="17">
        <v>2976.1911083879945</v>
      </c>
      <c r="I316" s="17">
        <v>16618.691108387993</v>
      </c>
    </row>
    <row r="317" spans="1:9" ht="14.45" customHeight="1" x14ac:dyDescent="0.25">
      <c r="A317" s="13">
        <v>946</v>
      </c>
      <c r="B317" s="32" t="s">
        <v>283</v>
      </c>
      <c r="C317" s="1" t="s">
        <v>7</v>
      </c>
      <c r="D317" s="1" t="s">
        <v>8</v>
      </c>
      <c r="E317" s="1">
        <v>51</v>
      </c>
      <c r="F317" s="17">
        <v>80.25</v>
      </c>
      <c r="G317" s="17">
        <v>4092.75</v>
      </c>
      <c r="H317" s="17">
        <v>525.311236164928</v>
      </c>
      <c r="I317" s="17">
        <v>4618.0612361649282</v>
      </c>
    </row>
    <row r="318" spans="1:9" ht="14.45" customHeight="1" x14ac:dyDescent="0.25">
      <c r="A318" s="13">
        <v>888</v>
      </c>
      <c r="B318" s="32" t="s">
        <v>368</v>
      </c>
      <c r="C318" s="1" t="s">
        <v>7</v>
      </c>
      <c r="D318" s="1" t="s">
        <v>8</v>
      </c>
      <c r="E318" s="1">
        <v>229</v>
      </c>
      <c r="F318" s="17">
        <v>80.25</v>
      </c>
      <c r="G318" s="17">
        <v>18377.25</v>
      </c>
      <c r="H318" s="17">
        <v>2578.3358872793565</v>
      </c>
      <c r="I318" s="17">
        <v>20955.585887279358</v>
      </c>
    </row>
    <row r="319" spans="1:9" ht="14.45" customHeight="1" x14ac:dyDescent="0.25">
      <c r="A319" s="13">
        <v>626</v>
      </c>
      <c r="B319" s="32" t="s">
        <v>284</v>
      </c>
      <c r="C319" s="1" t="s">
        <v>0</v>
      </c>
      <c r="D319" s="1" t="s">
        <v>22</v>
      </c>
      <c r="E319" s="1">
        <v>383</v>
      </c>
      <c r="F319" s="17">
        <v>80.25</v>
      </c>
      <c r="G319" s="17">
        <v>30735.75</v>
      </c>
      <c r="H319" s="17">
        <v>5351.6218396513932</v>
      </c>
      <c r="I319" s="17">
        <v>36087.371839651394</v>
      </c>
    </row>
    <row r="320" spans="1:9" ht="14.45" customHeight="1" x14ac:dyDescent="0.25">
      <c r="A320" s="13">
        <v>990</v>
      </c>
      <c r="B320" s="32" t="s">
        <v>369</v>
      </c>
      <c r="C320" s="1" t="s">
        <v>0</v>
      </c>
      <c r="D320" s="1" t="s">
        <v>14</v>
      </c>
      <c r="E320" s="1">
        <v>31</v>
      </c>
      <c r="F320" s="17">
        <v>80.25</v>
      </c>
      <c r="G320" s="17">
        <v>2487.75</v>
      </c>
      <c r="H320" s="17">
        <v>561.1409774089816</v>
      </c>
      <c r="I320" s="17">
        <v>3048.8909774089816</v>
      </c>
    </row>
    <row r="321" spans="1:9" ht="14.45" customHeight="1" x14ac:dyDescent="0.25">
      <c r="A321" s="13">
        <v>991</v>
      </c>
      <c r="B321" s="32" t="s">
        <v>370</v>
      </c>
      <c r="C321" s="1" t="s">
        <v>0</v>
      </c>
      <c r="D321" s="1" t="s">
        <v>14</v>
      </c>
      <c r="E321" s="1">
        <v>97</v>
      </c>
      <c r="F321" s="17">
        <v>80.25</v>
      </c>
      <c r="G321" s="17">
        <v>7784.25</v>
      </c>
      <c r="H321" s="17">
        <v>3164.5311904075502</v>
      </c>
      <c r="I321" s="17">
        <v>10948.78119040755</v>
      </c>
    </row>
    <row r="322" spans="1:9" ht="14.45" customHeight="1" x14ac:dyDescent="0.25">
      <c r="A322" s="13">
        <v>754</v>
      </c>
      <c r="B322" s="32" t="s">
        <v>285</v>
      </c>
      <c r="C322" s="1" t="s">
        <v>0</v>
      </c>
      <c r="D322" s="1" t="s">
        <v>3</v>
      </c>
      <c r="E322" s="1">
        <v>205</v>
      </c>
      <c r="F322" s="17">
        <v>80.25</v>
      </c>
      <c r="G322" s="17">
        <v>16451.25</v>
      </c>
      <c r="H322" s="17">
        <v>1546.4209122064603</v>
      </c>
      <c r="I322" s="17">
        <v>17997.67091220646</v>
      </c>
    </row>
    <row r="323" spans="1:9" ht="26.25" customHeight="1" x14ac:dyDescent="0.25">
      <c r="A323" s="13">
        <v>959</v>
      </c>
      <c r="B323" s="32" t="s">
        <v>371</v>
      </c>
      <c r="C323" s="1" t="s">
        <v>7</v>
      </c>
      <c r="D323" s="1" t="s">
        <v>8</v>
      </c>
      <c r="E323" s="1">
        <v>130</v>
      </c>
      <c r="F323" s="17">
        <v>80.25</v>
      </c>
      <c r="G323" s="17">
        <v>10432.5</v>
      </c>
      <c r="H323" s="17">
        <v>1569.6044348004102</v>
      </c>
      <c r="I323" s="17">
        <v>12002.104434800411</v>
      </c>
    </row>
    <row r="324" spans="1:9" ht="26.25" customHeight="1" x14ac:dyDescent="0.25">
      <c r="A324" s="13">
        <v>992</v>
      </c>
      <c r="B324" s="32" t="s">
        <v>372</v>
      </c>
      <c r="C324" s="1" t="s">
        <v>0</v>
      </c>
      <c r="D324" s="1" t="s">
        <v>14</v>
      </c>
      <c r="E324" s="1">
        <v>434</v>
      </c>
      <c r="F324" s="17">
        <v>80.25</v>
      </c>
      <c r="G324" s="17">
        <v>34828.5</v>
      </c>
      <c r="H324" s="17">
        <v>12710.477316051141</v>
      </c>
      <c r="I324" s="17">
        <v>47538.977316051139</v>
      </c>
    </row>
    <row r="325" spans="1:9" ht="26.25" customHeight="1" x14ac:dyDescent="0.25">
      <c r="A325" s="13">
        <v>993</v>
      </c>
      <c r="B325" s="32" t="s">
        <v>286</v>
      </c>
      <c r="C325" s="1" t="s">
        <v>0</v>
      </c>
      <c r="D325" s="1" t="s">
        <v>14</v>
      </c>
      <c r="E325" s="1">
        <v>84</v>
      </c>
      <c r="F325" s="17">
        <v>80.25</v>
      </c>
      <c r="G325" s="17">
        <v>6741</v>
      </c>
      <c r="H325" s="17">
        <v>988.22862429957388</v>
      </c>
      <c r="I325" s="17">
        <v>7729.2286242995742</v>
      </c>
    </row>
    <row r="326" spans="1:9" ht="14.45" customHeight="1" x14ac:dyDescent="0.25">
      <c r="A326" s="13">
        <v>886</v>
      </c>
      <c r="B326" s="32" t="s">
        <v>287</v>
      </c>
      <c r="C326" s="1" t="s">
        <v>0</v>
      </c>
      <c r="D326" s="1" t="s">
        <v>14</v>
      </c>
      <c r="E326" s="1">
        <v>636</v>
      </c>
      <c r="F326" s="17">
        <v>80.25</v>
      </c>
      <c r="G326" s="17">
        <v>51039</v>
      </c>
      <c r="H326" s="17">
        <v>9539.0552339739952</v>
      </c>
      <c r="I326" s="17">
        <v>60578.055233973995</v>
      </c>
    </row>
    <row r="327" spans="1:9" ht="14.45" customHeight="1" x14ac:dyDescent="0.25">
      <c r="A327" s="13">
        <v>394</v>
      </c>
      <c r="B327" s="32" t="s">
        <v>288</v>
      </c>
      <c r="C327" s="1" t="s">
        <v>0</v>
      </c>
      <c r="D327" s="1" t="s">
        <v>3</v>
      </c>
      <c r="E327" s="1">
        <v>136</v>
      </c>
      <c r="F327" s="17">
        <v>80.25</v>
      </c>
      <c r="G327" s="17">
        <v>10914</v>
      </c>
      <c r="H327" s="17">
        <v>1202.2218758397619</v>
      </c>
      <c r="I327" s="17">
        <v>12116.221875839761</v>
      </c>
    </row>
    <row r="328" spans="1:9" ht="26.25" customHeight="1" x14ac:dyDescent="0.25">
      <c r="A328" s="13">
        <v>632</v>
      </c>
      <c r="B328" s="32" t="s">
        <v>151</v>
      </c>
      <c r="C328" s="1" t="s">
        <v>0</v>
      </c>
      <c r="D328" s="1" t="s">
        <v>58</v>
      </c>
      <c r="E328" s="1">
        <v>848</v>
      </c>
      <c r="F328" s="17">
        <v>80.25</v>
      </c>
      <c r="G328" s="17">
        <v>68052</v>
      </c>
      <c r="H328" s="17">
        <v>13859.579731565565</v>
      </c>
      <c r="I328" s="17">
        <v>81911.579731565565</v>
      </c>
    </row>
    <row r="329" spans="1:9" ht="14.45" customHeight="1" x14ac:dyDescent="0.25">
      <c r="A329" s="13">
        <v>995</v>
      </c>
      <c r="B329" s="32" t="s">
        <v>290</v>
      </c>
      <c r="C329" s="1" t="s">
        <v>0</v>
      </c>
      <c r="D329" s="1" t="s">
        <v>14</v>
      </c>
      <c r="E329" s="1">
        <v>429</v>
      </c>
      <c r="F329" s="17">
        <v>80.25</v>
      </c>
      <c r="G329" s="17">
        <v>34427.25</v>
      </c>
      <c r="H329" s="17">
        <v>11806.826720904381</v>
      </c>
      <c r="I329" s="17">
        <v>46234.076720904384</v>
      </c>
    </row>
    <row r="330" spans="1:9" ht="14.45" customHeight="1" x14ac:dyDescent="0.25">
      <c r="A330" s="13">
        <v>553</v>
      </c>
      <c r="B330" s="32" t="s">
        <v>291</v>
      </c>
      <c r="C330" s="1" t="s">
        <v>0</v>
      </c>
      <c r="D330" s="1" t="s">
        <v>14</v>
      </c>
      <c r="E330" s="1">
        <v>22</v>
      </c>
      <c r="F330" s="17">
        <v>80.25</v>
      </c>
      <c r="G330" s="17">
        <v>1765.5</v>
      </c>
      <c r="H330" s="17">
        <v>130.14316945420592</v>
      </c>
      <c r="I330" s="17">
        <v>1895.6431694542059</v>
      </c>
    </row>
    <row r="331" spans="1:9" ht="14.45" customHeight="1" x14ac:dyDescent="0.25">
      <c r="A331" s="13">
        <v>594</v>
      </c>
      <c r="B331" s="32" t="s">
        <v>292</v>
      </c>
      <c r="C331" s="1" t="s">
        <v>0</v>
      </c>
      <c r="D331" s="1" t="s">
        <v>46</v>
      </c>
      <c r="E331" s="1">
        <v>541</v>
      </c>
      <c r="F331" s="17">
        <v>80.25</v>
      </c>
      <c r="G331" s="17">
        <v>43415.25</v>
      </c>
      <c r="H331" s="17">
        <v>13850.414570032102</v>
      </c>
      <c r="I331" s="17">
        <v>57265.664570032102</v>
      </c>
    </row>
    <row r="332" spans="1:9" ht="14.45" customHeight="1" x14ac:dyDescent="0.25">
      <c r="A332" s="13">
        <v>554</v>
      </c>
      <c r="B332" s="32" t="s">
        <v>373</v>
      </c>
      <c r="C332" s="1" t="s">
        <v>0</v>
      </c>
      <c r="D332" s="1" t="s">
        <v>14</v>
      </c>
      <c r="E332" s="1">
        <v>166</v>
      </c>
      <c r="F332" s="17">
        <v>80.25</v>
      </c>
      <c r="G332" s="17">
        <v>13321.5</v>
      </c>
      <c r="H332" s="17">
        <v>2217.1310751958072</v>
      </c>
      <c r="I332" s="17">
        <v>15538.631075195808</v>
      </c>
    </row>
    <row r="333" spans="1:9" ht="14.45" customHeight="1" x14ac:dyDescent="0.25">
      <c r="A333" s="13">
        <v>671</v>
      </c>
      <c r="B333" s="32" t="s">
        <v>293</v>
      </c>
      <c r="C333" s="1" t="s">
        <v>0</v>
      </c>
      <c r="D333" s="1" t="s">
        <v>89</v>
      </c>
      <c r="E333" s="1">
        <v>96</v>
      </c>
      <c r="F333" s="17">
        <v>80.25</v>
      </c>
      <c r="G333" s="17">
        <v>7704</v>
      </c>
      <c r="H333" s="17">
        <v>1345.0236858703636</v>
      </c>
      <c r="I333" s="17">
        <v>9049.0236858703629</v>
      </c>
    </row>
    <row r="334" spans="1:9" ht="14.45" customHeight="1" x14ac:dyDescent="0.25">
      <c r="A334" s="13">
        <v>423</v>
      </c>
      <c r="B334" s="32" t="s">
        <v>294</v>
      </c>
      <c r="C334" s="1" t="s">
        <v>0</v>
      </c>
      <c r="D334" s="1" t="s">
        <v>14</v>
      </c>
      <c r="E334" s="1">
        <v>42</v>
      </c>
      <c r="F334" s="17">
        <v>80.25</v>
      </c>
      <c r="G334" s="17">
        <v>3370.5</v>
      </c>
      <c r="H334" s="17">
        <v>391.6324024021111</v>
      </c>
      <c r="I334" s="17">
        <v>3762.132402402111</v>
      </c>
    </row>
    <row r="335" spans="1:9" ht="14.45" customHeight="1" x14ac:dyDescent="0.25">
      <c r="A335" s="13">
        <v>769</v>
      </c>
      <c r="B335" s="32" t="s">
        <v>295</v>
      </c>
      <c r="C335" s="1" t="s">
        <v>7</v>
      </c>
      <c r="D335" s="1" t="s">
        <v>8</v>
      </c>
      <c r="E335" s="1">
        <v>516</v>
      </c>
      <c r="F335" s="17">
        <v>80.25</v>
      </c>
      <c r="G335" s="17">
        <v>41409</v>
      </c>
      <c r="H335" s="17">
        <v>10149.442455327655</v>
      </c>
      <c r="I335" s="17">
        <v>51558.442455327655</v>
      </c>
    </row>
    <row r="336" spans="1:9" ht="14.45" customHeight="1" x14ac:dyDescent="0.25">
      <c r="A336" s="13">
        <v>360</v>
      </c>
      <c r="B336" s="32" t="s">
        <v>48</v>
      </c>
      <c r="C336" s="1" t="s">
        <v>0</v>
      </c>
      <c r="D336" s="1" t="s">
        <v>48</v>
      </c>
      <c r="E336" s="1">
        <v>1734</v>
      </c>
      <c r="F336" s="17">
        <v>80.25</v>
      </c>
      <c r="G336" s="17">
        <v>139153.5</v>
      </c>
      <c r="H336" s="17">
        <v>34585.064489316137</v>
      </c>
      <c r="I336" s="17">
        <v>173738.56448931614</v>
      </c>
    </row>
    <row r="337" spans="1:9" ht="14.45" customHeight="1" x14ac:dyDescent="0.25">
      <c r="A337" s="13">
        <v>627</v>
      </c>
      <c r="B337" s="32" t="s">
        <v>297</v>
      </c>
      <c r="C337" s="1" t="s">
        <v>0</v>
      </c>
      <c r="D337" s="1" t="s">
        <v>297</v>
      </c>
      <c r="E337" s="1">
        <v>2168</v>
      </c>
      <c r="F337" s="17">
        <v>80.25</v>
      </c>
      <c r="G337" s="17">
        <v>173982</v>
      </c>
      <c r="H337" s="17">
        <v>69984.896751955719</v>
      </c>
      <c r="I337" s="17">
        <v>243966.89675195573</v>
      </c>
    </row>
    <row r="338" spans="1:9" ht="14.45" customHeight="1" x14ac:dyDescent="0.25">
      <c r="A338" s="13">
        <v>755</v>
      </c>
      <c r="B338" s="32" t="s">
        <v>298</v>
      </c>
      <c r="C338" s="1" t="s">
        <v>0</v>
      </c>
      <c r="D338" s="1" t="s">
        <v>3</v>
      </c>
      <c r="E338" s="1">
        <v>435</v>
      </c>
      <c r="F338" s="17">
        <v>80.25</v>
      </c>
      <c r="G338" s="17">
        <v>34908.75</v>
      </c>
      <c r="H338" s="17">
        <v>10043.514953600361</v>
      </c>
      <c r="I338" s="17">
        <v>44952.264953600359</v>
      </c>
    </row>
    <row r="339" spans="1:9" x14ac:dyDescent="0.25">
      <c r="A339" s="13">
        <v>345</v>
      </c>
      <c r="B339" s="32" t="s">
        <v>299</v>
      </c>
      <c r="C339" s="1" t="s">
        <v>0</v>
      </c>
      <c r="D339" s="1" t="s">
        <v>5</v>
      </c>
      <c r="E339" s="1">
        <v>293</v>
      </c>
      <c r="F339" s="17">
        <v>80.25</v>
      </c>
      <c r="G339" s="17">
        <v>23513.25</v>
      </c>
      <c r="H339" s="17">
        <v>12063.529423624144</v>
      </c>
      <c r="I339" s="17">
        <v>35576.779423624146</v>
      </c>
    </row>
    <row r="340" spans="1:9" ht="14.45" customHeight="1" x14ac:dyDescent="0.25">
      <c r="A340" s="13">
        <v>424</v>
      </c>
      <c r="B340" s="32" t="s">
        <v>300</v>
      </c>
      <c r="C340" s="1" t="s">
        <v>7</v>
      </c>
      <c r="D340" s="1" t="s">
        <v>8</v>
      </c>
      <c r="E340" s="1">
        <v>415</v>
      </c>
      <c r="F340" s="17">
        <v>80.25</v>
      </c>
      <c r="G340" s="17">
        <v>33303.75</v>
      </c>
      <c r="H340" s="17">
        <v>4258.6780687394639</v>
      </c>
      <c r="I340" s="17">
        <v>37562.428068739464</v>
      </c>
    </row>
    <row r="341" spans="1:9" ht="14.45" customHeight="1" x14ac:dyDescent="0.25">
      <c r="A341" s="13">
        <v>960</v>
      </c>
      <c r="B341" s="32" t="s">
        <v>301</v>
      </c>
      <c r="C341" s="1" t="s">
        <v>7</v>
      </c>
      <c r="D341" s="1" t="s">
        <v>8</v>
      </c>
      <c r="E341" s="1">
        <v>264</v>
      </c>
      <c r="F341" s="17">
        <v>80.25</v>
      </c>
      <c r="G341" s="17">
        <v>21186</v>
      </c>
      <c r="H341" s="17">
        <v>2744.4952157673047</v>
      </c>
      <c r="I341" s="17">
        <v>23930.495215767303</v>
      </c>
    </row>
    <row r="342" spans="1:9" ht="14.45" customHeight="1" x14ac:dyDescent="0.25">
      <c r="A342" s="13">
        <v>628</v>
      </c>
      <c r="B342" s="32" t="s">
        <v>302</v>
      </c>
      <c r="C342" s="1" t="s">
        <v>0</v>
      </c>
      <c r="D342" s="1" t="s">
        <v>22</v>
      </c>
      <c r="E342" s="1">
        <v>335</v>
      </c>
      <c r="F342" s="17">
        <v>80.25</v>
      </c>
      <c r="G342" s="17">
        <v>26883.75</v>
      </c>
      <c r="H342" s="17">
        <v>5670.8667998138435</v>
      </c>
      <c r="I342" s="17">
        <v>32554.616799813844</v>
      </c>
    </row>
    <row r="343" spans="1:9" ht="14.45" customHeight="1" x14ac:dyDescent="0.25">
      <c r="A343" s="13">
        <v>556</v>
      </c>
      <c r="B343" s="32" t="s">
        <v>303</v>
      </c>
      <c r="C343" s="1" t="s">
        <v>7</v>
      </c>
      <c r="D343" s="1" t="s">
        <v>8</v>
      </c>
      <c r="E343" s="1">
        <v>49</v>
      </c>
      <c r="F343" s="17">
        <v>80.25</v>
      </c>
      <c r="G343" s="17">
        <v>3932.25</v>
      </c>
      <c r="H343" s="17">
        <v>558.8368985854645</v>
      </c>
      <c r="I343" s="17">
        <v>4491.086898585465</v>
      </c>
    </row>
    <row r="344" spans="1:9" ht="14.45" customHeight="1" x14ac:dyDescent="0.25">
      <c r="A344" s="13">
        <v>361</v>
      </c>
      <c r="B344" s="32" t="s">
        <v>304</v>
      </c>
      <c r="C344" s="1" t="s">
        <v>0</v>
      </c>
      <c r="D344" s="1" t="s">
        <v>304</v>
      </c>
      <c r="E344" s="1">
        <v>1909</v>
      </c>
      <c r="F344" s="17">
        <v>80.25</v>
      </c>
      <c r="G344" s="17">
        <v>153197.25</v>
      </c>
      <c r="H344" s="17">
        <v>83518.155559806197</v>
      </c>
      <c r="I344" s="17">
        <v>236715.40555980621</v>
      </c>
    </row>
    <row r="345" spans="1:9" ht="14.45" customHeight="1" x14ac:dyDescent="0.25">
      <c r="A345" s="13">
        <v>557</v>
      </c>
      <c r="B345" s="32" t="s">
        <v>374</v>
      </c>
      <c r="C345" s="1" t="s">
        <v>0</v>
      </c>
      <c r="D345" s="1" t="s">
        <v>132</v>
      </c>
      <c r="E345" s="1">
        <v>125</v>
      </c>
      <c r="F345" s="17">
        <v>80.25</v>
      </c>
      <c r="G345" s="17">
        <v>10031.25</v>
      </c>
      <c r="H345" s="17">
        <v>1228.572066913159</v>
      </c>
      <c r="I345" s="17">
        <v>11259.822066913159</v>
      </c>
    </row>
    <row r="346" spans="1:9" ht="14.45" customHeight="1" x14ac:dyDescent="0.25">
      <c r="A346" s="13">
        <v>794</v>
      </c>
      <c r="B346" s="32" t="s">
        <v>305</v>
      </c>
      <c r="C346" s="1" t="s">
        <v>0</v>
      </c>
      <c r="D346" s="1" t="s">
        <v>106</v>
      </c>
      <c r="E346" s="1">
        <v>509</v>
      </c>
      <c r="F346" s="17">
        <v>80.25</v>
      </c>
      <c r="G346" s="17">
        <v>40847.25</v>
      </c>
      <c r="H346" s="17">
        <v>12747.126807082552</v>
      </c>
      <c r="I346" s="17">
        <v>53594.376807082554</v>
      </c>
    </row>
    <row r="347" spans="1:9" ht="14.45" customHeight="1" x14ac:dyDescent="0.25">
      <c r="A347" s="13">
        <v>947</v>
      </c>
      <c r="B347" s="32" t="s">
        <v>306</v>
      </c>
      <c r="C347" s="1" t="s">
        <v>7</v>
      </c>
      <c r="D347" s="1" t="s">
        <v>8</v>
      </c>
      <c r="E347" s="1">
        <v>92</v>
      </c>
      <c r="F347" s="17">
        <v>80.25</v>
      </c>
      <c r="G347" s="17">
        <v>7383</v>
      </c>
      <c r="H347" s="17">
        <v>647.34334499778129</v>
      </c>
      <c r="I347" s="17">
        <v>8030.3433449977811</v>
      </c>
    </row>
    <row r="349" spans="1:9" s="10" customFormat="1" ht="12.75" x14ac:dyDescent="0.2">
      <c r="A349" s="22" t="s">
        <v>311</v>
      </c>
      <c r="B349" s="34" t="str">
        <f>SUBTOTAL(3,Übersichtstabelle_20193[Gmd-Namen])&amp;" Gemeinden"</f>
        <v>343 Gemeinden</v>
      </c>
      <c r="C349" s="23" t="s">
        <v>315</v>
      </c>
      <c r="D349" s="23" t="s">
        <v>315</v>
      </c>
      <c r="E349" s="24">
        <f>SUBTOTAL(9,Übersichtstabelle_20193[Kinder und Jugendliche von 0-20 Jhr.])</f>
        <v>193024</v>
      </c>
      <c r="F349" s="25" t="str">
        <f>IF(SUBTOTAL(3,Übersichtstabelle_20193[Grundbetrag1])=COUNT(Übersichtstabelle_20193[Gmd. Nr.]),"-",SUBTOTAL(1,Übersichtstabelle_20193[Grundbetrag1]))</f>
        <v>-</v>
      </c>
      <c r="G349" s="48">
        <f>SUBTOTAL(9,Übersichtstabelle_20193[Grundbetrag Total pro Gemeinde1])</f>
        <v>15454415</v>
      </c>
      <c r="H349" s="48">
        <f>SUBTOTAL(9,Übersichtstabelle_20193[Zusatzbetrag gemäss Soziallastenindex2])</f>
        <v>7309026.5131345522</v>
      </c>
      <c r="I349" s="48">
        <f>SUBTOTAL(9,Übersichtstabelle_20193[Anrechenbarer Höchstbetrag])</f>
        <v>22763441.513134561</v>
      </c>
    </row>
    <row r="351" spans="1:9" x14ac:dyDescent="0.25">
      <c r="A351" s="26"/>
      <c r="C351" s="21"/>
      <c r="D351" s="21"/>
      <c r="E351" s="21"/>
      <c r="F351" s="21"/>
      <c r="G351" s="21"/>
      <c r="H351" s="21"/>
      <c r="I351" s="21"/>
    </row>
    <row r="352" spans="1:9" x14ac:dyDescent="0.25">
      <c r="A352" s="27" t="s">
        <v>318</v>
      </c>
      <c r="C352" s="21"/>
      <c r="D352" s="21"/>
      <c r="E352" s="21"/>
      <c r="F352" s="21"/>
      <c r="G352" s="21"/>
      <c r="H352" s="21"/>
      <c r="I352" s="21"/>
    </row>
    <row r="353" spans="1:9" ht="31.15" customHeight="1" x14ac:dyDescent="0.25">
      <c r="A353" s="102" t="s">
        <v>325</v>
      </c>
      <c r="B353" s="102"/>
      <c r="C353" s="102"/>
      <c r="D353" s="102"/>
      <c r="E353" s="102"/>
      <c r="F353" s="102"/>
      <c r="G353" s="102"/>
      <c r="H353" s="102"/>
      <c r="I353" s="102"/>
    </row>
    <row r="354" spans="1:9" ht="17.25" x14ac:dyDescent="0.25">
      <c r="A354" s="28" t="s">
        <v>326</v>
      </c>
      <c r="B354" s="35"/>
      <c r="C354" s="29"/>
      <c r="D354" s="29"/>
      <c r="E354" s="29"/>
      <c r="F354" s="29"/>
      <c r="G354" s="29"/>
      <c r="H354" s="29"/>
      <c r="I354" s="29"/>
    </row>
    <row r="355" spans="1:9" ht="31.15" customHeight="1" x14ac:dyDescent="0.25">
      <c r="A355" s="103" t="s">
        <v>381</v>
      </c>
      <c r="B355" s="104"/>
      <c r="C355" s="104"/>
      <c r="D355" s="104"/>
      <c r="E355" s="104"/>
      <c r="F355" s="104"/>
      <c r="G355" s="104"/>
      <c r="H355" s="104"/>
      <c r="I355" s="104"/>
    </row>
    <row r="356" spans="1:9" x14ac:dyDescent="0.25">
      <c r="A356" s="105"/>
      <c r="B356" s="104"/>
      <c r="C356" s="104"/>
      <c r="D356" s="104"/>
      <c r="E356" s="104"/>
      <c r="F356" s="104"/>
      <c r="G356" s="104"/>
      <c r="H356" s="104"/>
      <c r="I356" s="104"/>
    </row>
  </sheetData>
  <sheetProtection algorithmName="SHA-512" hashValue="U+rl2lFbseV8ZQ7m3dAu4QfOta2LtKeus/mDVZDwxpkY477Wqba8+CLgKVYjvww7wItLSkYRMqv5ix6zP2V2vA==" saltValue="+e3g2IcjQMFZnqFzmVYpCw==" spinCount="100000" sheet="1" sort="0" autoFilter="0"/>
  <mergeCells count="3">
    <mergeCell ref="A353:I353"/>
    <mergeCell ref="A355:I355"/>
    <mergeCell ref="A356:I356"/>
  </mergeCells>
  <conditionalFormatting sqref="A224">
    <cfRule type="cellIs" dxfId="3"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0"/>
  <sheetViews>
    <sheetView showGridLines="0" showRowColHeaders="0" showRuler="0" view="pageLayout" zoomScaleNormal="100" workbookViewId="0">
      <selection activeCell="D4" sqref="D4"/>
    </sheetView>
  </sheetViews>
  <sheetFormatPr baseColWidth="10" defaultColWidth="11.5703125" defaultRowHeight="15" x14ac:dyDescent="0.25"/>
  <cols>
    <col min="1" max="1" width="5.85546875" style="30" customWidth="1"/>
    <col min="2" max="2" width="17.7109375" style="21" customWidth="1"/>
    <col min="3" max="3" width="8.28515625" style="9" customWidth="1"/>
    <col min="4" max="4" width="18.85546875" style="9" customWidth="1"/>
    <col min="5" max="5" width="14.7109375" style="9" customWidth="1"/>
    <col min="6" max="6" width="13.140625" style="9" customWidth="1"/>
    <col min="7" max="7" width="14.7109375" style="9" customWidth="1"/>
    <col min="8" max="8" width="18.28515625" style="9" customWidth="1"/>
    <col min="9" max="9" width="19.28515625" style="9" customWidth="1"/>
    <col min="10" max="16384" width="11.5703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18" t="s">
        <v>329</v>
      </c>
      <c r="B4" s="19" t="s">
        <v>310</v>
      </c>
      <c r="C4" s="19" t="s">
        <v>316</v>
      </c>
      <c r="D4" s="19" t="s">
        <v>1</v>
      </c>
      <c r="E4" s="19" t="s">
        <v>317</v>
      </c>
      <c r="F4" s="19" t="s">
        <v>320</v>
      </c>
      <c r="G4" s="19" t="s">
        <v>321</v>
      </c>
      <c r="H4" s="20" t="s">
        <v>322</v>
      </c>
      <c r="I4" s="20" t="s">
        <v>319</v>
      </c>
    </row>
    <row r="5" spans="1:9" ht="14.45" customHeight="1" x14ac:dyDescent="0.25">
      <c r="A5" s="13">
        <v>301</v>
      </c>
      <c r="B5" s="32" t="s">
        <v>2</v>
      </c>
      <c r="C5" s="1" t="s">
        <v>0</v>
      </c>
      <c r="D5" s="1" t="s">
        <v>3</v>
      </c>
      <c r="E5" s="1">
        <v>844</v>
      </c>
      <c r="F5" s="17">
        <v>79.53</v>
      </c>
      <c r="G5" s="17">
        <v>67123.320000000007</v>
      </c>
      <c r="H5" s="57">
        <v>18083.731629193873</v>
      </c>
      <c r="I5" s="57">
        <v>85207.051629193884</v>
      </c>
    </row>
    <row r="6" spans="1:9" ht="14.45" customHeight="1" x14ac:dyDescent="0.25">
      <c r="A6" s="13">
        <v>321</v>
      </c>
      <c r="B6" s="32" t="s">
        <v>4</v>
      </c>
      <c r="C6" s="1" t="s">
        <v>0</v>
      </c>
      <c r="D6" s="1" t="s">
        <v>5</v>
      </c>
      <c r="E6" s="1">
        <v>910</v>
      </c>
      <c r="F6" s="17">
        <v>79.53</v>
      </c>
      <c r="G6" s="17">
        <v>72372.3</v>
      </c>
      <c r="H6" s="57">
        <v>21385.689651375713</v>
      </c>
      <c r="I6" s="57">
        <v>93757.989651375712</v>
      </c>
    </row>
    <row r="7" spans="1:9" ht="14.45" customHeight="1" x14ac:dyDescent="0.25">
      <c r="A7" s="13">
        <v>561</v>
      </c>
      <c r="B7" s="32" t="s">
        <v>6</v>
      </c>
      <c r="C7" s="1" t="s">
        <v>7</v>
      </c>
      <c r="D7" s="1" t="s">
        <v>8</v>
      </c>
      <c r="E7" s="1">
        <v>766</v>
      </c>
      <c r="F7" s="17">
        <v>79.53</v>
      </c>
      <c r="G7" s="17">
        <v>60919.98</v>
      </c>
      <c r="H7" s="57">
        <v>15461.036333856222</v>
      </c>
      <c r="I7" s="57">
        <v>76381.016333856227</v>
      </c>
    </row>
    <row r="8" spans="1:9" ht="14.45" customHeight="1" x14ac:dyDescent="0.25">
      <c r="A8" s="13">
        <v>401</v>
      </c>
      <c r="B8" s="32" t="s">
        <v>9</v>
      </c>
      <c r="C8" s="1" t="s">
        <v>0</v>
      </c>
      <c r="D8" s="1" t="s">
        <v>10</v>
      </c>
      <c r="E8" s="1">
        <v>199</v>
      </c>
      <c r="F8" s="17">
        <v>79.53</v>
      </c>
      <c r="G8" s="17">
        <v>15826.47</v>
      </c>
      <c r="H8" s="57">
        <v>3205.0492255661602</v>
      </c>
      <c r="I8" s="57">
        <v>19031.51922556616</v>
      </c>
    </row>
    <row r="9" spans="1:9" ht="14.45" customHeight="1" x14ac:dyDescent="0.25">
      <c r="A9" s="13">
        <v>731</v>
      </c>
      <c r="B9" s="32" t="s">
        <v>11</v>
      </c>
      <c r="C9" s="1" t="s">
        <v>0</v>
      </c>
      <c r="D9" s="1" t="s">
        <v>13</v>
      </c>
      <c r="E9" s="1">
        <v>369</v>
      </c>
      <c r="F9" s="17">
        <v>79.53</v>
      </c>
      <c r="G9" s="17">
        <v>29346.57</v>
      </c>
      <c r="H9" s="57">
        <v>8343.0749523891645</v>
      </c>
      <c r="I9" s="57">
        <v>37689.644952389164</v>
      </c>
    </row>
    <row r="10" spans="1:9" ht="14.45" customHeight="1" x14ac:dyDescent="0.25">
      <c r="A10" s="13">
        <v>562</v>
      </c>
      <c r="B10" s="32" t="s">
        <v>330</v>
      </c>
      <c r="C10" s="1" t="s">
        <v>7</v>
      </c>
      <c r="D10" s="1" t="s">
        <v>8</v>
      </c>
      <c r="E10" s="1">
        <v>472</v>
      </c>
      <c r="F10" s="17">
        <v>79.53</v>
      </c>
      <c r="G10" s="17">
        <v>37538.160000000003</v>
      </c>
      <c r="H10" s="57">
        <v>6688.3941283653385</v>
      </c>
      <c r="I10" s="57">
        <v>44226.554128365344</v>
      </c>
    </row>
    <row r="11" spans="1:9" ht="26.25" customHeight="1" x14ac:dyDescent="0.25">
      <c r="A11" s="13">
        <v>951</v>
      </c>
      <c r="B11" s="32" t="s">
        <v>331</v>
      </c>
      <c r="C11" s="1" t="s">
        <v>0</v>
      </c>
      <c r="D11" s="1" t="s">
        <v>14</v>
      </c>
      <c r="E11" s="1">
        <v>227</v>
      </c>
      <c r="F11" s="17">
        <v>79.53</v>
      </c>
      <c r="G11" s="17">
        <v>18053.310000000001</v>
      </c>
      <c r="H11" s="57">
        <v>3317.380323652797</v>
      </c>
      <c r="I11" s="57">
        <v>21370.690323652798</v>
      </c>
    </row>
    <row r="12" spans="1:9" ht="14.45" customHeight="1" x14ac:dyDescent="0.25">
      <c r="A12" s="13">
        <v>402</v>
      </c>
      <c r="B12" s="32" t="s">
        <v>15</v>
      </c>
      <c r="C12" s="1" t="s">
        <v>0</v>
      </c>
      <c r="D12" s="1" t="s">
        <v>14</v>
      </c>
      <c r="E12" s="1">
        <v>112</v>
      </c>
      <c r="F12" s="17">
        <v>79.53</v>
      </c>
      <c r="G12" s="17">
        <v>8907.36</v>
      </c>
      <c r="H12" s="57">
        <v>1356.7476649424384</v>
      </c>
      <c r="I12" s="57">
        <v>10264.107664942439</v>
      </c>
    </row>
    <row r="13" spans="1:9" ht="14.45" customHeight="1" x14ac:dyDescent="0.25">
      <c r="A13" s="13">
        <v>630</v>
      </c>
      <c r="B13" s="32" t="s">
        <v>17</v>
      </c>
      <c r="C13" s="1" t="s">
        <v>7</v>
      </c>
      <c r="D13" s="1" t="s">
        <v>8</v>
      </c>
      <c r="E13" s="1">
        <v>102</v>
      </c>
      <c r="F13" s="17">
        <v>79.53</v>
      </c>
      <c r="G13" s="17">
        <v>8112.06</v>
      </c>
      <c r="H13" s="57">
        <v>1559.9415712685193</v>
      </c>
      <c r="I13" s="57">
        <v>9672.0015712685199</v>
      </c>
    </row>
    <row r="14" spans="1:9" ht="14.45" customHeight="1" x14ac:dyDescent="0.25">
      <c r="A14" s="13">
        <v>921</v>
      </c>
      <c r="B14" s="32" t="s">
        <v>18</v>
      </c>
      <c r="C14" s="1" t="s">
        <v>0</v>
      </c>
      <c r="D14" s="1" t="s">
        <v>20</v>
      </c>
      <c r="E14" s="1">
        <v>166</v>
      </c>
      <c r="F14" s="17">
        <v>79.53</v>
      </c>
      <c r="G14" s="17">
        <v>13201.98</v>
      </c>
      <c r="H14" s="57">
        <v>1857.5283851576271</v>
      </c>
      <c r="I14" s="57">
        <v>15059.508385157627</v>
      </c>
    </row>
    <row r="15" spans="1:9" ht="14.45" customHeight="1" x14ac:dyDescent="0.25">
      <c r="A15" s="13">
        <v>381</v>
      </c>
      <c r="B15" s="32" t="s">
        <v>21</v>
      </c>
      <c r="C15" s="1" t="s">
        <v>0</v>
      </c>
      <c r="D15" s="1" t="s">
        <v>14</v>
      </c>
      <c r="E15" s="1">
        <v>323</v>
      </c>
      <c r="F15" s="17">
        <v>79.53</v>
      </c>
      <c r="G15" s="17">
        <v>25688.19</v>
      </c>
      <c r="H15" s="57">
        <v>5034.6693406512368</v>
      </c>
      <c r="I15" s="57">
        <v>30722.859340651237</v>
      </c>
    </row>
    <row r="16" spans="1:9" ht="14.45" customHeight="1" x14ac:dyDescent="0.25">
      <c r="A16" s="13">
        <v>602</v>
      </c>
      <c r="B16" s="32" t="s">
        <v>332</v>
      </c>
      <c r="C16" s="1" t="s">
        <v>0</v>
      </c>
      <c r="D16" s="1" t="s">
        <v>22</v>
      </c>
      <c r="E16" s="1">
        <v>178</v>
      </c>
      <c r="F16" s="17">
        <v>79.53</v>
      </c>
      <c r="G16" s="17">
        <v>14156.34</v>
      </c>
      <c r="H16" s="57">
        <v>2694.3963423344412</v>
      </c>
      <c r="I16" s="57">
        <v>16850.736342334443</v>
      </c>
    </row>
    <row r="17" spans="1:9" ht="14.45" customHeight="1" x14ac:dyDescent="0.25">
      <c r="A17" s="13">
        <v>971</v>
      </c>
      <c r="B17" s="32" t="s">
        <v>23</v>
      </c>
      <c r="C17" s="1" t="s">
        <v>0</v>
      </c>
      <c r="D17" s="1" t="s">
        <v>14</v>
      </c>
      <c r="E17" s="1">
        <v>258</v>
      </c>
      <c r="F17" s="17">
        <v>79.53</v>
      </c>
      <c r="G17" s="17">
        <v>20518.740000000002</v>
      </c>
      <c r="H17" s="57">
        <v>3494.2878351547902</v>
      </c>
      <c r="I17" s="57">
        <v>24013.027835154793</v>
      </c>
    </row>
    <row r="18" spans="1:9" ht="14.45" customHeight="1" x14ac:dyDescent="0.25">
      <c r="A18" s="13">
        <v>322</v>
      </c>
      <c r="B18" s="32" t="s">
        <v>25</v>
      </c>
      <c r="C18" s="1" t="s">
        <v>7</v>
      </c>
      <c r="D18" s="1" t="s">
        <v>8</v>
      </c>
      <c r="E18" s="1">
        <v>91</v>
      </c>
      <c r="F18" s="17">
        <v>79.53</v>
      </c>
      <c r="G18" s="17">
        <v>7237.2300000000005</v>
      </c>
      <c r="H18" s="57">
        <v>1143.0254801234125</v>
      </c>
      <c r="I18" s="57">
        <v>8380.2554801234128</v>
      </c>
    </row>
    <row r="19" spans="1:9" ht="14.45" customHeight="1" x14ac:dyDescent="0.25">
      <c r="A19" s="13">
        <v>323</v>
      </c>
      <c r="B19" s="32" t="s">
        <v>26</v>
      </c>
      <c r="C19" s="1" t="s">
        <v>0</v>
      </c>
      <c r="D19" s="1" t="s">
        <v>5</v>
      </c>
      <c r="E19" s="1">
        <v>142</v>
      </c>
      <c r="F19" s="17">
        <v>79.53</v>
      </c>
      <c r="G19" s="17">
        <v>11293.26</v>
      </c>
      <c r="H19" s="57">
        <v>2246.4846106132718</v>
      </c>
      <c r="I19" s="57">
        <v>13539.744610613272</v>
      </c>
    </row>
    <row r="20" spans="1:9" ht="14.45" customHeight="1" x14ac:dyDescent="0.25">
      <c r="A20" s="13">
        <v>302</v>
      </c>
      <c r="B20" s="32" t="s">
        <v>333</v>
      </c>
      <c r="C20" s="1" t="s">
        <v>0</v>
      </c>
      <c r="D20" s="1" t="s">
        <v>3</v>
      </c>
      <c r="E20" s="1">
        <v>185</v>
      </c>
      <c r="F20" s="17">
        <v>79.53</v>
      </c>
      <c r="G20" s="17">
        <v>14713.050000000001</v>
      </c>
      <c r="H20" s="57">
        <v>3142.3105504992004</v>
      </c>
      <c r="I20" s="57">
        <v>17855.360550499201</v>
      </c>
    </row>
    <row r="21" spans="1:9" ht="14.45" customHeight="1" x14ac:dyDescent="0.25">
      <c r="A21" s="13">
        <v>403</v>
      </c>
      <c r="B21" s="32" t="s">
        <v>27</v>
      </c>
      <c r="C21" s="1" t="s">
        <v>0</v>
      </c>
      <c r="D21" s="1" t="s">
        <v>132</v>
      </c>
      <c r="E21" s="1">
        <v>189</v>
      </c>
      <c r="F21" s="17">
        <v>79.53</v>
      </c>
      <c r="G21" s="17">
        <v>15031.17</v>
      </c>
      <c r="H21" s="57">
        <v>2851.7732748828707</v>
      </c>
      <c r="I21" s="57">
        <v>17882.943274882869</v>
      </c>
    </row>
    <row r="22" spans="1:9" ht="14.45" customHeight="1" x14ac:dyDescent="0.25">
      <c r="A22" s="13">
        <v>533</v>
      </c>
      <c r="B22" s="32" t="s">
        <v>29</v>
      </c>
      <c r="C22" s="1" t="s">
        <v>7</v>
      </c>
      <c r="D22" s="1" t="s">
        <v>8</v>
      </c>
      <c r="E22" s="1">
        <v>644</v>
      </c>
      <c r="F22" s="17">
        <v>79.53</v>
      </c>
      <c r="G22" s="17">
        <v>51217.32</v>
      </c>
      <c r="H22" s="57">
        <v>10717.339269330958</v>
      </c>
      <c r="I22" s="57">
        <v>61934.659269330958</v>
      </c>
    </row>
    <row r="23" spans="1:9" ht="14.45" customHeight="1" x14ac:dyDescent="0.25">
      <c r="A23" s="13">
        <v>571</v>
      </c>
      <c r="B23" s="32" t="s">
        <v>30</v>
      </c>
      <c r="C23" s="1" t="s">
        <v>7</v>
      </c>
      <c r="D23" s="1" t="s">
        <v>8</v>
      </c>
      <c r="E23" s="1">
        <v>192</v>
      </c>
      <c r="F23" s="17">
        <v>79.53</v>
      </c>
      <c r="G23" s="17">
        <v>15269.76</v>
      </c>
      <c r="H23" s="57">
        <v>7042.3022928101582</v>
      </c>
      <c r="I23" s="57">
        <v>22312.062292810158</v>
      </c>
    </row>
    <row r="24" spans="1:9" ht="14.45" customHeight="1" x14ac:dyDescent="0.25">
      <c r="A24" s="13">
        <v>732</v>
      </c>
      <c r="B24" s="32" t="s">
        <v>31</v>
      </c>
      <c r="C24" s="1" t="s">
        <v>7</v>
      </c>
      <c r="D24" s="1" t="s">
        <v>8</v>
      </c>
      <c r="E24" s="1">
        <v>367</v>
      </c>
      <c r="F24" s="17">
        <v>79.53</v>
      </c>
      <c r="G24" s="17">
        <v>29187.510000000002</v>
      </c>
      <c r="H24" s="57">
        <v>3257.4238058067021</v>
      </c>
      <c r="I24" s="57">
        <v>32444.933805806704</v>
      </c>
    </row>
    <row r="25" spans="1:9" ht="14.45" customHeight="1" x14ac:dyDescent="0.25">
      <c r="A25" s="13">
        <v>861</v>
      </c>
      <c r="B25" s="32" t="s">
        <v>32</v>
      </c>
      <c r="C25" s="1" t="s">
        <v>0</v>
      </c>
      <c r="D25" s="1" t="s">
        <v>32</v>
      </c>
      <c r="E25" s="1">
        <v>2273</v>
      </c>
      <c r="F25" s="17">
        <v>79.53</v>
      </c>
      <c r="G25" s="17">
        <v>180771.69</v>
      </c>
      <c r="H25" s="57">
        <v>50857.026155157168</v>
      </c>
      <c r="I25" s="57">
        <v>231628.71615515716</v>
      </c>
    </row>
    <row r="26" spans="1:9" ht="14.45" customHeight="1" x14ac:dyDescent="0.25">
      <c r="A26" s="13">
        <v>681</v>
      </c>
      <c r="B26" s="32" t="s">
        <v>33</v>
      </c>
      <c r="C26" s="1" t="s">
        <v>0</v>
      </c>
      <c r="D26" s="1" t="s">
        <v>34</v>
      </c>
      <c r="E26" s="1">
        <v>64</v>
      </c>
      <c r="F26" s="17">
        <v>73.53</v>
      </c>
      <c r="G26" s="17">
        <v>4705.92</v>
      </c>
      <c r="H26" s="57">
        <v>804.6478154547134</v>
      </c>
      <c r="I26" s="57">
        <v>5510.5678154547131</v>
      </c>
    </row>
    <row r="27" spans="1:9" ht="14.45" customHeight="1" x14ac:dyDescent="0.25">
      <c r="A27" s="13">
        <v>972</v>
      </c>
      <c r="B27" s="32" t="s">
        <v>35</v>
      </c>
      <c r="C27" s="1" t="s">
        <v>0</v>
      </c>
      <c r="D27" s="1" t="s">
        <v>36</v>
      </c>
      <c r="E27" s="1">
        <v>3</v>
      </c>
      <c r="F27" s="17">
        <v>79.53</v>
      </c>
      <c r="G27" s="17">
        <v>238.59</v>
      </c>
      <c r="H27" s="57">
        <v>35.033175945012886</v>
      </c>
      <c r="I27" s="57">
        <v>273.62317594501292</v>
      </c>
    </row>
    <row r="28" spans="1:9" ht="14.45" customHeight="1" x14ac:dyDescent="0.25">
      <c r="A28" s="13">
        <v>351</v>
      </c>
      <c r="B28" s="32" t="s">
        <v>37</v>
      </c>
      <c r="C28" s="1" t="s">
        <v>0</v>
      </c>
      <c r="D28" s="1" t="s">
        <v>37</v>
      </c>
      <c r="E28" s="1">
        <v>20372</v>
      </c>
      <c r="F28" s="17">
        <v>79.53</v>
      </c>
      <c r="G28" s="17">
        <v>1620185.16</v>
      </c>
      <c r="H28" s="57">
        <v>2010500.3918683459</v>
      </c>
      <c r="I28" s="57">
        <v>3630685.5518683456</v>
      </c>
    </row>
    <row r="29" spans="1:9" ht="14.45" customHeight="1" x14ac:dyDescent="0.25">
      <c r="A29" s="13">
        <v>973</v>
      </c>
      <c r="B29" s="32" t="s">
        <v>38</v>
      </c>
      <c r="C29" s="1" t="s">
        <v>0</v>
      </c>
      <c r="D29" s="1" t="s">
        <v>36</v>
      </c>
      <c r="E29" s="1">
        <v>119</v>
      </c>
      <c r="F29" s="17">
        <v>79.53</v>
      </c>
      <c r="G29" s="17">
        <v>9464.07</v>
      </c>
      <c r="H29" s="57">
        <v>1877.938359302656</v>
      </c>
      <c r="I29" s="57">
        <v>11342.008359302656</v>
      </c>
    </row>
    <row r="30" spans="1:9" ht="14.45" customHeight="1" x14ac:dyDescent="0.25">
      <c r="A30" s="13">
        <v>371</v>
      </c>
      <c r="B30" s="32" t="s">
        <v>12</v>
      </c>
      <c r="C30" s="1" t="s">
        <v>0</v>
      </c>
      <c r="D30" s="1" t="s">
        <v>12</v>
      </c>
      <c r="E30" s="1">
        <v>10113</v>
      </c>
      <c r="F30" s="17">
        <v>79.53</v>
      </c>
      <c r="G30" s="17">
        <v>804286.89</v>
      </c>
      <c r="H30" s="57">
        <v>988629.99939857773</v>
      </c>
      <c r="I30" s="57">
        <v>1792916.8893985776</v>
      </c>
    </row>
    <row r="31" spans="1:9" ht="14.45" customHeight="1" x14ac:dyDescent="0.25">
      <c r="A31" s="13">
        <v>603</v>
      </c>
      <c r="B31" s="32" t="s">
        <v>39</v>
      </c>
      <c r="C31" s="1" t="s">
        <v>0</v>
      </c>
      <c r="D31" s="1" t="s">
        <v>22</v>
      </c>
      <c r="E31" s="1">
        <v>375</v>
      </c>
      <c r="F31" s="17">
        <v>79.53</v>
      </c>
      <c r="G31" s="17">
        <v>29823.75</v>
      </c>
      <c r="H31" s="57">
        <v>7569.388209092107</v>
      </c>
      <c r="I31" s="57">
        <v>37393.138209092111</v>
      </c>
    </row>
    <row r="32" spans="1:9" ht="14.45" customHeight="1" x14ac:dyDescent="0.25">
      <c r="A32" s="13">
        <v>324</v>
      </c>
      <c r="B32" s="32" t="s">
        <v>40</v>
      </c>
      <c r="C32" s="1" t="s">
        <v>7</v>
      </c>
      <c r="D32" s="1" t="s">
        <v>8</v>
      </c>
      <c r="E32" s="1">
        <v>116</v>
      </c>
      <c r="F32" s="17">
        <v>79.53</v>
      </c>
      <c r="G32" s="17">
        <v>9225.48</v>
      </c>
      <c r="H32" s="57">
        <v>1566.4279166292545</v>
      </c>
      <c r="I32" s="57">
        <v>10791.907916629254</v>
      </c>
    </row>
    <row r="33" spans="1:9" ht="14.45" customHeight="1" x14ac:dyDescent="0.25">
      <c r="A33" s="13">
        <v>922</v>
      </c>
      <c r="B33" s="32" t="s">
        <v>41</v>
      </c>
      <c r="C33" s="1" t="s">
        <v>0</v>
      </c>
      <c r="D33" s="1" t="s">
        <v>14</v>
      </c>
      <c r="E33" s="1">
        <v>216</v>
      </c>
      <c r="F33" s="17">
        <v>79.53</v>
      </c>
      <c r="G33" s="17">
        <v>17178.48</v>
      </c>
      <c r="H33" s="57">
        <v>4842.7717148484853</v>
      </c>
      <c r="I33" s="57">
        <v>22021.251714848484</v>
      </c>
    </row>
    <row r="34" spans="1:9" ht="14.45" customHeight="1" x14ac:dyDescent="0.25">
      <c r="A34" s="13">
        <v>352</v>
      </c>
      <c r="B34" s="32" t="s">
        <v>42</v>
      </c>
      <c r="C34" s="1" t="s">
        <v>0</v>
      </c>
      <c r="D34" s="1" t="s">
        <v>43</v>
      </c>
      <c r="E34" s="1">
        <v>1166</v>
      </c>
      <c r="F34" s="17">
        <v>79.53</v>
      </c>
      <c r="G34" s="17">
        <v>92731.98</v>
      </c>
      <c r="H34" s="57">
        <v>17645.610205473782</v>
      </c>
      <c r="I34" s="57">
        <v>110377.59020547378</v>
      </c>
    </row>
    <row r="35" spans="1:9" ht="14.45" customHeight="1" x14ac:dyDescent="0.25">
      <c r="A35" s="13">
        <v>791</v>
      </c>
      <c r="B35" s="32" t="s">
        <v>44</v>
      </c>
      <c r="C35" s="1" t="s">
        <v>7</v>
      </c>
      <c r="D35" s="1" t="s">
        <v>8</v>
      </c>
      <c r="E35" s="1">
        <v>238</v>
      </c>
      <c r="F35" s="17">
        <v>79.53</v>
      </c>
      <c r="G35" s="17">
        <v>18928.14</v>
      </c>
      <c r="H35" s="57">
        <v>4202.81449070895</v>
      </c>
      <c r="I35" s="57">
        <v>23130.954490708951</v>
      </c>
    </row>
    <row r="36" spans="1:9" ht="14.45" customHeight="1" x14ac:dyDescent="0.25">
      <c r="A36" s="13">
        <v>572</v>
      </c>
      <c r="B36" s="32" t="s">
        <v>45</v>
      </c>
      <c r="C36" s="1" t="s">
        <v>0</v>
      </c>
      <c r="D36" s="1" t="s">
        <v>46</v>
      </c>
      <c r="E36" s="1">
        <v>491</v>
      </c>
      <c r="F36" s="17">
        <v>79.53</v>
      </c>
      <c r="G36" s="17">
        <v>39049.230000000003</v>
      </c>
      <c r="H36" s="57">
        <v>9969.5425605933524</v>
      </c>
      <c r="I36" s="57">
        <v>49018.772560593352</v>
      </c>
    </row>
    <row r="37" spans="1:9" ht="14.45" customHeight="1" x14ac:dyDescent="0.25">
      <c r="A37" s="13">
        <v>605</v>
      </c>
      <c r="B37" s="32" t="s">
        <v>47</v>
      </c>
      <c r="C37" s="1" t="s">
        <v>7</v>
      </c>
      <c r="D37" s="1" t="s">
        <v>8</v>
      </c>
      <c r="E37" s="1">
        <v>285</v>
      </c>
      <c r="F37" s="17">
        <v>79.53</v>
      </c>
      <c r="G37" s="17">
        <v>22666.05</v>
      </c>
      <c r="H37" s="57">
        <v>3221.4281743173842</v>
      </c>
      <c r="I37" s="57">
        <v>25887.478174317384</v>
      </c>
    </row>
    <row r="38" spans="1:9" ht="14.45" customHeight="1" x14ac:dyDescent="0.25">
      <c r="A38" s="13">
        <v>353</v>
      </c>
      <c r="B38" s="32" t="s">
        <v>334</v>
      </c>
      <c r="C38" s="1" t="s">
        <v>0</v>
      </c>
      <c r="D38" s="1" t="s">
        <v>48</v>
      </c>
      <c r="E38" s="1">
        <v>918</v>
      </c>
      <c r="F38" s="17">
        <v>79.53</v>
      </c>
      <c r="G38" s="17">
        <v>73008.540000000008</v>
      </c>
      <c r="H38" s="57">
        <v>17160.232913117648</v>
      </c>
      <c r="I38" s="57">
        <v>90168.77291311766</v>
      </c>
    </row>
    <row r="39" spans="1:9" ht="14.45" customHeight="1" x14ac:dyDescent="0.25">
      <c r="A39" s="13">
        <v>606</v>
      </c>
      <c r="B39" s="32" t="s">
        <v>49</v>
      </c>
      <c r="C39" s="1" t="s">
        <v>7</v>
      </c>
      <c r="D39" s="1" t="s">
        <v>8</v>
      </c>
      <c r="E39" s="1">
        <v>103</v>
      </c>
      <c r="F39" s="17">
        <v>79.53</v>
      </c>
      <c r="G39" s="17">
        <v>8191.59</v>
      </c>
      <c r="H39" s="57">
        <v>1018.038286186227</v>
      </c>
      <c r="I39" s="57">
        <v>9209.6282861862273</v>
      </c>
    </row>
    <row r="40" spans="1:9" ht="14.45" customHeight="1" x14ac:dyDescent="0.25">
      <c r="A40" s="13">
        <v>573</v>
      </c>
      <c r="B40" s="32" t="s">
        <v>335</v>
      </c>
      <c r="C40" s="1" t="s">
        <v>0</v>
      </c>
      <c r="D40" s="1" t="s">
        <v>50</v>
      </c>
      <c r="E40" s="1">
        <v>585</v>
      </c>
      <c r="F40" s="17">
        <v>79.53</v>
      </c>
      <c r="G40" s="17">
        <v>46525.05</v>
      </c>
      <c r="H40" s="57">
        <v>16948.300555040034</v>
      </c>
      <c r="I40" s="57">
        <v>63473.350555040037</v>
      </c>
    </row>
    <row r="41" spans="1:9" ht="14.45" customHeight="1" x14ac:dyDescent="0.25">
      <c r="A41" s="13">
        <v>574</v>
      </c>
      <c r="B41" s="32" t="s">
        <v>51</v>
      </c>
      <c r="C41" s="1" t="s">
        <v>0</v>
      </c>
      <c r="D41" s="1" t="s">
        <v>50</v>
      </c>
      <c r="E41" s="1">
        <v>72</v>
      </c>
      <c r="F41" s="17">
        <v>79.53</v>
      </c>
      <c r="G41" s="17">
        <v>5726.16</v>
      </c>
      <c r="H41" s="57">
        <v>2211.0199406521106</v>
      </c>
      <c r="I41" s="57">
        <v>7937.1799406521104</v>
      </c>
    </row>
    <row r="42" spans="1:9" ht="14.45" customHeight="1" x14ac:dyDescent="0.25">
      <c r="A42" s="13">
        <v>733</v>
      </c>
      <c r="B42" s="32" t="s">
        <v>13</v>
      </c>
      <c r="C42" s="1" t="s">
        <v>0</v>
      </c>
      <c r="D42" s="1" t="s">
        <v>13</v>
      </c>
      <c r="E42" s="1">
        <v>852</v>
      </c>
      <c r="F42" s="17">
        <v>79.53</v>
      </c>
      <c r="G42" s="17">
        <v>67759.56</v>
      </c>
      <c r="H42" s="57">
        <v>31586.9354630085</v>
      </c>
      <c r="I42" s="57">
        <v>99346.495463008498</v>
      </c>
    </row>
    <row r="43" spans="1:9" ht="14.45" customHeight="1" x14ac:dyDescent="0.25">
      <c r="A43" s="13">
        <v>491</v>
      </c>
      <c r="B43" s="32" t="s">
        <v>52</v>
      </c>
      <c r="C43" s="1" t="s">
        <v>0</v>
      </c>
      <c r="D43" s="1" t="s">
        <v>53</v>
      </c>
      <c r="E43" s="1">
        <v>101</v>
      </c>
      <c r="F43" s="17">
        <v>79.53</v>
      </c>
      <c r="G43" s="17">
        <v>8032.53</v>
      </c>
      <c r="H43" s="57">
        <v>2101.62818989373</v>
      </c>
      <c r="I43" s="57">
        <v>10134.158189893729</v>
      </c>
    </row>
    <row r="44" spans="1:9" ht="14.45" customHeight="1" x14ac:dyDescent="0.25">
      <c r="A44" s="13">
        <v>923</v>
      </c>
      <c r="B44" s="32" t="s">
        <v>54</v>
      </c>
      <c r="C44" s="1" t="s">
        <v>7</v>
      </c>
      <c r="D44" s="1" t="s">
        <v>8</v>
      </c>
      <c r="E44" s="1">
        <v>340</v>
      </c>
      <c r="F44" s="17">
        <v>79.53</v>
      </c>
      <c r="G44" s="17">
        <v>27040.2</v>
      </c>
      <c r="H44" s="57">
        <v>2998.4110123793762</v>
      </c>
      <c r="I44" s="57">
        <v>30038.611012379377</v>
      </c>
    </row>
    <row r="45" spans="1:9" ht="14.45" customHeight="1" x14ac:dyDescent="0.25">
      <c r="A45" s="13">
        <v>382</v>
      </c>
      <c r="B45" s="32" t="s">
        <v>55</v>
      </c>
      <c r="C45" s="1" t="s">
        <v>0</v>
      </c>
      <c r="D45" s="1" t="s">
        <v>3</v>
      </c>
      <c r="E45" s="1">
        <v>171</v>
      </c>
      <c r="F45" s="17">
        <v>79.53</v>
      </c>
      <c r="G45" s="17">
        <v>13599.630000000001</v>
      </c>
      <c r="H45" s="57">
        <v>2493.7052444698934</v>
      </c>
      <c r="I45" s="57">
        <v>16093.335244469894</v>
      </c>
    </row>
    <row r="46" spans="1:9" ht="14.45" customHeight="1" x14ac:dyDescent="0.25">
      <c r="A46" s="13">
        <v>734</v>
      </c>
      <c r="B46" s="32" t="s">
        <v>56</v>
      </c>
      <c r="C46" s="1" t="s">
        <v>0</v>
      </c>
      <c r="D46" s="1" t="s">
        <v>3</v>
      </c>
      <c r="E46" s="1">
        <v>73</v>
      </c>
      <c r="F46" s="17">
        <v>79.53</v>
      </c>
      <c r="G46" s="17">
        <v>5805.6900000000005</v>
      </c>
      <c r="H46" s="57">
        <v>562.36963334144571</v>
      </c>
      <c r="I46" s="57">
        <v>6368.059633341446</v>
      </c>
    </row>
    <row r="47" spans="1:9" ht="14.45" customHeight="1" x14ac:dyDescent="0.25">
      <c r="A47" s="13">
        <v>383</v>
      </c>
      <c r="B47" s="32" t="s">
        <v>336</v>
      </c>
      <c r="C47" s="1" t="s">
        <v>0</v>
      </c>
      <c r="D47" s="1" t="s">
        <v>3</v>
      </c>
      <c r="E47" s="1">
        <v>719</v>
      </c>
      <c r="F47" s="17">
        <v>79.53</v>
      </c>
      <c r="G47" s="17">
        <v>57182.07</v>
      </c>
      <c r="H47" s="57">
        <v>15767.559970670451</v>
      </c>
      <c r="I47" s="57">
        <v>72949.629970670445</v>
      </c>
    </row>
    <row r="48" spans="1:9" ht="14.45" customHeight="1" x14ac:dyDescent="0.25">
      <c r="A48" s="13">
        <v>404</v>
      </c>
      <c r="B48" s="32" t="s">
        <v>28</v>
      </c>
      <c r="C48" s="1" t="s">
        <v>0</v>
      </c>
      <c r="D48" s="1" t="s">
        <v>28</v>
      </c>
      <c r="E48" s="1">
        <v>2956</v>
      </c>
      <c r="F48" s="17">
        <v>79.53</v>
      </c>
      <c r="G48" s="17">
        <v>235090.68</v>
      </c>
      <c r="H48" s="57">
        <v>112096.48018033322</v>
      </c>
      <c r="I48" s="57">
        <v>347187.16018033319</v>
      </c>
    </row>
    <row r="49" spans="1:9" ht="14.45" customHeight="1" x14ac:dyDescent="0.25">
      <c r="A49" s="13">
        <v>863</v>
      </c>
      <c r="B49" s="32" t="s">
        <v>188</v>
      </c>
      <c r="C49" s="1" t="s">
        <v>0</v>
      </c>
      <c r="D49" s="1" t="s">
        <v>189</v>
      </c>
      <c r="E49" s="1">
        <v>204</v>
      </c>
      <c r="F49" s="17">
        <v>79.53</v>
      </c>
      <c r="G49" s="17">
        <v>16224.12</v>
      </c>
      <c r="H49" s="57">
        <v>2459.0199802356574</v>
      </c>
      <c r="I49" s="57">
        <v>18683.139980235657</v>
      </c>
    </row>
    <row r="50" spans="1:9" ht="26.25" customHeight="1" x14ac:dyDescent="0.25">
      <c r="A50" s="13">
        <v>325</v>
      </c>
      <c r="B50" s="32" t="s">
        <v>337</v>
      </c>
      <c r="C50" s="1" t="s">
        <v>7</v>
      </c>
      <c r="D50" s="1" t="s">
        <v>8</v>
      </c>
      <c r="E50" s="1">
        <v>33</v>
      </c>
      <c r="F50" s="17">
        <v>79.53</v>
      </c>
      <c r="G50" s="17">
        <v>2624.4900000000002</v>
      </c>
      <c r="H50" s="57">
        <v>635.05746895072787</v>
      </c>
      <c r="I50" s="57">
        <v>3259.5474689507282</v>
      </c>
    </row>
    <row r="51" spans="1:9" ht="14.45" customHeight="1" x14ac:dyDescent="0.25">
      <c r="A51" s="13">
        <v>683</v>
      </c>
      <c r="B51" s="32" t="s">
        <v>59</v>
      </c>
      <c r="C51" s="1" t="s">
        <v>0</v>
      </c>
      <c r="D51" s="1" t="s">
        <v>60</v>
      </c>
      <c r="E51" s="1">
        <v>37</v>
      </c>
      <c r="F51" s="17">
        <v>79.53</v>
      </c>
      <c r="G51" s="17">
        <v>2942.61</v>
      </c>
      <c r="H51" s="57">
        <v>204.35385319586277</v>
      </c>
      <c r="I51" s="57">
        <v>3146.9638531958631</v>
      </c>
    </row>
    <row r="52" spans="1:9" ht="14.45" customHeight="1" x14ac:dyDescent="0.25">
      <c r="A52" s="13">
        <v>661</v>
      </c>
      <c r="B52" s="32" t="s">
        <v>61</v>
      </c>
      <c r="C52" s="1" t="s">
        <v>7</v>
      </c>
      <c r="D52" s="1" t="s">
        <v>8</v>
      </c>
      <c r="E52" s="1">
        <v>10</v>
      </c>
      <c r="F52" s="17">
        <v>79.53</v>
      </c>
      <c r="G52" s="17">
        <v>795.3</v>
      </c>
      <c r="H52" s="57">
        <v>12.13411733488088</v>
      </c>
      <c r="I52" s="57">
        <v>807.43411733488085</v>
      </c>
    </row>
    <row r="53" spans="1:9" ht="14.45" customHeight="1" x14ac:dyDescent="0.25">
      <c r="A53" s="13">
        <v>687</v>
      </c>
      <c r="B53" s="32" t="s">
        <v>338</v>
      </c>
      <c r="C53" s="1" t="s">
        <v>0</v>
      </c>
      <c r="D53" s="1" t="s">
        <v>34</v>
      </c>
      <c r="E53" s="1">
        <v>41</v>
      </c>
      <c r="F53" s="17">
        <v>73.53</v>
      </c>
      <c r="G53" s="17">
        <v>3014.73</v>
      </c>
      <c r="H53" s="57">
        <v>762.69954711068408</v>
      </c>
      <c r="I53" s="57">
        <v>3777.4295471106843</v>
      </c>
    </row>
    <row r="54" spans="1:9" ht="14.45" customHeight="1" x14ac:dyDescent="0.25">
      <c r="A54" s="13">
        <v>431</v>
      </c>
      <c r="B54" s="32" t="s">
        <v>62</v>
      </c>
      <c r="C54" s="1" t="s">
        <v>0</v>
      </c>
      <c r="D54" s="1" t="s">
        <v>63</v>
      </c>
      <c r="E54" s="1">
        <v>376</v>
      </c>
      <c r="F54" s="17">
        <v>75.53</v>
      </c>
      <c r="G54" s="17">
        <v>28399.279999999999</v>
      </c>
      <c r="H54" s="57">
        <v>10212.200655062332</v>
      </c>
      <c r="I54" s="57">
        <v>38611.480655062333</v>
      </c>
    </row>
    <row r="55" spans="1:9" ht="14.45" customHeight="1" x14ac:dyDescent="0.25">
      <c r="A55" s="13">
        <v>432</v>
      </c>
      <c r="B55" s="32" t="s">
        <v>64</v>
      </c>
      <c r="C55" s="1" t="s">
        <v>0</v>
      </c>
      <c r="D55" s="1" t="s">
        <v>65</v>
      </c>
      <c r="E55" s="1">
        <v>107</v>
      </c>
      <c r="F55" s="17">
        <v>79.53</v>
      </c>
      <c r="G55" s="17">
        <v>8509.7100000000009</v>
      </c>
      <c r="H55" s="57">
        <v>2503.0078079197165</v>
      </c>
      <c r="I55" s="57">
        <v>11012.717807919718</v>
      </c>
    </row>
    <row r="56" spans="1:9" ht="14.45" customHeight="1" x14ac:dyDescent="0.25">
      <c r="A56" s="13">
        <v>433</v>
      </c>
      <c r="B56" s="32" t="s">
        <v>66</v>
      </c>
      <c r="C56" s="1" t="s">
        <v>0</v>
      </c>
      <c r="D56" s="1" t="s">
        <v>63</v>
      </c>
      <c r="E56" s="1">
        <v>153</v>
      </c>
      <c r="F56" s="17">
        <v>75.53</v>
      </c>
      <c r="G56" s="17">
        <v>11556.09</v>
      </c>
      <c r="H56" s="57">
        <v>5300.0134493712903</v>
      </c>
      <c r="I56" s="57">
        <v>16856.10344937129</v>
      </c>
    </row>
    <row r="57" spans="1:9" ht="14.45" customHeight="1" x14ac:dyDescent="0.25">
      <c r="A57" s="13">
        <v>690</v>
      </c>
      <c r="B57" s="32" t="s">
        <v>67</v>
      </c>
      <c r="C57" s="1" t="s">
        <v>0</v>
      </c>
      <c r="D57" s="1" t="s">
        <v>60</v>
      </c>
      <c r="E57" s="1">
        <v>333</v>
      </c>
      <c r="F57" s="17">
        <v>79.53</v>
      </c>
      <c r="G57" s="17">
        <v>26483.49</v>
      </c>
      <c r="H57" s="57">
        <v>6965.6621908058669</v>
      </c>
      <c r="I57" s="57">
        <v>33449.152190805871</v>
      </c>
    </row>
    <row r="58" spans="1:9" ht="14.45" customHeight="1" x14ac:dyDescent="0.25">
      <c r="A58" s="13">
        <v>434</v>
      </c>
      <c r="B58" s="32" t="s">
        <v>68</v>
      </c>
      <c r="C58" s="1" t="s">
        <v>0</v>
      </c>
      <c r="D58" s="1" t="s">
        <v>65</v>
      </c>
      <c r="E58" s="1">
        <v>339</v>
      </c>
      <c r="F58" s="17">
        <v>79.53</v>
      </c>
      <c r="G58" s="17">
        <v>26960.670000000002</v>
      </c>
      <c r="H58" s="57">
        <v>6413.6362216340267</v>
      </c>
      <c r="I58" s="57">
        <v>33374.306221634026</v>
      </c>
    </row>
    <row r="59" spans="1:9" ht="14.45" customHeight="1" x14ac:dyDescent="0.25">
      <c r="A59" s="13">
        <v>691</v>
      </c>
      <c r="B59" s="32" t="s">
        <v>69</v>
      </c>
      <c r="C59" s="1" t="s">
        <v>0</v>
      </c>
      <c r="D59" s="1" t="s">
        <v>34</v>
      </c>
      <c r="E59" s="1">
        <v>123</v>
      </c>
      <c r="F59" s="17">
        <v>73.53</v>
      </c>
      <c r="G59" s="17">
        <v>9044.19</v>
      </c>
      <c r="H59" s="57">
        <v>3431.1747511522003</v>
      </c>
      <c r="I59" s="57">
        <v>12475.364751152201</v>
      </c>
    </row>
    <row r="60" spans="1:9" ht="14.45" customHeight="1" x14ac:dyDescent="0.25">
      <c r="A60" s="13">
        <v>575</v>
      </c>
      <c r="B60" s="32" t="s">
        <v>70</v>
      </c>
      <c r="C60" s="1" t="s">
        <v>7</v>
      </c>
      <c r="D60" s="1" t="s">
        <v>8</v>
      </c>
      <c r="E60" s="1">
        <v>79</v>
      </c>
      <c r="F60" s="17">
        <v>79.53</v>
      </c>
      <c r="G60" s="17">
        <v>6282.87</v>
      </c>
      <c r="H60" s="57">
        <v>2535.294645062967</v>
      </c>
      <c r="I60" s="57">
        <v>8818.1646450629669</v>
      </c>
    </row>
    <row r="61" spans="1:9" ht="14.45" customHeight="1" x14ac:dyDescent="0.25">
      <c r="A61" s="13">
        <v>761</v>
      </c>
      <c r="B61" s="32" t="s">
        <v>71</v>
      </c>
      <c r="C61" s="1" t="s">
        <v>7</v>
      </c>
      <c r="D61" s="1" t="s">
        <v>8</v>
      </c>
      <c r="E61" s="1">
        <v>170</v>
      </c>
      <c r="F61" s="17">
        <v>79.53</v>
      </c>
      <c r="G61" s="17">
        <v>13520.1</v>
      </c>
      <c r="H61" s="57">
        <v>2882.8255840092143</v>
      </c>
      <c r="I61" s="57">
        <v>16402.925584009216</v>
      </c>
    </row>
    <row r="62" spans="1:9" ht="26.25" customHeight="1" x14ac:dyDescent="0.25">
      <c r="A62" s="13">
        <v>535</v>
      </c>
      <c r="B62" s="32" t="s">
        <v>339</v>
      </c>
      <c r="C62" s="1" t="s">
        <v>0</v>
      </c>
      <c r="D62" s="1" t="s">
        <v>14</v>
      </c>
      <c r="E62" s="1">
        <v>13</v>
      </c>
      <c r="F62" s="17">
        <v>79.53</v>
      </c>
      <c r="G62" s="17">
        <v>1033.8900000000001</v>
      </c>
      <c r="H62" s="57">
        <v>116.68984005955687</v>
      </c>
      <c r="I62" s="57">
        <v>1150.579840059557</v>
      </c>
    </row>
    <row r="63" spans="1:9" ht="14.45" customHeight="1" x14ac:dyDescent="0.25">
      <c r="A63" s="13">
        <v>536</v>
      </c>
      <c r="B63" s="32" t="s">
        <v>72</v>
      </c>
      <c r="C63" s="1" t="s">
        <v>0</v>
      </c>
      <c r="D63" s="1" t="s">
        <v>14</v>
      </c>
      <c r="E63" s="1">
        <v>57</v>
      </c>
      <c r="F63" s="17">
        <v>79.53</v>
      </c>
      <c r="G63" s="17">
        <v>4533.21</v>
      </c>
      <c r="H63" s="57">
        <v>82.962078695667728</v>
      </c>
      <c r="I63" s="57">
        <v>4616.1720786956676</v>
      </c>
    </row>
    <row r="64" spans="1:9" x14ac:dyDescent="0.25">
      <c r="A64" s="13">
        <v>762</v>
      </c>
      <c r="B64" s="32" t="s">
        <v>73</v>
      </c>
      <c r="C64" s="1" t="s">
        <v>0</v>
      </c>
      <c r="D64" s="1" t="s">
        <v>74</v>
      </c>
      <c r="E64" s="1">
        <v>475</v>
      </c>
      <c r="F64" s="17">
        <v>79.53</v>
      </c>
      <c r="G64" s="17">
        <v>37776.75</v>
      </c>
      <c r="H64" s="57">
        <v>7170.8469827880472</v>
      </c>
      <c r="I64" s="57">
        <v>44947.596982788047</v>
      </c>
    </row>
    <row r="65" spans="1:9" ht="26.25" customHeight="1" x14ac:dyDescent="0.25">
      <c r="A65" s="13">
        <v>385</v>
      </c>
      <c r="B65" s="32" t="s">
        <v>340</v>
      </c>
      <c r="C65" s="1" t="s">
        <v>0</v>
      </c>
      <c r="D65" s="1" t="s">
        <v>3</v>
      </c>
      <c r="E65" s="1">
        <v>242</v>
      </c>
      <c r="F65" s="17">
        <v>79.53</v>
      </c>
      <c r="G65" s="17">
        <v>19246.260000000002</v>
      </c>
      <c r="H65" s="57">
        <v>2206.3043851027651</v>
      </c>
      <c r="I65" s="57">
        <v>21452.564385102767</v>
      </c>
    </row>
    <row r="66" spans="1:9" ht="14.45" customHeight="1" x14ac:dyDescent="0.25">
      <c r="A66" s="13">
        <v>386</v>
      </c>
      <c r="B66" s="32" t="s">
        <v>75</v>
      </c>
      <c r="C66" s="1" t="s">
        <v>0</v>
      </c>
      <c r="D66" s="1" t="s">
        <v>3</v>
      </c>
      <c r="E66" s="1">
        <v>289</v>
      </c>
      <c r="F66" s="17">
        <v>79.53</v>
      </c>
      <c r="G66" s="17">
        <v>22984.170000000002</v>
      </c>
      <c r="H66" s="57">
        <v>4110.7831607941162</v>
      </c>
      <c r="I66" s="57">
        <v>27094.953160794117</v>
      </c>
    </row>
    <row r="67" spans="1:9" ht="14.45" customHeight="1" x14ac:dyDescent="0.25">
      <c r="A67" s="13">
        <v>952</v>
      </c>
      <c r="B67" s="32" t="s">
        <v>76</v>
      </c>
      <c r="C67" s="1" t="s">
        <v>7</v>
      </c>
      <c r="D67" s="1" t="s">
        <v>8</v>
      </c>
      <c r="E67" s="1">
        <v>257</v>
      </c>
      <c r="F67" s="17">
        <v>79.53</v>
      </c>
      <c r="G67" s="17">
        <v>20439.21</v>
      </c>
      <c r="H67" s="57">
        <v>2648.5139966385336</v>
      </c>
      <c r="I67" s="57">
        <v>23087.723996638531</v>
      </c>
    </row>
    <row r="68" spans="1:9" ht="14.45" customHeight="1" x14ac:dyDescent="0.25">
      <c r="A68" s="13">
        <v>901</v>
      </c>
      <c r="B68" s="32" t="s">
        <v>77</v>
      </c>
      <c r="C68" s="1" t="s">
        <v>7</v>
      </c>
      <c r="D68" s="1" t="s">
        <v>8</v>
      </c>
      <c r="E68" s="1">
        <v>539</v>
      </c>
      <c r="F68" s="17">
        <v>79.53</v>
      </c>
      <c r="G68" s="17">
        <v>42866.67</v>
      </c>
      <c r="H68" s="57">
        <v>5324.9826052182416</v>
      </c>
      <c r="I68" s="57">
        <v>48191.652605218238</v>
      </c>
    </row>
    <row r="69" spans="1:9" ht="14.45" customHeight="1" x14ac:dyDescent="0.25">
      <c r="A69" s="13">
        <v>735</v>
      </c>
      <c r="B69" s="32" t="s">
        <v>78</v>
      </c>
      <c r="C69" s="1" t="s">
        <v>0</v>
      </c>
      <c r="D69" s="1" t="s">
        <v>53</v>
      </c>
      <c r="E69" s="1">
        <v>61</v>
      </c>
      <c r="F69" s="17">
        <v>79.53</v>
      </c>
      <c r="G69" s="17">
        <v>4851.33</v>
      </c>
      <c r="H69" s="57">
        <v>534.40564758786252</v>
      </c>
      <c r="I69" s="57">
        <v>5385.7356475878623</v>
      </c>
    </row>
    <row r="70" spans="1:9" ht="14.45" customHeight="1" x14ac:dyDescent="0.25">
      <c r="A70" s="13">
        <v>953</v>
      </c>
      <c r="B70" s="32" t="s">
        <v>79</v>
      </c>
      <c r="C70" s="1" t="s">
        <v>7</v>
      </c>
      <c r="D70" s="1" t="s">
        <v>8</v>
      </c>
      <c r="E70" s="1">
        <v>322</v>
      </c>
      <c r="F70" s="17">
        <v>79.53</v>
      </c>
      <c r="G70" s="17">
        <v>25608.66</v>
      </c>
      <c r="H70" s="57">
        <v>5583.2381006031646</v>
      </c>
      <c r="I70" s="57">
        <v>31191.898100603164</v>
      </c>
    </row>
    <row r="71" spans="1:9" ht="14.45" customHeight="1" x14ac:dyDescent="0.25">
      <c r="A71" s="13">
        <v>924</v>
      </c>
      <c r="B71" s="32" t="s">
        <v>80</v>
      </c>
      <c r="C71" s="1" t="s">
        <v>7</v>
      </c>
      <c r="D71" s="1" t="s">
        <v>8</v>
      </c>
      <c r="E71" s="1">
        <v>93</v>
      </c>
      <c r="F71" s="17">
        <v>79.53</v>
      </c>
      <c r="G71" s="17">
        <v>7396.29</v>
      </c>
      <c r="H71" s="57">
        <v>2372.4984340851647</v>
      </c>
      <c r="I71" s="57">
        <v>9768.7884340851651</v>
      </c>
    </row>
    <row r="72" spans="1:9" ht="14.45" customHeight="1" x14ac:dyDescent="0.25">
      <c r="A72" s="13">
        <v>492</v>
      </c>
      <c r="B72" s="32" t="s">
        <v>81</v>
      </c>
      <c r="C72" s="1" t="s">
        <v>0</v>
      </c>
      <c r="D72" s="1" t="s">
        <v>53</v>
      </c>
      <c r="E72" s="1">
        <v>242</v>
      </c>
      <c r="F72" s="17">
        <v>79.53</v>
      </c>
      <c r="G72" s="17">
        <v>19246.260000000002</v>
      </c>
      <c r="H72" s="57">
        <v>4540.6111216615</v>
      </c>
      <c r="I72" s="57">
        <v>23786.871121661501</v>
      </c>
    </row>
    <row r="73" spans="1:9" ht="26.25" customHeight="1" x14ac:dyDescent="0.25">
      <c r="A73" s="13">
        <v>763</v>
      </c>
      <c r="B73" s="32" t="s">
        <v>341</v>
      </c>
      <c r="C73" s="1" t="s">
        <v>7</v>
      </c>
      <c r="D73" s="1" t="s">
        <v>8</v>
      </c>
      <c r="E73" s="1">
        <v>329</v>
      </c>
      <c r="F73" s="17">
        <v>79.53</v>
      </c>
      <c r="G73" s="17">
        <v>26165.37</v>
      </c>
      <c r="H73" s="57">
        <v>6477.9642526720563</v>
      </c>
      <c r="I73" s="57">
        <v>32643.334252672055</v>
      </c>
    </row>
    <row r="74" spans="1:9" ht="14.45" customHeight="1" x14ac:dyDescent="0.25">
      <c r="A74" s="13">
        <v>405</v>
      </c>
      <c r="B74" s="32" t="s">
        <v>82</v>
      </c>
      <c r="C74" s="1" t="s">
        <v>0</v>
      </c>
      <c r="D74" s="1" t="s">
        <v>10</v>
      </c>
      <c r="E74" s="1">
        <v>437</v>
      </c>
      <c r="F74" s="17">
        <v>79.53</v>
      </c>
      <c r="G74" s="17">
        <v>34754.61</v>
      </c>
      <c r="H74" s="57">
        <v>3157.8696698665894</v>
      </c>
      <c r="I74" s="57">
        <v>37912.479669866589</v>
      </c>
    </row>
    <row r="75" spans="1:9" ht="14.45" customHeight="1" x14ac:dyDescent="0.25">
      <c r="A75" s="13">
        <v>692</v>
      </c>
      <c r="B75" s="32" t="s">
        <v>83</v>
      </c>
      <c r="C75" s="1" t="s">
        <v>0</v>
      </c>
      <c r="D75" s="1" t="s">
        <v>34</v>
      </c>
      <c r="E75" s="1">
        <v>74</v>
      </c>
      <c r="F75" s="17">
        <v>73.53</v>
      </c>
      <c r="G75" s="17">
        <v>5441.22</v>
      </c>
      <c r="H75" s="57">
        <v>3038.2196544147187</v>
      </c>
      <c r="I75" s="57">
        <v>8479.4396544147185</v>
      </c>
    </row>
    <row r="76" spans="1:9" ht="14.45" customHeight="1" x14ac:dyDescent="0.25">
      <c r="A76" s="13">
        <v>372</v>
      </c>
      <c r="B76" s="32" t="s">
        <v>84</v>
      </c>
      <c r="C76" s="1" t="s">
        <v>7</v>
      </c>
      <c r="D76" s="1" t="s">
        <v>8</v>
      </c>
      <c r="E76" s="1">
        <v>568</v>
      </c>
      <c r="F76" s="17">
        <v>79.53</v>
      </c>
      <c r="G76" s="17">
        <v>45173.04</v>
      </c>
      <c r="H76" s="57">
        <v>9951.0433666890694</v>
      </c>
      <c r="I76" s="57">
        <v>55124.083366689068</v>
      </c>
    </row>
    <row r="77" spans="1:9" ht="14.45" customHeight="1" x14ac:dyDescent="0.25">
      <c r="A77" s="13">
        <v>925</v>
      </c>
      <c r="B77" s="32" t="s">
        <v>85</v>
      </c>
      <c r="C77" s="1" t="s">
        <v>0</v>
      </c>
      <c r="D77" s="1" t="s">
        <v>86</v>
      </c>
      <c r="E77" s="1">
        <v>177</v>
      </c>
      <c r="F77" s="17">
        <v>79.53</v>
      </c>
      <c r="G77" s="17">
        <v>14076.81</v>
      </c>
      <c r="H77" s="57">
        <v>1469.5721432626847</v>
      </c>
      <c r="I77" s="57">
        <v>15546.382143262685</v>
      </c>
    </row>
    <row r="78" spans="1:9" ht="14.45" customHeight="1" x14ac:dyDescent="0.25">
      <c r="A78" s="13">
        <v>975</v>
      </c>
      <c r="B78" s="32" t="s">
        <v>87</v>
      </c>
      <c r="C78" s="1" t="s">
        <v>7</v>
      </c>
      <c r="D78" s="1" t="s">
        <v>8</v>
      </c>
      <c r="E78" s="1">
        <v>35</v>
      </c>
      <c r="F78" s="17">
        <v>79.53</v>
      </c>
      <c r="G78" s="17">
        <v>2783.55</v>
      </c>
      <c r="H78" s="57">
        <v>666.04391884415975</v>
      </c>
      <c r="I78" s="57">
        <v>3449.5939188441598</v>
      </c>
    </row>
    <row r="79" spans="1:9" ht="14.45" customHeight="1" x14ac:dyDescent="0.25">
      <c r="A79" s="13">
        <v>662</v>
      </c>
      <c r="B79" s="32" t="s">
        <v>88</v>
      </c>
      <c r="C79" s="1" t="s">
        <v>0</v>
      </c>
      <c r="D79" s="1" t="s">
        <v>89</v>
      </c>
      <c r="E79" s="1">
        <v>214</v>
      </c>
      <c r="F79" s="17">
        <v>79.53</v>
      </c>
      <c r="G79" s="17">
        <v>17019.420000000002</v>
      </c>
      <c r="H79" s="57">
        <v>3327.5884468085646</v>
      </c>
      <c r="I79" s="57">
        <v>20347.008446808566</v>
      </c>
    </row>
    <row r="80" spans="1:9" ht="14.45" customHeight="1" x14ac:dyDescent="0.25">
      <c r="A80" s="13">
        <v>493</v>
      </c>
      <c r="B80" s="32" t="s">
        <v>90</v>
      </c>
      <c r="C80" s="1" t="s">
        <v>0</v>
      </c>
      <c r="D80" s="1" t="s">
        <v>53</v>
      </c>
      <c r="E80" s="1">
        <v>134</v>
      </c>
      <c r="F80" s="17">
        <v>79.53</v>
      </c>
      <c r="G80" s="17">
        <v>10657.02</v>
      </c>
      <c r="H80" s="57">
        <v>2463.1562331726595</v>
      </c>
      <c r="I80" s="57">
        <v>13120.17623317266</v>
      </c>
    </row>
    <row r="81" spans="1:9" ht="14.45" customHeight="1" x14ac:dyDescent="0.25">
      <c r="A81" s="13">
        <v>948</v>
      </c>
      <c r="B81" s="32" t="s">
        <v>91</v>
      </c>
      <c r="C81" s="1" t="s">
        <v>7</v>
      </c>
      <c r="D81" s="1" t="s">
        <v>8</v>
      </c>
      <c r="E81" s="1">
        <v>176</v>
      </c>
      <c r="F81" s="17">
        <v>79.53</v>
      </c>
      <c r="G81" s="17">
        <v>13997.28</v>
      </c>
      <c r="H81" s="57">
        <v>1118.8147202474638</v>
      </c>
      <c r="I81" s="57">
        <v>15116.094720247464</v>
      </c>
    </row>
    <row r="82" spans="1:9" ht="14.45" customHeight="1" x14ac:dyDescent="0.25">
      <c r="A82" s="13">
        <v>538</v>
      </c>
      <c r="B82" s="32" t="s">
        <v>16</v>
      </c>
      <c r="C82" s="1" t="s">
        <v>0</v>
      </c>
      <c r="D82" s="1" t="s">
        <v>132</v>
      </c>
      <c r="E82" s="1">
        <v>1037</v>
      </c>
      <c r="F82" s="17">
        <v>79.53</v>
      </c>
      <c r="G82" s="17">
        <v>82472.61</v>
      </c>
      <c r="H82" s="57">
        <v>11037.302717368757</v>
      </c>
      <c r="I82" s="57">
        <v>93509.912717368759</v>
      </c>
    </row>
    <row r="83" spans="1:9" ht="14.45" customHeight="1" x14ac:dyDescent="0.25">
      <c r="A83" s="13">
        <v>663</v>
      </c>
      <c r="B83" s="32" t="s">
        <v>92</v>
      </c>
      <c r="C83" s="1" t="s">
        <v>0</v>
      </c>
      <c r="D83" s="1" t="s">
        <v>89</v>
      </c>
      <c r="E83" s="1">
        <v>212</v>
      </c>
      <c r="F83" s="17">
        <v>79.53</v>
      </c>
      <c r="G83" s="17">
        <v>16860.36</v>
      </c>
      <c r="H83" s="57">
        <v>2863.1708959397488</v>
      </c>
      <c r="I83" s="57">
        <v>19723.530895939748</v>
      </c>
    </row>
    <row r="84" spans="1:9" ht="14.45" customHeight="1" x14ac:dyDescent="0.25">
      <c r="A84" s="13">
        <v>607</v>
      </c>
      <c r="B84" s="32" t="s">
        <v>93</v>
      </c>
      <c r="C84" s="1" t="s">
        <v>0</v>
      </c>
      <c r="D84" s="1" t="s">
        <v>22</v>
      </c>
      <c r="E84" s="1">
        <v>116</v>
      </c>
      <c r="F84" s="17">
        <v>79.53</v>
      </c>
      <c r="G84" s="17">
        <v>9225.48</v>
      </c>
      <c r="H84" s="57">
        <v>885.08779110418436</v>
      </c>
      <c r="I84" s="57">
        <v>10110.567791104184</v>
      </c>
    </row>
    <row r="85" spans="1:9" x14ac:dyDescent="0.25">
      <c r="A85" s="13">
        <v>563</v>
      </c>
      <c r="B85" s="32" t="s">
        <v>74</v>
      </c>
      <c r="C85" s="1" t="s">
        <v>0</v>
      </c>
      <c r="D85" s="1" t="s">
        <v>74</v>
      </c>
      <c r="E85" s="1">
        <v>1501</v>
      </c>
      <c r="F85" s="17">
        <v>79.53</v>
      </c>
      <c r="G85" s="17">
        <v>119374.53</v>
      </c>
      <c r="H85" s="57">
        <v>26124.265273738001</v>
      </c>
      <c r="I85" s="57">
        <v>145498.79527373801</v>
      </c>
    </row>
    <row r="86" spans="1:9" ht="14.45" customHeight="1" x14ac:dyDescent="0.25">
      <c r="A86" s="13">
        <v>494</v>
      </c>
      <c r="B86" s="32" t="s">
        <v>94</v>
      </c>
      <c r="C86" s="1" t="s">
        <v>0</v>
      </c>
      <c r="D86" s="1" t="s">
        <v>53</v>
      </c>
      <c r="E86" s="1">
        <v>164</v>
      </c>
      <c r="F86" s="17">
        <v>79.53</v>
      </c>
      <c r="G86" s="17">
        <v>13042.92</v>
      </c>
      <c r="H86" s="57">
        <v>2585.2322158148017</v>
      </c>
      <c r="I86" s="57">
        <v>15628.152215814802</v>
      </c>
    </row>
    <row r="87" spans="1:9" ht="14.45" customHeight="1" x14ac:dyDescent="0.25">
      <c r="A87" s="13">
        <v>495</v>
      </c>
      <c r="B87" s="32" t="s">
        <v>95</v>
      </c>
      <c r="C87" s="1" t="s">
        <v>0</v>
      </c>
      <c r="D87" s="1" t="s">
        <v>53</v>
      </c>
      <c r="E87" s="1">
        <v>163</v>
      </c>
      <c r="F87" s="17">
        <v>79.53</v>
      </c>
      <c r="G87" s="17">
        <v>12963.39</v>
      </c>
      <c r="H87" s="57">
        <v>3599.0826367780492</v>
      </c>
      <c r="I87" s="57">
        <v>16562.472636778049</v>
      </c>
    </row>
    <row r="88" spans="1:9" ht="14.45" customHeight="1" x14ac:dyDescent="0.25">
      <c r="A88" s="13">
        <v>866</v>
      </c>
      <c r="B88" s="32" t="s">
        <v>57</v>
      </c>
      <c r="C88" s="1" t="s">
        <v>0</v>
      </c>
      <c r="D88" s="1" t="s">
        <v>58</v>
      </c>
      <c r="E88" s="1">
        <v>261</v>
      </c>
      <c r="F88" s="17">
        <v>79.53</v>
      </c>
      <c r="G88" s="17">
        <v>20757.330000000002</v>
      </c>
      <c r="H88" s="57">
        <v>2192.7644659890716</v>
      </c>
      <c r="I88" s="57">
        <v>22950.094465989074</v>
      </c>
    </row>
    <row r="89" spans="1:9" ht="14.45" customHeight="1" x14ac:dyDescent="0.25">
      <c r="A89" s="13">
        <v>664</v>
      </c>
      <c r="B89" s="32" t="s">
        <v>377</v>
      </c>
      <c r="C89" s="1" t="s">
        <v>0</v>
      </c>
      <c r="D89" s="1" t="s">
        <v>89</v>
      </c>
      <c r="E89" s="1">
        <v>51</v>
      </c>
      <c r="F89" s="17">
        <v>79.53</v>
      </c>
      <c r="G89" s="17">
        <v>4056.03</v>
      </c>
      <c r="H89" s="57">
        <v>623.88593657198885</v>
      </c>
      <c r="I89" s="57">
        <v>4679.9159365719888</v>
      </c>
    </row>
    <row r="90" spans="1:9" ht="14.45" customHeight="1" x14ac:dyDescent="0.25">
      <c r="A90" s="13">
        <v>326</v>
      </c>
      <c r="B90" s="32" t="s">
        <v>99</v>
      </c>
      <c r="C90" s="1" t="s">
        <v>7</v>
      </c>
      <c r="D90" s="1" t="s">
        <v>8</v>
      </c>
      <c r="E90" s="1">
        <v>165</v>
      </c>
      <c r="F90" s="17">
        <v>79.53</v>
      </c>
      <c r="G90" s="17">
        <v>13122.45</v>
      </c>
      <c r="H90" s="57">
        <v>1733.4640491976147</v>
      </c>
      <c r="I90" s="57">
        <v>14855.914049197616</v>
      </c>
    </row>
    <row r="91" spans="1:9" ht="14.45" customHeight="1" x14ac:dyDescent="0.25">
      <c r="A91" s="13">
        <v>976</v>
      </c>
      <c r="B91" s="32" t="s">
        <v>100</v>
      </c>
      <c r="C91" s="1" t="s">
        <v>0</v>
      </c>
      <c r="D91" s="1" t="s">
        <v>36</v>
      </c>
      <c r="E91" s="1">
        <v>70</v>
      </c>
      <c r="F91" s="17">
        <v>79.53</v>
      </c>
      <c r="G91" s="17">
        <v>5567.1</v>
      </c>
      <c r="H91" s="57">
        <v>1281.7077915853117</v>
      </c>
      <c r="I91" s="57">
        <v>6848.8077915853119</v>
      </c>
    </row>
    <row r="92" spans="1:9" ht="14.45" customHeight="1" x14ac:dyDescent="0.25">
      <c r="A92" s="13">
        <v>694</v>
      </c>
      <c r="B92" s="32" t="s">
        <v>101</v>
      </c>
      <c r="C92" s="1" t="s">
        <v>0</v>
      </c>
      <c r="D92" s="1" t="s">
        <v>34</v>
      </c>
      <c r="E92" s="1">
        <v>70</v>
      </c>
      <c r="F92" s="17">
        <v>73.53</v>
      </c>
      <c r="G92" s="17">
        <v>5147.1000000000004</v>
      </c>
      <c r="H92" s="57">
        <v>1584.8131906456235</v>
      </c>
      <c r="I92" s="57">
        <v>6731.9131906456241</v>
      </c>
    </row>
    <row r="93" spans="1:9" ht="14.45" customHeight="1" x14ac:dyDescent="0.25">
      <c r="A93" s="13">
        <v>576</v>
      </c>
      <c r="B93" s="32" t="s">
        <v>102</v>
      </c>
      <c r="C93" s="1" t="s">
        <v>0</v>
      </c>
      <c r="D93" s="1" t="s">
        <v>46</v>
      </c>
      <c r="E93" s="1">
        <v>614</v>
      </c>
      <c r="F93" s="17">
        <v>79.53</v>
      </c>
      <c r="G93" s="17">
        <v>48831.42</v>
      </c>
      <c r="H93" s="57">
        <v>26408.472927244035</v>
      </c>
      <c r="I93" s="57">
        <v>75239.892927244029</v>
      </c>
    </row>
    <row r="94" spans="1:9" ht="14.45" customHeight="1" x14ac:dyDescent="0.25">
      <c r="A94" s="13">
        <v>303</v>
      </c>
      <c r="B94" s="32" t="s">
        <v>103</v>
      </c>
      <c r="C94" s="1" t="s">
        <v>0</v>
      </c>
      <c r="D94" s="1" t="s">
        <v>3</v>
      </c>
      <c r="E94" s="1">
        <v>616</v>
      </c>
      <c r="F94" s="17">
        <v>79.53</v>
      </c>
      <c r="G94" s="17">
        <v>48990.48</v>
      </c>
      <c r="H94" s="57">
        <v>6718.3774999210109</v>
      </c>
      <c r="I94" s="57">
        <v>55708.85749992101</v>
      </c>
    </row>
    <row r="95" spans="1:9" ht="14.45" customHeight="1" x14ac:dyDescent="0.25">
      <c r="A95" s="13">
        <v>608</v>
      </c>
      <c r="B95" s="32" t="s">
        <v>104</v>
      </c>
      <c r="C95" s="1" t="s">
        <v>0</v>
      </c>
      <c r="D95" s="1" t="s">
        <v>22</v>
      </c>
      <c r="E95" s="1">
        <v>843</v>
      </c>
      <c r="F95" s="17">
        <v>79.53</v>
      </c>
      <c r="G95" s="17">
        <v>67043.790000000008</v>
      </c>
      <c r="H95" s="57">
        <v>14269.762009799962</v>
      </c>
      <c r="I95" s="57">
        <v>81313.552009799969</v>
      </c>
    </row>
    <row r="96" spans="1:9" ht="14.45" customHeight="1" x14ac:dyDescent="0.25">
      <c r="A96" s="13">
        <v>841</v>
      </c>
      <c r="B96" s="32" t="s">
        <v>105</v>
      </c>
      <c r="C96" s="1" t="s">
        <v>0</v>
      </c>
      <c r="D96" s="1" t="s">
        <v>106</v>
      </c>
      <c r="E96" s="1">
        <v>167</v>
      </c>
      <c r="F96" s="17">
        <v>79.53</v>
      </c>
      <c r="G96" s="17">
        <v>13281.51</v>
      </c>
      <c r="H96" s="57">
        <v>3710.9766584610538</v>
      </c>
      <c r="I96" s="57">
        <v>16992.486658461054</v>
      </c>
    </row>
    <row r="97" spans="1:9" ht="14.45" customHeight="1" x14ac:dyDescent="0.25">
      <c r="A97" s="13">
        <v>577</v>
      </c>
      <c r="B97" s="32" t="s">
        <v>107</v>
      </c>
      <c r="C97" s="1" t="s">
        <v>7</v>
      </c>
      <c r="D97" s="1" t="s">
        <v>8</v>
      </c>
      <c r="E97" s="1">
        <v>75</v>
      </c>
      <c r="F97" s="17">
        <v>79.53</v>
      </c>
      <c r="G97" s="17">
        <v>5964.75</v>
      </c>
      <c r="H97" s="57">
        <v>2543.2760595484328</v>
      </c>
      <c r="I97" s="57">
        <v>8508.0260595484324</v>
      </c>
    </row>
    <row r="98" spans="1:9" ht="14.45" customHeight="1" x14ac:dyDescent="0.25">
      <c r="A98" s="13">
        <v>852</v>
      </c>
      <c r="B98" s="32" t="s">
        <v>108</v>
      </c>
      <c r="C98" s="1" t="s">
        <v>0</v>
      </c>
      <c r="D98" s="1" t="s">
        <v>109</v>
      </c>
      <c r="E98" s="1">
        <v>332</v>
      </c>
      <c r="F98" s="17">
        <v>79.53</v>
      </c>
      <c r="G98" s="17">
        <v>26403.96</v>
      </c>
      <c r="H98" s="57">
        <v>6221.8482834081969</v>
      </c>
      <c r="I98" s="57">
        <v>32625.808283408194</v>
      </c>
    </row>
    <row r="99" spans="1:9" ht="14.45" customHeight="1" x14ac:dyDescent="0.25">
      <c r="A99" s="13">
        <v>578</v>
      </c>
      <c r="B99" s="32" t="s">
        <v>110</v>
      </c>
      <c r="C99" s="1" t="s">
        <v>7</v>
      </c>
      <c r="D99" s="1" t="s">
        <v>8</v>
      </c>
      <c r="E99" s="1">
        <v>73</v>
      </c>
      <c r="F99" s="17">
        <v>79.53</v>
      </c>
      <c r="G99" s="17">
        <v>5805.6900000000005</v>
      </c>
      <c r="H99" s="57">
        <v>435.50899774532542</v>
      </c>
      <c r="I99" s="57">
        <v>6241.1989977453259</v>
      </c>
    </row>
    <row r="100" spans="1:9" ht="14.45" customHeight="1" x14ac:dyDescent="0.25">
      <c r="A100" s="13">
        <v>665</v>
      </c>
      <c r="B100" s="32" t="s">
        <v>111</v>
      </c>
      <c r="C100" s="1" t="s">
        <v>0</v>
      </c>
      <c r="D100" s="1" t="s">
        <v>89</v>
      </c>
      <c r="E100" s="1">
        <v>47</v>
      </c>
      <c r="F100" s="17">
        <v>79.53</v>
      </c>
      <c r="G100" s="17">
        <v>3737.91</v>
      </c>
      <c r="H100" s="57">
        <v>1274.4712097937913</v>
      </c>
      <c r="I100" s="57">
        <v>5012.3812097937916</v>
      </c>
    </row>
    <row r="101" spans="1:9" ht="14.45" customHeight="1" x14ac:dyDescent="0.25">
      <c r="A101" s="13">
        <v>867</v>
      </c>
      <c r="B101" s="32" t="s">
        <v>112</v>
      </c>
      <c r="C101" s="1" t="s">
        <v>0</v>
      </c>
      <c r="D101" s="1" t="s">
        <v>14</v>
      </c>
      <c r="E101" s="1">
        <v>226</v>
      </c>
      <c r="F101" s="17">
        <v>79.53</v>
      </c>
      <c r="G101" s="17">
        <v>17973.78</v>
      </c>
      <c r="H101" s="57">
        <v>1337.8879256965211</v>
      </c>
      <c r="I101" s="57">
        <v>19311.667925696522</v>
      </c>
    </row>
    <row r="102" spans="1:9" ht="14.45" customHeight="1" x14ac:dyDescent="0.25">
      <c r="A102" s="13">
        <v>782</v>
      </c>
      <c r="B102" s="32" t="s">
        <v>113</v>
      </c>
      <c r="C102" s="1" t="s">
        <v>0</v>
      </c>
      <c r="D102" s="1" t="s">
        <v>50</v>
      </c>
      <c r="E102" s="1">
        <v>47</v>
      </c>
      <c r="F102" s="17">
        <v>79.53</v>
      </c>
      <c r="G102" s="17">
        <v>3737.91</v>
      </c>
      <c r="H102" s="57">
        <v>594.29943541957562</v>
      </c>
      <c r="I102" s="57">
        <v>4332.2094354195751</v>
      </c>
    </row>
    <row r="103" spans="1:9" ht="14.45" customHeight="1" x14ac:dyDescent="0.25">
      <c r="A103" s="13">
        <v>579</v>
      </c>
      <c r="B103" s="32" t="s">
        <v>114</v>
      </c>
      <c r="C103" s="1" t="s">
        <v>7</v>
      </c>
      <c r="D103" s="1" t="s">
        <v>8</v>
      </c>
      <c r="E103" s="1">
        <v>157</v>
      </c>
      <c r="F103" s="17">
        <v>79.53</v>
      </c>
      <c r="G103" s="17">
        <v>12486.210000000001</v>
      </c>
      <c r="H103" s="57">
        <v>2573.4181291284344</v>
      </c>
      <c r="I103" s="57">
        <v>15059.628129128436</v>
      </c>
    </row>
    <row r="104" spans="1:9" ht="14.45" customHeight="1" x14ac:dyDescent="0.25">
      <c r="A104" s="13">
        <v>736</v>
      </c>
      <c r="B104" s="32" t="s">
        <v>115</v>
      </c>
      <c r="C104" s="1" t="s">
        <v>0</v>
      </c>
      <c r="D104" s="1" t="s">
        <v>53</v>
      </c>
      <c r="E104" s="1">
        <v>64</v>
      </c>
      <c r="F104" s="17">
        <v>79.53</v>
      </c>
      <c r="G104" s="17">
        <v>5089.92</v>
      </c>
      <c r="H104" s="57">
        <v>1658.3085910956934</v>
      </c>
      <c r="I104" s="57">
        <v>6748.2285910956934</v>
      </c>
    </row>
    <row r="105" spans="1:9" ht="14.45" customHeight="1" x14ac:dyDescent="0.25">
      <c r="A105" s="13">
        <v>406</v>
      </c>
      <c r="B105" s="32" t="s">
        <v>342</v>
      </c>
      <c r="C105" s="1" t="s">
        <v>0</v>
      </c>
      <c r="D105" s="1" t="s">
        <v>14</v>
      </c>
      <c r="E105" s="1">
        <v>704</v>
      </c>
      <c r="F105" s="17">
        <v>79.53</v>
      </c>
      <c r="G105" s="17">
        <v>55989.120000000003</v>
      </c>
      <c r="H105" s="57">
        <v>11311.212801198215</v>
      </c>
      <c r="I105" s="57">
        <v>67300.332801198223</v>
      </c>
    </row>
    <row r="106" spans="1:9" ht="14.45" customHeight="1" x14ac:dyDescent="0.25">
      <c r="A106" s="13">
        <v>783</v>
      </c>
      <c r="B106" s="32" t="s">
        <v>116</v>
      </c>
      <c r="C106" s="1" t="s">
        <v>0</v>
      </c>
      <c r="D106" s="1" t="s">
        <v>50</v>
      </c>
      <c r="E106" s="1">
        <v>259</v>
      </c>
      <c r="F106" s="17">
        <v>79.53</v>
      </c>
      <c r="G106" s="17">
        <v>20598.27</v>
      </c>
      <c r="H106" s="57">
        <v>6032.4687643917487</v>
      </c>
      <c r="I106" s="57">
        <v>26630.73876439175</v>
      </c>
    </row>
    <row r="107" spans="1:9" ht="14.45" customHeight="1" x14ac:dyDescent="0.25">
      <c r="A107" s="13">
        <v>609</v>
      </c>
      <c r="B107" s="32" t="s">
        <v>117</v>
      </c>
      <c r="C107" s="1" t="s">
        <v>0</v>
      </c>
      <c r="D107" s="1" t="s">
        <v>22</v>
      </c>
      <c r="E107" s="1">
        <v>54</v>
      </c>
      <c r="F107" s="17">
        <v>79.53</v>
      </c>
      <c r="G107" s="17">
        <v>4294.62</v>
      </c>
      <c r="H107" s="57">
        <v>171.19328735692002</v>
      </c>
      <c r="I107" s="57">
        <v>4465.8132873569202</v>
      </c>
    </row>
    <row r="108" spans="1:9" ht="14.45" customHeight="1" x14ac:dyDescent="0.25">
      <c r="A108" s="13">
        <v>927</v>
      </c>
      <c r="B108" s="32" t="s">
        <v>118</v>
      </c>
      <c r="C108" s="1" t="s">
        <v>7</v>
      </c>
      <c r="D108" s="1" t="s">
        <v>8</v>
      </c>
      <c r="E108" s="1">
        <v>128</v>
      </c>
      <c r="F108" s="17">
        <v>79.53</v>
      </c>
      <c r="G108" s="17">
        <v>10179.84</v>
      </c>
      <c r="H108" s="57">
        <v>2663.7079487720202</v>
      </c>
      <c r="I108" s="57">
        <v>12843.54794877202</v>
      </c>
    </row>
    <row r="109" spans="1:9" ht="14.45" customHeight="1" x14ac:dyDescent="0.25">
      <c r="A109" s="13">
        <v>928</v>
      </c>
      <c r="B109" s="32" t="s">
        <v>119</v>
      </c>
      <c r="C109" s="1" t="s">
        <v>0</v>
      </c>
      <c r="D109" s="1" t="s">
        <v>19</v>
      </c>
      <c r="E109" s="1">
        <v>1312</v>
      </c>
      <c r="F109" s="17">
        <v>79.53</v>
      </c>
      <c r="G109" s="17">
        <v>104343.36</v>
      </c>
      <c r="H109" s="57">
        <v>30103.353777465025</v>
      </c>
      <c r="I109" s="57">
        <v>134446.71377746502</v>
      </c>
    </row>
    <row r="110" spans="1:9" ht="14.45" customHeight="1" x14ac:dyDescent="0.25">
      <c r="A110" s="13">
        <v>977</v>
      </c>
      <c r="B110" s="32" t="s">
        <v>120</v>
      </c>
      <c r="C110" s="1" t="s">
        <v>0</v>
      </c>
      <c r="D110" s="1" t="s">
        <v>36</v>
      </c>
      <c r="E110" s="1">
        <v>206</v>
      </c>
      <c r="F110" s="17">
        <v>79.53</v>
      </c>
      <c r="G110" s="17">
        <v>16383.18</v>
      </c>
      <c r="H110" s="57">
        <v>2263.942152274321</v>
      </c>
      <c r="I110" s="57">
        <v>18647.122152274322</v>
      </c>
    </row>
    <row r="111" spans="1:9" ht="14.45" customHeight="1" x14ac:dyDescent="0.25">
      <c r="A111" s="13">
        <v>407</v>
      </c>
      <c r="B111" s="32" t="s">
        <v>121</v>
      </c>
      <c r="C111" s="1" t="s">
        <v>7</v>
      </c>
      <c r="D111" s="1" t="s">
        <v>8</v>
      </c>
      <c r="E111" s="1">
        <v>351</v>
      </c>
      <c r="F111" s="17">
        <v>79.53</v>
      </c>
      <c r="G111" s="17">
        <v>27915.03</v>
      </c>
      <c r="H111" s="57">
        <v>4055.8009243777879</v>
      </c>
      <c r="I111" s="57">
        <v>31970.830924377788</v>
      </c>
    </row>
    <row r="112" spans="1:9" ht="14.45" customHeight="1" x14ac:dyDescent="0.25">
      <c r="A112" s="13">
        <v>408</v>
      </c>
      <c r="B112" s="32" t="s">
        <v>122</v>
      </c>
      <c r="C112" s="1" t="s">
        <v>0</v>
      </c>
      <c r="D112" s="1" t="s">
        <v>14</v>
      </c>
      <c r="E112" s="1">
        <v>45</v>
      </c>
      <c r="F112" s="17">
        <v>79.53</v>
      </c>
      <c r="G112" s="17">
        <v>3578.85</v>
      </c>
      <c r="H112" s="57">
        <v>168.60038595874715</v>
      </c>
      <c r="I112" s="57">
        <v>3747.4503859587471</v>
      </c>
    </row>
    <row r="113" spans="1:9" ht="14.45" customHeight="1" x14ac:dyDescent="0.25">
      <c r="A113" s="13">
        <v>610</v>
      </c>
      <c r="B113" s="32" t="s">
        <v>123</v>
      </c>
      <c r="C113" s="1" t="s">
        <v>7</v>
      </c>
      <c r="D113" s="1" t="s">
        <v>8</v>
      </c>
      <c r="E113" s="1">
        <v>136</v>
      </c>
      <c r="F113" s="17">
        <v>79.53</v>
      </c>
      <c r="G113" s="17">
        <v>10816.08</v>
      </c>
      <c r="H113" s="57">
        <v>1402.9382039401796</v>
      </c>
      <c r="I113" s="57">
        <v>12219.018203940179</v>
      </c>
    </row>
    <row r="114" spans="1:9" ht="14.45" customHeight="1" x14ac:dyDescent="0.25">
      <c r="A114" s="13">
        <v>737</v>
      </c>
      <c r="B114" s="32" t="s">
        <v>124</v>
      </c>
      <c r="C114" s="1" t="s">
        <v>7</v>
      </c>
      <c r="D114" s="1" t="s">
        <v>8</v>
      </c>
      <c r="E114" s="1">
        <v>40</v>
      </c>
      <c r="F114" s="17">
        <v>79.53</v>
      </c>
      <c r="G114" s="17">
        <v>3181.2</v>
      </c>
      <c r="H114" s="57">
        <v>90.542171400559596</v>
      </c>
      <c r="I114" s="57">
        <v>3271.7421714005595</v>
      </c>
    </row>
    <row r="115" spans="1:9" ht="14.45" customHeight="1" x14ac:dyDescent="0.25">
      <c r="A115" s="13">
        <v>979</v>
      </c>
      <c r="B115" s="32" t="s">
        <v>36</v>
      </c>
      <c r="C115" s="1" t="s">
        <v>0</v>
      </c>
      <c r="D115" s="1" t="s">
        <v>36</v>
      </c>
      <c r="E115" s="1">
        <v>1375</v>
      </c>
      <c r="F115" s="17">
        <v>79.53</v>
      </c>
      <c r="G115" s="17">
        <v>109353.75</v>
      </c>
      <c r="H115" s="57">
        <v>50230.898963167005</v>
      </c>
      <c r="I115" s="57">
        <v>159584.64896316701</v>
      </c>
    </row>
    <row r="116" spans="1:9" ht="14.45" customHeight="1" x14ac:dyDescent="0.25">
      <c r="A116" s="13">
        <v>929</v>
      </c>
      <c r="B116" s="32" t="s">
        <v>125</v>
      </c>
      <c r="C116" s="1" t="s">
        <v>0</v>
      </c>
      <c r="D116" s="1" t="s">
        <v>19</v>
      </c>
      <c r="E116" s="1">
        <v>709</v>
      </c>
      <c r="F116" s="17">
        <v>79.53</v>
      </c>
      <c r="G116" s="17">
        <v>56386.770000000004</v>
      </c>
      <c r="H116" s="57">
        <v>21504.721745306095</v>
      </c>
      <c r="I116" s="57">
        <v>77891.491745306092</v>
      </c>
    </row>
    <row r="117" spans="1:9" ht="14.45" customHeight="1" x14ac:dyDescent="0.25">
      <c r="A117" s="13">
        <v>409</v>
      </c>
      <c r="B117" s="32" t="s">
        <v>126</v>
      </c>
      <c r="C117" s="1" t="s">
        <v>0</v>
      </c>
      <c r="D117" s="1" t="s">
        <v>28</v>
      </c>
      <c r="E117" s="1">
        <v>497</v>
      </c>
      <c r="F117" s="17">
        <v>79.53</v>
      </c>
      <c r="G117" s="17">
        <v>39526.410000000003</v>
      </c>
      <c r="H117" s="57">
        <v>8465.9386192386391</v>
      </c>
      <c r="I117" s="57">
        <v>47992.348619238641</v>
      </c>
    </row>
    <row r="118" spans="1:9" ht="14.45" customHeight="1" x14ac:dyDescent="0.25">
      <c r="A118" s="13">
        <v>410</v>
      </c>
      <c r="B118" s="32" t="s">
        <v>127</v>
      </c>
      <c r="C118" s="1" t="s">
        <v>0</v>
      </c>
      <c r="D118" s="1" t="s">
        <v>14</v>
      </c>
      <c r="E118" s="1">
        <v>57</v>
      </c>
      <c r="F118" s="17">
        <v>79.53</v>
      </c>
      <c r="G118" s="17">
        <v>4533.21</v>
      </c>
      <c r="H118" s="57">
        <v>755.23957628164078</v>
      </c>
      <c r="I118" s="57">
        <v>5288.4495762816405</v>
      </c>
    </row>
    <row r="119" spans="1:9" ht="26.25" customHeight="1" x14ac:dyDescent="0.25">
      <c r="A119" s="13">
        <v>580</v>
      </c>
      <c r="B119" s="32" t="s">
        <v>343</v>
      </c>
      <c r="C119" s="1" t="s">
        <v>0</v>
      </c>
      <c r="D119" s="1" t="s">
        <v>50</v>
      </c>
      <c r="E119" s="1">
        <v>96</v>
      </c>
      <c r="F119" s="17">
        <v>79.53</v>
      </c>
      <c r="G119" s="17">
        <v>7634.88</v>
      </c>
      <c r="H119" s="57">
        <v>2702.6712990896981</v>
      </c>
      <c r="I119" s="57">
        <v>10337.551299089699</v>
      </c>
    </row>
    <row r="120" spans="1:9" ht="14.45" customHeight="1" x14ac:dyDescent="0.25">
      <c r="A120" s="13">
        <v>931</v>
      </c>
      <c r="B120" s="32" t="s">
        <v>128</v>
      </c>
      <c r="C120" s="1" t="s">
        <v>0</v>
      </c>
      <c r="D120" s="1" t="s">
        <v>86</v>
      </c>
      <c r="E120" s="1">
        <v>150</v>
      </c>
      <c r="F120" s="17">
        <v>79.53</v>
      </c>
      <c r="G120" s="17">
        <v>11929.5</v>
      </c>
      <c r="H120" s="57">
        <v>825.23189164443045</v>
      </c>
      <c r="I120" s="57">
        <v>12754.731891644431</v>
      </c>
    </row>
    <row r="121" spans="1:9" ht="14.45" customHeight="1" x14ac:dyDescent="0.25">
      <c r="A121" s="13">
        <v>932</v>
      </c>
      <c r="B121" s="32" t="s">
        <v>129</v>
      </c>
      <c r="C121" s="1" t="s">
        <v>0</v>
      </c>
      <c r="D121" s="1" t="s">
        <v>86</v>
      </c>
      <c r="E121" s="1">
        <v>58</v>
      </c>
      <c r="F121" s="17">
        <v>79.53</v>
      </c>
      <c r="G121" s="17">
        <v>4612.74</v>
      </c>
      <c r="H121" s="57">
        <v>710.22236100859016</v>
      </c>
      <c r="I121" s="57">
        <v>5322.9623610085901</v>
      </c>
    </row>
    <row r="122" spans="1:9" ht="14.45" customHeight="1" x14ac:dyDescent="0.25">
      <c r="A122" s="13">
        <v>954</v>
      </c>
      <c r="B122" s="32" t="s">
        <v>130</v>
      </c>
      <c r="C122" s="1" t="s">
        <v>7</v>
      </c>
      <c r="D122" s="1" t="s">
        <v>8</v>
      </c>
      <c r="E122" s="1">
        <v>955</v>
      </c>
      <c r="F122" s="17">
        <v>79.53</v>
      </c>
      <c r="G122" s="17">
        <v>75951.149999999994</v>
      </c>
      <c r="H122" s="57">
        <v>21872.269119412504</v>
      </c>
      <c r="I122" s="57">
        <v>97823.419119412501</v>
      </c>
    </row>
    <row r="123" spans="1:9" ht="14.45" customHeight="1" x14ac:dyDescent="0.25">
      <c r="A123" s="13">
        <v>541</v>
      </c>
      <c r="B123" s="32" t="s">
        <v>131</v>
      </c>
      <c r="C123" s="1" t="s">
        <v>0</v>
      </c>
      <c r="D123" s="1" t="s">
        <v>132</v>
      </c>
      <c r="E123" s="1">
        <v>97</v>
      </c>
      <c r="F123" s="17">
        <v>79.53</v>
      </c>
      <c r="G123" s="17">
        <v>7714.41</v>
      </c>
      <c r="H123" s="57">
        <v>701.31751980848946</v>
      </c>
      <c r="I123" s="57">
        <v>8415.7275198084899</v>
      </c>
    </row>
    <row r="124" spans="1:9" ht="14.45" customHeight="1" x14ac:dyDescent="0.25">
      <c r="A124" s="13">
        <v>980</v>
      </c>
      <c r="B124" s="32" t="s">
        <v>133</v>
      </c>
      <c r="C124" s="1" t="s">
        <v>0</v>
      </c>
      <c r="D124" s="1" t="s">
        <v>36</v>
      </c>
      <c r="E124" s="1">
        <v>91</v>
      </c>
      <c r="F124" s="17">
        <v>79.53</v>
      </c>
      <c r="G124" s="17">
        <v>7237.2300000000005</v>
      </c>
      <c r="H124" s="57">
        <v>1982.7894341316153</v>
      </c>
      <c r="I124" s="57">
        <v>9220.0194341316164</v>
      </c>
    </row>
    <row r="125" spans="1:9" ht="14.45" customHeight="1" x14ac:dyDescent="0.25">
      <c r="A125" s="13">
        <v>784</v>
      </c>
      <c r="B125" s="32" t="s">
        <v>134</v>
      </c>
      <c r="C125" s="1" t="s">
        <v>0</v>
      </c>
      <c r="D125" s="1" t="s">
        <v>50</v>
      </c>
      <c r="E125" s="1">
        <v>176</v>
      </c>
      <c r="F125" s="17">
        <v>79.53</v>
      </c>
      <c r="G125" s="17">
        <v>13997.28</v>
      </c>
      <c r="H125" s="57">
        <v>3620.8291547831591</v>
      </c>
      <c r="I125" s="57">
        <v>17618.10915478316</v>
      </c>
    </row>
    <row r="126" spans="1:9" ht="14.45" customHeight="1" x14ac:dyDescent="0.25">
      <c r="A126" s="13">
        <v>496</v>
      </c>
      <c r="B126" s="32" t="s">
        <v>135</v>
      </c>
      <c r="C126" s="1" t="s">
        <v>0</v>
      </c>
      <c r="D126" s="1" t="s">
        <v>53</v>
      </c>
      <c r="E126" s="1">
        <v>793</v>
      </c>
      <c r="F126" s="17">
        <v>79.53</v>
      </c>
      <c r="G126" s="17">
        <v>63067.29</v>
      </c>
      <c r="H126" s="57">
        <v>14832.650969574637</v>
      </c>
      <c r="I126" s="57">
        <v>77899.940969574644</v>
      </c>
    </row>
    <row r="127" spans="1:9" ht="14.45" customHeight="1" x14ac:dyDescent="0.25">
      <c r="A127" s="13">
        <v>581</v>
      </c>
      <c r="B127" s="32" t="s">
        <v>136</v>
      </c>
      <c r="C127" s="1" t="s">
        <v>0</v>
      </c>
      <c r="D127" s="1" t="s">
        <v>46</v>
      </c>
      <c r="E127" s="1">
        <v>873</v>
      </c>
      <c r="F127" s="17">
        <v>79.53</v>
      </c>
      <c r="G127" s="17">
        <v>69429.69</v>
      </c>
      <c r="H127" s="57">
        <v>62817.317544283775</v>
      </c>
      <c r="I127" s="57">
        <v>132247.00754428378</v>
      </c>
    </row>
    <row r="128" spans="1:9" ht="14.45" customHeight="1" x14ac:dyDescent="0.25">
      <c r="A128" s="13">
        <v>739</v>
      </c>
      <c r="B128" s="32" t="s">
        <v>137</v>
      </c>
      <c r="C128" s="1" t="s">
        <v>0</v>
      </c>
      <c r="D128" s="1" t="s">
        <v>138</v>
      </c>
      <c r="E128" s="1">
        <v>823</v>
      </c>
      <c r="F128" s="17">
        <v>76.53</v>
      </c>
      <c r="G128" s="17">
        <v>62984.19</v>
      </c>
      <c r="H128" s="57">
        <v>16057.052329648839</v>
      </c>
      <c r="I128" s="57">
        <v>79041.242329648841</v>
      </c>
    </row>
    <row r="129" spans="1:9" ht="14.45" customHeight="1" x14ac:dyDescent="0.25">
      <c r="A129" s="13">
        <v>582</v>
      </c>
      <c r="B129" s="32" t="s">
        <v>139</v>
      </c>
      <c r="C129" s="1" t="s">
        <v>7</v>
      </c>
      <c r="D129" s="1" t="s">
        <v>8</v>
      </c>
      <c r="E129" s="1">
        <v>85</v>
      </c>
      <c r="F129" s="17">
        <v>79.53</v>
      </c>
      <c r="G129" s="17">
        <v>6760.05</v>
      </c>
      <c r="H129" s="57">
        <v>2307.2561237645864</v>
      </c>
      <c r="I129" s="57">
        <v>9067.306123764587</v>
      </c>
    </row>
    <row r="130" spans="1:9" ht="14.45" customHeight="1" x14ac:dyDescent="0.25">
      <c r="A130" s="13">
        <v>362</v>
      </c>
      <c r="B130" s="32" t="s">
        <v>43</v>
      </c>
      <c r="C130" s="1" t="s">
        <v>0</v>
      </c>
      <c r="D130" s="1" t="s">
        <v>43</v>
      </c>
      <c r="E130" s="1">
        <v>2036</v>
      </c>
      <c r="F130" s="17">
        <v>79.53</v>
      </c>
      <c r="G130" s="17">
        <v>161923.08000000002</v>
      </c>
      <c r="H130" s="57">
        <v>87287.660318166119</v>
      </c>
      <c r="I130" s="57">
        <v>249210.74031816615</v>
      </c>
    </row>
    <row r="131" spans="1:9" ht="14.45" customHeight="1" x14ac:dyDescent="0.25">
      <c r="A131" s="13">
        <v>868</v>
      </c>
      <c r="B131" s="32" t="s">
        <v>96</v>
      </c>
      <c r="C131" s="1" t="s">
        <v>0</v>
      </c>
      <c r="D131" s="1" t="s">
        <v>58</v>
      </c>
      <c r="E131" s="1">
        <v>52</v>
      </c>
      <c r="F131" s="17">
        <v>79.53</v>
      </c>
      <c r="G131" s="17">
        <v>4135.5600000000004</v>
      </c>
      <c r="H131" s="57">
        <v>485.38130831026479</v>
      </c>
      <c r="I131" s="57">
        <v>4620.9413083102654</v>
      </c>
    </row>
    <row r="132" spans="1:9" ht="14.45" customHeight="1" x14ac:dyDescent="0.25">
      <c r="A132" s="13">
        <v>540</v>
      </c>
      <c r="B132" s="32" t="s">
        <v>140</v>
      </c>
      <c r="C132" s="1" t="s">
        <v>0</v>
      </c>
      <c r="D132" s="1" t="s">
        <v>132</v>
      </c>
      <c r="E132" s="1">
        <v>1138</v>
      </c>
      <c r="F132" s="17">
        <v>79.53</v>
      </c>
      <c r="G132" s="17">
        <v>90505.14</v>
      </c>
      <c r="H132" s="57">
        <v>19515.764836867245</v>
      </c>
      <c r="I132" s="57">
        <v>110020.90483686724</v>
      </c>
    </row>
    <row r="133" spans="1:9" ht="14.45" customHeight="1" x14ac:dyDescent="0.25">
      <c r="A133" s="13">
        <v>738</v>
      </c>
      <c r="B133" s="32" t="s">
        <v>141</v>
      </c>
      <c r="C133" s="1" t="s">
        <v>0</v>
      </c>
      <c r="D133" s="1" t="s">
        <v>3</v>
      </c>
      <c r="E133" s="1">
        <v>143</v>
      </c>
      <c r="F133" s="17">
        <v>79.53</v>
      </c>
      <c r="G133" s="17">
        <v>11372.79</v>
      </c>
      <c r="H133" s="57">
        <v>594.13616825385884</v>
      </c>
      <c r="I133" s="57">
        <v>11966.92616825386</v>
      </c>
    </row>
    <row r="134" spans="1:9" ht="14.45" customHeight="1" x14ac:dyDescent="0.25">
      <c r="A134" s="13">
        <v>304</v>
      </c>
      <c r="B134" s="32" t="s">
        <v>142</v>
      </c>
      <c r="C134" s="1" t="s">
        <v>0</v>
      </c>
      <c r="D134" s="1" t="s">
        <v>3</v>
      </c>
      <c r="E134" s="1">
        <v>384</v>
      </c>
      <c r="F134" s="17">
        <v>79.53</v>
      </c>
      <c r="G134" s="17">
        <v>30539.52</v>
      </c>
      <c r="H134" s="57">
        <v>4920.7409847956924</v>
      </c>
      <c r="I134" s="57">
        <v>35460.260984795692</v>
      </c>
    </row>
    <row r="135" spans="1:9" ht="14.45" customHeight="1" x14ac:dyDescent="0.25">
      <c r="A135" s="13">
        <v>564</v>
      </c>
      <c r="B135" s="32" t="s">
        <v>143</v>
      </c>
      <c r="C135" s="1" t="s">
        <v>0</v>
      </c>
      <c r="D135" s="1" t="s">
        <v>74</v>
      </c>
      <c r="E135" s="1">
        <v>150</v>
      </c>
      <c r="F135" s="17">
        <v>79.53</v>
      </c>
      <c r="G135" s="17">
        <v>11929.5</v>
      </c>
      <c r="H135" s="57">
        <v>2513.1387155238235</v>
      </c>
      <c r="I135" s="57">
        <v>14442.638715523823</v>
      </c>
    </row>
    <row r="136" spans="1:9" x14ac:dyDescent="0.25">
      <c r="A136" s="13">
        <v>565</v>
      </c>
      <c r="B136" s="32" t="s">
        <v>144</v>
      </c>
      <c r="C136" s="1" t="s">
        <v>0</v>
      </c>
      <c r="D136" s="1" t="s">
        <v>74</v>
      </c>
      <c r="E136" s="1">
        <v>197</v>
      </c>
      <c r="F136" s="17">
        <v>79.53</v>
      </c>
      <c r="G136" s="17">
        <v>15667.41</v>
      </c>
      <c r="H136" s="57">
        <v>9578.2744469698064</v>
      </c>
      <c r="I136" s="57">
        <v>25245.684446969804</v>
      </c>
    </row>
    <row r="137" spans="1:9" x14ac:dyDescent="0.25">
      <c r="A137" s="13">
        <v>305</v>
      </c>
      <c r="B137" s="32" t="s">
        <v>145</v>
      </c>
      <c r="C137" s="1" t="s">
        <v>0</v>
      </c>
      <c r="D137" s="1" t="s">
        <v>3</v>
      </c>
      <c r="E137" s="1">
        <v>310</v>
      </c>
      <c r="F137" s="17">
        <v>79.53</v>
      </c>
      <c r="G137" s="17">
        <v>24654.3</v>
      </c>
      <c r="H137" s="57">
        <v>3177.4016929575509</v>
      </c>
      <c r="I137" s="57">
        <v>27831.701692957551</v>
      </c>
    </row>
    <row r="138" spans="1:9" ht="14.45" customHeight="1" x14ac:dyDescent="0.25">
      <c r="A138" s="13">
        <v>869</v>
      </c>
      <c r="B138" s="32" t="s">
        <v>209</v>
      </c>
      <c r="C138" s="1" t="s">
        <v>0</v>
      </c>
      <c r="D138" s="1" t="s">
        <v>189</v>
      </c>
      <c r="E138" s="1">
        <v>241</v>
      </c>
      <c r="F138" s="17">
        <v>79.53</v>
      </c>
      <c r="G138" s="17">
        <v>19166.73</v>
      </c>
      <c r="H138" s="57">
        <v>4395.6659989494829</v>
      </c>
      <c r="I138" s="57">
        <v>23562.395998949483</v>
      </c>
    </row>
    <row r="139" spans="1:9" ht="14.45" customHeight="1" x14ac:dyDescent="0.25">
      <c r="A139" s="13">
        <v>870</v>
      </c>
      <c r="B139" s="32" t="s">
        <v>146</v>
      </c>
      <c r="C139" s="1" t="s">
        <v>0</v>
      </c>
      <c r="D139" s="1" t="s">
        <v>147</v>
      </c>
      <c r="E139" s="1">
        <v>962</v>
      </c>
      <c r="F139" s="17">
        <v>79.53</v>
      </c>
      <c r="G139" s="17">
        <v>76507.86</v>
      </c>
      <c r="H139" s="57">
        <v>27760.166861116482</v>
      </c>
      <c r="I139" s="57">
        <v>104268.02686111648</v>
      </c>
    </row>
    <row r="140" spans="1:9" ht="14.45" customHeight="1" x14ac:dyDescent="0.25">
      <c r="A140" s="13">
        <v>411</v>
      </c>
      <c r="B140" s="32" t="s">
        <v>148</v>
      </c>
      <c r="C140" s="1" t="s">
        <v>0</v>
      </c>
      <c r="D140" s="1" t="s">
        <v>10</v>
      </c>
      <c r="E140" s="1">
        <v>118</v>
      </c>
      <c r="F140" s="17">
        <v>79.53</v>
      </c>
      <c r="G140" s="17">
        <v>9384.5400000000009</v>
      </c>
      <c r="H140" s="57">
        <v>1014.3242390660656</v>
      </c>
      <c r="I140" s="57">
        <v>10398.864239066066</v>
      </c>
    </row>
    <row r="141" spans="1:9" ht="14.45" customHeight="1" x14ac:dyDescent="0.25">
      <c r="A141" s="13">
        <v>611</v>
      </c>
      <c r="B141" s="32" t="s">
        <v>97</v>
      </c>
      <c r="C141" s="1" t="s">
        <v>0</v>
      </c>
      <c r="D141" s="1" t="s">
        <v>58</v>
      </c>
      <c r="E141" s="1">
        <v>201</v>
      </c>
      <c r="F141" s="17">
        <v>79.53</v>
      </c>
      <c r="G141" s="17">
        <v>15985.53</v>
      </c>
      <c r="H141" s="57">
        <v>2012.1313960505454</v>
      </c>
      <c r="I141" s="57">
        <v>17997.661396050546</v>
      </c>
    </row>
    <row r="142" spans="1:9" ht="14.45" customHeight="1" x14ac:dyDescent="0.25">
      <c r="A142" s="13">
        <v>412</v>
      </c>
      <c r="B142" s="32" t="s">
        <v>10</v>
      </c>
      <c r="C142" s="1" t="s">
        <v>0</v>
      </c>
      <c r="D142" s="1" t="s">
        <v>10</v>
      </c>
      <c r="E142" s="1">
        <v>1129</v>
      </c>
      <c r="F142" s="17">
        <v>79.53</v>
      </c>
      <c r="G142" s="17">
        <v>89789.37</v>
      </c>
      <c r="H142" s="57">
        <v>31951.722217657338</v>
      </c>
      <c r="I142" s="57">
        <v>121741.09221765734</v>
      </c>
    </row>
    <row r="143" spans="1:9" ht="14.45" customHeight="1" x14ac:dyDescent="0.25">
      <c r="A143" s="13">
        <v>872</v>
      </c>
      <c r="B143" s="32" t="s">
        <v>344</v>
      </c>
      <c r="C143" s="1" t="s">
        <v>0</v>
      </c>
      <c r="D143" s="1" t="s">
        <v>58</v>
      </c>
      <c r="E143" s="1">
        <v>357</v>
      </c>
      <c r="F143" s="17">
        <v>79.53</v>
      </c>
      <c r="G143" s="17">
        <v>28392.21</v>
      </c>
      <c r="H143" s="57">
        <v>2962.114219887324</v>
      </c>
      <c r="I143" s="57">
        <v>31354.324219887323</v>
      </c>
    </row>
    <row r="144" spans="1:9" ht="14.45" customHeight="1" x14ac:dyDescent="0.25">
      <c r="A144" s="13">
        <v>873</v>
      </c>
      <c r="B144" s="32" t="s">
        <v>224</v>
      </c>
      <c r="C144" s="1" t="s">
        <v>0</v>
      </c>
      <c r="D144" s="1" t="s">
        <v>189</v>
      </c>
      <c r="E144" s="1">
        <v>47</v>
      </c>
      <c r="F144" s="17">
        <v>79.53</v>
      </c>
      <c r="G144" s="17">
        <v>3737.91</v>
      </c>
      <c r="H144" s="57">
        <v>584.33307563987216</v>
      </c>
      <c r="I144" s="57">
        <v>4322.2430756398717</v>
      </c>
    </row>
    <row r="145" spans="1:9" ht="14.45" customHeight="1" x14ac:dyDescent="0.25">
      <c r="A145" s="13">
        <v>354</v>
      </c>
      <c r="B145" s="32" t="s">
        <v>152</v>
      </c>
      <c r="C145" s="1" t="s">
        <v>0</v>
      </c>
      <c r="D145" s="1" t="s">
        <v>48</v>
      </c>
      <c r="E145" s="1">
        <v>517</v>
      </c>
      <c r="F145" s="17">
        <v>79.53</v>
      </c>
      <c r="G145" s="17">
        <v>41117.01</v>
      </c>
      <c r="H145" s="57">
        <v>7236.1061009141813</v>
      </c>
      <c r="I145" s="57">
        <v>48353.11610091418</v>
      </c>
    </row>
    <row r="146" spans="1:9" ht="14.45" customHeight="1" x14ac:dyDescent="0.25">
      <c r="A146" s="13">
        <v>355</v>
      </c>
      <c r="B146" s="32" t="s">
        <v>147</v>
      </c>
      <c r="C146" s="1" t="s">
        <v>0</v>
      </c>
      <c r="D146" s="1" t="s">
        <v>147</v>
      </c>
      <c r="E146" s="1">
        <v>7651</v>
      </c>
      <c r="F146" s="17">
        <v>79.53</v>
      </c>
      <c r="G146" s="17">
        <v>608484.03</v>
      </c>
      <c r="H146" s="57">
        <v>274509.19700967934</v>
      </c>
      <c r="I146" s="57">
        <v>882993.22700967942</v>
      </c>
    </row>
    <row r="147" spans="1:9" ht="14.45" customHeight="1" x14ac:dyDescent="0.25">
      <c r="A147" s="13">
        <v>612</v>
      </c>
      <c r="B147" s="32" t="s">
        <v>22</v>
      </c>
      <c r="C147" s="1" t="s">
        <v>0</v>
      </c>
      <c r="D147" s="1" t="s">
        <v>22</v>
      </c>
      <c r="E147" s="1">
        <v>962</v>
      </c>
      <c r="F147" s="17">
        <v>79.53</v>
      </c>
      <c r="G147" s="17">
        <v>76507.86</v>
      </c>
      <c r="H147" s="57">
        <v>18941.643143843012</v>
      </c>
      <c r="I147" s="57">
        <v>95449.503143843016</v>
      </c>
    </row>
    <row r="148" spans="1:9" ht="14.45" customHeight="1" x14ac:dyDescent="0.25">
      <c r="A148" s="13">
        <v>413</v>
      </c>
      <c r="B148" s="32" t="s">
        <v>153</v>
      </c>
      <c r="C148" s="1" t="s">
        <v>0</v>
      </c>
      <c r="D148" s="1" t="s">
        <v>14</v>
      </c>
      <c r="E148" s="1">
        <v>438</v>
      </c>
      <c r="F148" s="17">
        <v>79.53</v>
      </c>
      <c r="G148" s="17">
        <v>34834.14</v>
      </c>
      <c r="H148" s="57">
        <v>6952.7413515390399</v>
      </c>
      <c r="I148" s="57">
        <v>41786.881351539036</v>
      </c>
    </row>
    <row r="149" spans="1:9" ht="14.45" customHeight="1" x14ac:dyDescent="0.25">
      <c r="A149" s="13">
        <v>566</v>
      </c>
      <c r="B149" s="32" t="s">
        <v>154</v>
      </c>
      <c r="C149" s="1" t="s">
        <v>7</v>
      </c>
      <c r="D149" s="1" t="s">
        <v>8</v>
      </c>
      <c r="E149" s="1">
        <v>187</v>
      </c>
      <c r="F149" s="17">
        <v>79.53</v>
      </c>
      <c r="G149" s="17">
        <v>14872.11</v>
      </c>
      <c r="H149" s="57">
        <v>4933.5088294922325</v>
      </c>
      <c r="I149" s="57">
        <v>19805.618829492232</v>
      </c>
    </row>
    <row r="150" spans="1:9" ht="14.45" customHeight="1" x14ac:dyDescent="0.25">
      <c r="A150" s="13">
        <v>414</v>
      </c>
      <c r="B150" s="32" t="s">
        <v>155</v>
      </c>
      <c r="C150" s="1" t="s">
        <v>0</v>
      </c>
      <c r="D150" s="1" t="s">
        <v>28</v>
      </c>
      <c r="E150" s="1">
        <v>458</v>
      </c>
      <c r="F150" s="17">
        <v>79.53</v>
      </c>
      <c r="G150" s="17">
        <v>36424.74</v>
      </c>
      <c r="H150" s="57">
        <v>4326.2359580804032</v>
      </c>
      <c r="I150" s="57">
        <v>40750.975958080402</v>
      </c>
    </row>
    <row r="151" spans="1:9" ht="14.45" customHeight="1" x14ac:dyDescent="0.25">
      <c r="A151" s="13">
        <v>666</v>
      </c>
      <c r="B151" s="32" t="s">
        <v>156</v>
      </c>
      <c r="C151" s="1" t="s">
        <v>0</v>
      </c>
      <c r="D151" s="1" t="s">
        <v>89</v>
      </c>
      <c r="E151" s="1">
        <v>77</v>
      </c>
      <c r="F151" s="17">
        <v>79.53</v>
      </c>
      <c r="G151" s="17">
        <v>6123.81</v>
      </c>
      <c r="H151" s="57">
        <v>1080.3707575799795</v>
      </c>
      <c r="I151" s="57">
        <v>7204.1807575799794</v>
      </c>
    </row>
    <row r="152" spans="1:9" ht="14.45" customHeight="1" x14ac:dyDescent="0.25">
      <c r="A152" s="13">
        <v>435</v>
      </c>
      <c r="B152" s="32" t="s">
        <v>157</v>
      </c>
      <c r="C152" s="1" t="s">
        <v>7</v>
      </c>
      <c r="D152" s="1" t="s">
        <v>8</v>
      </c>
      <c r="E152" s="1">
        <v>133</v>
      </c>
      <c r="F152" s="17">
        <v>79.53</v>
      </c>
      <c r="G152" s="17">
        <v>10577.49</v>
      </c>
      <c r="H152" s="57">
        <v>1799.5781544515962</v>
      </c>
      <c r="I152" s="57">
        <v>12377.068154451596</v>
      </c>
    </row>
    <row r="153" spans="1:9" ht="14.45" customHeight="1" x14ac:dyDescent="0.25">
      <c r="A153" s="13">
        <v>723</v>
      </c>
      <c r="B153" s="32" t="s">
        <v>194</v>
      </c>
      <c r="C153" s="1" t="s">
        <v>0</v>
      </c>
      <c r="D153" s="1" t="s">
        <v>194</v>
      </c>
      <c r="E153" s="1">
        <v>714</v>
      </c>
      <c r="F153" s="17">
        <v>73.53</v>
      </c>
      <c r="G153" s="17">
        <v>52500.42</v>
      </c>
      <c r="H153" s="57">
        <v>29912.420030263384</v>
      </c>
      <c r="I153" s="57">
        <v>82412.840030263382</v>
      </c>
    </row>
    <row r="154" spans="1:9" ht="14.45" customHeight="1" x14ac:dyDescent="0.25">
      <c r="A154" s="13">
        <v>613</v>
      </c>
      <c r="B154" s="32" t="s">
        <v>158</v>
      </c>
      <c r="C154" s="1" t="s">
        <v>0</v>
      </c>
      <c r="D154" s="1" t="s">
        <v>22</v>
      </c>
      <c r="E154" s="1">
        <v>136</v>
      </c>
      <c r="F154" s="17">
        <v>79.53</v>
      </c>
      <c r="G154" s="17">
        <v>10816.08</v>
      </c>
      <c r="H154" s="57">
        <v>1808.7552863266569</v>
      </c>
      <c r="I154" s="57">
        <v>12624.835286326657</v>
      </c>
    </row>
    <row r="155" spans="1:9" ht="14.45" customHeight="1" x14ac:dyDescent="0.25">
      <c r="A155" s="13">
        <v>329</v>
      </c>
      <c r="B155" s="32" t="s">
        <v>5</v>
      </c>
      <c r="C155" s="1" t="s">
        <v>0</v>
      </c>
      <c r="D155" s="1" t="s">
        <v>5</v>
      </c>
      <c r="E155" s="1">
        <v>2837</v>
      </c>
      <c r="F155" s="17">
        <v>79.53</v>
      </c>
      <c r="G155" s="17">
        <v>225626.61000000002</v>
      </c>
      <c r="H155" s="57">
        <v>126464.37506983675</v>
      </c>
      <c r="I155" s="57">
        <v>352090.98506983678</v>
      </c>
    </row>
    <row r="156" spans="1:9" ht="26.25" customHeight="1" x14ac:dyDescent="0.25">
      <c r="A156" s="13">
        <v>902</v>
      </c>
      <c r="B156" s="32" t="s">
        <v>159</v>
      </c>
      <c r="C156" s="1" t="s">
        <v>0</v>
      </c>
      <c r="D156" s="1" t="s">
        <v>159</v>
      </c>
      <c r="E156" s="1">
        <v>1904</v>
      </c>
      <c r="F156" s="17">
        <v>79.53</v>
      </c>
      <c r="G156" s="17">
        <v>151425.12</v>
      </c>
      <c r="H156" s="57">
        <v>32063.188763759044</v>
      </c>
      <c r="I156" s="57">
        <v>183488.30876375904</v>
      </c>
    </row>
    <row r="157" spans="1:9" ht="24.6" customHeight="1" x14ac:dyDescent="0.25">
      <c r="A157" s="13">
        <v>842</v>
      </c>
      <c r="B157" s="32" t="s">
        <v>160</v>
      </c>
      <c r="C157" s="1" t="s">
        <v>0</v>
      </c>
      <c r="D157" s="1" t="s">
        <v>106</v>
      </c>
      <c r="E157" s="1">
        <v>164</v>
      </c>
      <c r="F157" s="17">
        <v>79.53</v>
      </c>
      <c r="G157" s="17">
        <v>13042.92</v>
      </c>
      <c r="H157" s="57">
        <v>2309.0031634556453</v>
      </c>
      <c r="I157" s="57">
        <v>15351.923163455645</v>
      </c>
    </row>
    <row r="158" spans="1:9" ht="14.45" customHeight="1" x14ac:dyDescent="0.25">
      <c r="A158" s="13">
        <v>667</v>
      </c>
      <c r="B158" s="32" t="s">
        <v>161</v>
      </c>
      <c r="C158" s="1" t="s">
        <v>0</v>
      </c>
      <c r="D158" s="1" t="s">
        <v>89</v>
      </c>
      <c r="E158" s="1">
        <v>538</v>
      </c>
      <c r="F158" s="17">
        <v>79.53</v>
      </c>
      <c r="G158" s="17">
        <v>42787.14</v>
      </c>
      <c r="H158" s="57">
        <v>14222.618382193357</v>
      </c>
      <c r="I158" s="57">
        <v>57009.758382193359</v>
      </c>
    </row>
    <row r="159" spans="1:9" ht="14.45" customHeight="1" x14ac:dyDescent="0.25">
      <c r="A159" s="13">
        <v>903</v>
      </c>
      <c r="B159" s="32" t="s">
        <v>162</v>
      </c>
      <c r="C159" s="1" t="s">
        <v>7</v>
      </c>
      <c r="D159" s="1" t="s">
        <v>8</v>
      </c>
      <c r="E159" s="1">
        <v>560</v>
      </c>
      <c r="F159" s="17">
        <v>79.53</v>
      </c>
      <c r="G159" s="17">
        <v>44536.800000000003</v>
      </c>
      <c r="H159" s="57">
        <v>8189.6983241565677</v>
      </c>
      <c r="I159" s="57">
        <v>52726.498324156571</v>
      </c>
    </row>
    <row r="160" spans="1:9" ht="14.45" customHeight="1" x14ac:dyDescent="0.25">
      <c r="A160" s="13">
        <v>584</v>
      </c>
      <c r="B160" s="32" t="s">
        <v>163</v>
      </c>
      <c r="C160" s="1" t="s">
        <v>0</v>
      </c>
      <c r="D160" s="1" t="s">
        <v>46</v>
      </c>
      <c r="E160" s="1">
        <v>394</v>
      </c>
      <c r="F160" s="17">
        <v>79.53</v>
      </c>
      <c r="G160" s="17">
        <v>31334.82</v>
      </c>
      <c r="H160" s="57">
        <v>23172.340891750624</v>
      </c>
      <c r="I160" s="57">
        <v>54507.160891750624</v>
      </c>
    </row>
    <row r="161" spans="1:9" ht="14.45" customHeight="1" x14ac:dyDescent="0.25">
      <c r="A161" s="13">
        <v>585</v>
      </c>
      <c r="B161" s="32" t="s">
        <v>164</v>
      </c>
      <c r="C161" s="1" t="s">
        <v>0</v>
      </c>
      <c r="D161" s="1" t="s">
        <v>46</v>
      </c>
      <c r="E161" s="1">
        <v>185</v>
      </c>
      <c r="F161" s="17">
        <v>79.53</v>
      </c>
      <c r="G161" s="17">
        <v>14713.050000000001</v>
      </c>
      <c r="H161" s="57">
        <v>4598.585594226638</v>
      </c>
      <c r="I161" s="57">
        <v>19311.635594226638</v>
      </c>
    </row>
    <row r="162" spans="1:9" ht="14.45" customHeight="1" x14ac:dyDescent="0.25">
      <c r="A162" s="13">
        <v>387</v>
      </c>
      <c r="B162" s="32" t="s">
        <v>345</v>
      </c>
      <c r="C162" s="1" t="s">
        <v>7</v>
      </c>
      <c r="D162" s="1" t="s">
        <v>8</v>
      </c>
      <c r="E162" s="1">
        <v>918</v>
      </c>
      <c r="F162" s="17">
        <v>79.53</v>
      </c>
      <c r="G162" s="17">
        <v>73008.540000000008</v>
      </c>
      <c r="H162" s="57">
        <v>34745.972189726679</v>
      </c>
      <c r="I162" s="57">
        <v>107754.51218972669</v>
      </c>
    </row>
    <row r="163" spans="1:9" ht="14.45" customHeight="1" x14ac:dyDescent="0.25">
      <c r="A163" s="13">
        <v>792</v>
      </c>
      <c r="B163" s="32" t="s">
        <v>165</v>
      </c>
      <c r="C163" s="1" t="s">
        <v>0</v>
      </c>
      <c r="D163" s="1" t="s">
        <v>106</v>
      </c>
      <c r="E163" s="1">
        <v>442</v>
      </c>
      <c r="F163" s="17">
        <v>79.53</v>
      </c>
      <c r="G163" s="17">
        <v>35152.26</v>
      </c>
      <c r="H163" s="57">
        <v>12577.610175226908</v>
      </c>
      <c r="I163" s="57">
        <v>47729.870175226912</v>
      </c>
    </row>
    <row r="164" spans="1:9" ht="14.45" customHeight="1" x14ac:dyDescent="0.25">
      <c r="A164" s="13">
        <v>388</v>
      </c>
      <c r="B164" s="32" t="s">
        <v>166</v>
      </c>
      <c r="C164" s="1" t="s">
        <v>0</v>
      </c>
      <c r="D164" s="1" t="s">
        <v>14</v>
      </c>
      <c r="E164" s="1">
        <v>250</v>
      </c>
      <c r="F164" s="17">
        <v>79.53</v>
      </c>
      <c r="G164" s="17">
        <v>19882.5</v>
      </c>
      <c r="H164" s="57">
        <v>3838.0973232168362</v>
      </c>
      <c r="I164" s="57">
        <v>23720.597323216836</v>
      </c>
    </row>
    <row r="165" spans="1:9" ht="14.45" customHeight="1" x14ac:dyDescent="0.25">
      <c r="A165" s="13">
        <v>740</v>
      </c>
      <c r="B165" s="32" t="s">
        <v>167</v>
      </c>
      <c r="C165" s="1" t="s">
        <v>7</v>
      </c>
      <c r="D165" s="1" t="s">
        <v>8</v>
      </c>
      <c r="E165" s="1">
        <v>92</v>
      </c>
      <c r="F165" s="17">
        <v>79.53</v>
      </c>
      <c r="G165" s="17">
        <v>7316.76</v>
      </c>
      <c r="H165" s="57">
        <v>1700.6889322614927</v>
      </c>
      <c r="I165" s="57">
        <v>9017.4489322614936</v>
      </c>
    </row>
    <row r="166" spans="1:9" ht="14.45" customHeight="1" x14ac:dyDescent="0.25">
      <c r="A166" s="13">
        <v>614</v>
      </c>
      <c r="B166" s="32" t="s">
        <v>168</v>
      </c>
      <c r="C166" s="1" t="s">
        <v>7</v>
      </c>
      <c r="D166" s="1" t="s">
        <v>8</v>
      </c>
      <c r="E166" s="1">
        <v>276</v>
      </c>
      <c r="F166" s="17">
        <v>79.53</v>
      </c>
      <c r="G166" s="17">
        <v>21950.28</v>
      </c>
      <c r="H166" s="57">
        <v>5976.6862989740148</v>
      </c>
      <c r="I166" s="57">
        <v>27926.966298974014</v>
      </c>
    </row>
    <row r="167" spans="1:9" ht="14.45" customHeight="1" x14ac:dyDescent="0.25">
      <c r="A167" s="13">
        <v>874</v>
      </c>
      <c r="B167" s="32" t="s">
        <v>169</v>
      </c>
      <c r="C167" s="1" t="s">
        <v>7</v>
      </c>
      <c r="D167" s="1" t="s">
        <v>8</v>
      </c>
      <c r="E167" s="1">
        <v>58</v>
      </c>
      <c r="F167" s="17">
        <v>79.53</v>
      </c>
      <c r="G167" s="17">
        <v>4612.74</v>
      </c>
      <c r="H167" s="57">
        <v>427.79761805351637</v>
      </c>
      <c r="I167" s="57">
        <v>5040.5376180535159</v>
      </c>
    </row>
    <row r="168" spans="1:9" ht="14.45" customHeight="1" x14ac:dyDescent="0.25">
      <c r="A168" s="13">
        <v>331</v>
      </c>
      <c r="B168" s="32" t="s">
        <v>170</v>
      </c>
      <c r="C168" s="1" t="s">
        <v>0</v>
      </c>
      <c r="D168" s="1" t="s">
        <v>5</v>
      </c>
      <c r="E168" s="1">
        <v>552</v>
      </c>
      <c r="F168" s="17">
        <v>79.53</v>
      </c>
      <c r="G168" s="17">
        <v>43900.56</v>
      </c>
      <c r="H168" s="57">
        <v>17536.209344929717</v>
      </c>
      <c r="I168" s="57">
        <v>61436.769344929715</v>
      </c>
    </row>
    <row r="169" spans="1:9" ht="14.45" customHeight="1" x14ac:dyDescent="0.25">
      <c r="A169" s="13">
        <v>696</v>
      </c>
      <c r="B169" s="32" t="s">
        <v>171</v>
      </c>
      <c r="C169" s="1" t="s">
        <v>0</v>
      </c>
      <c r="D169" s="1" t="s">
        <v>60</v>
      </c>
      <c r="E169" s="1">
        <v>68</v>
      </c>
      <c r="F169" s="17">
        <v>79.53</v>
      </c>
      <c r="G169" s="17">
        <v>5408.04</v>
      </c>
      <c r="H169" s="57">
        <v>994.77108776403168</v>
      </c>
      <c r="I169" s="57">
        <v>6402.811087764032</v>
      </c>
    </row>
    <row r="170" spans="1:9" ht="14.45" customHeight="1" x14ac:dyDescent="0.25">
      <c r="A170" s="13">
        <v>497</v>
      </c>
      <c r="B170" s="32" t="s">
        <v>172</v>
      </c>
      <c r="C170" s="1" t="s">
        <v>0</v>
      </c>
      <c r="D170" s="1" t="s">
        <v>53</v>
      </c>
      <c r="E170" s="1">
        <v>88</v>
      </c>
      <c r="F170" s="17">
        <v>79.53</v>
      </c>
      <c r="G170" s="17">
        <v>6998.64</v>
      </c>
      <c r="H170" s="57">
        <v>1769.5630480954098</v>
      </c>
      <c r="I170" s="57">
        <v>8768.2030480954108</v>
      </c>
    </row>
    <row r="171" spans="1:9" ht="14.45" customHeight="1" x14ac:dyDescent="0.25">
      <c r="A171" s="13">
        <v>586</v>
      </c>
      <c r="B171" s="32" t="s">
        <v>173</v>
      </c>
      <c r="C171" s="1" t="s">
        <v>7</v>
      </c>
      <c r="D171" s="1" t="s">
        <v>8</v>
      </c>
      <c r="E171" s="1">
        <v>38</v>
      </c>
      <c r="F171" s="17">
        <v>79.53</v>
      </c>
      <c r="G171" s="17">
        <v>3022.14</v>
      </c>
      <c r="H171" s="57">
        <v>1150.9985633185477</v>
      </c>
      <c r="I171" s="57">
        <v>4173.1385633185473</v>
      </c>
    </row>
    <row r="172" spans="1:9" ht="14.45" customHeight="1" x14ac:dyDescent="0.25">
      <c r="A172" s="13">
        <v>955</v>
      </c>
      <c r="B172" s="32" t="s">
        <v>174</v>
      </c>
      <c r="C172" s="1" t="s">
        <v>0</v>
      </c>
      <c r="D172" s="1" t="s">
        <v>14</v>
      </c>
      <c r="E172" s="1">
        <v>853</v>
      </c>
      <c r="F172" s="17">
        <v>79.53</v>
      </c>
      <c r="G172" s="17">
        <v>67839.09</v>
      </c>
      <c r="H172" s="57">
        <v>13864.923396701726</v>
      </c>
      <c r="I172" s="57">
        <v>81704.013396701717</v>
      </c>
    </row>
    <row r="173" spans="1:9" ht="14.45" customHeight="1" x14ac:dyDescent="0.25">
      <c r="A173" s="13">
        <v>306</v>
      </c>
      <c r="B173" s="32" t="s">
        <v>3</v>
      </c>
      <c r="C173" s="1" t="s">
        <v>0</v>
      </c>
      <c r="D173" s="1" t="s">
        <v>3</v>
      </c>
      <c r="E173" s="1">
        <v>2770</v>
      </c>
      <c r="F173" s="17">
        <v>79.53</v>
      </c>
      <c r="G173" s="17">
        <v>220298.1</v>
      </c>
      <c r="H173" s="57">
        <v>86411.739735233772</v>
      </c>
      <c r="I173" s="57">
        <v>306709.83973523381</v>
      </c>
    </row>
    <row r="174" spans="1:9" ht="14.45" customHeight="1" x14ac:dyDescent="0.25">
      <c r="A174" s="13">
        <v>415</v>
      </c>
      <c r="B174" s="32" t="s">
        <v>175</v>
      </c>
      <c r="C174" s="1" t="s">
        <v>0</v>
      </c>
      <c r="D174" s="1" t="s">
        <v>10</v>
      </c>
      <c r="E174" s="1">
        <v>251</v>
      </c>
      <c r="F174" s="17">
        <v>79.53</v>
      </c>
      <c r="G174" s="17">
        <v>19962.03</v>
      </c>
      <c r="H174" s="57">
        <v>5067.6701879043367</v>
      </c>
      <c r="I174" s="57">
        <v>25029.700187904335</v>
      </c>
    </row>
    <row r="175" spans="1:9" ht="14.45" customHeight="1" x14ac:dyDescent="0.25">
      <c r="A175" s="13">
        <v>332</v>
      </c>
      <c r="B175" s="32" t="s">
        <v>176</v>
      </c>
      <c r="C175" s="1" t="s">
        <v>7</v>
      </c>
      <c r="D175" s="1" t="s">
        <v>8</v>
      </c>
      <c r="E175" s="1">
        <v>670</v>
      </c>
      <c r="F175" s="17">
        <v>79.53</v>
      </c>
      <c r="G175" s="17">
        <v>53285.1</v>
      </c>
      <c r="H175" s="57">
        <v>6646.6793963232731</v>
      </c>
      <c r="I175" s="57">
        <v>59931.779396323269</v>
      </c>
    </row>
    <row r="176" spans="1:9" ht="26.25" customHeight="1" x14ac:dyDescent="0.25">
      <c r="A176" s="13">
        <v>587</v>
      </c>
      <c r="B176" s="32" t="s">
        <v>346</v>
      </c>
      <c r="C176" s="1" t="s">
        <v>0</v>
      </c>
      <c r="D176" s="1" t="s">
        <v>46</v>
      </c>
      <c r="E176" s="1">
        <v>635</v>
      </c>
      <c r="F176" s="17">
        <v>79.53</v>
      </c>
      <c r="G176" s="17">
        <v>50501.55</v>
      </c>
      <c r="H176" s="57">
        <v>27018.806257764627</v>
      </c>
      <c r="I176" s="57">
        <v>77520.356257764623</v>
      </c>
    </row>
    <row r="177" spans="1:9" ht="14.45" customHeight="1" x14ac:dyDescent="0.25">
      <c r="A177" s="13">
        <v>543</v>
      </c>
      <c r="B177" s="32" t="s">
        <v>177</v>
      </c>
      <c r="C177" s="1" t="s">
        <v>0</v>
      </c>
      <c r="D177" s="1" t="s">
        <v>132</v>
      </c>
      <c r="E177" s="1">
        <v>94</v>
      </c>
      <c r="F177" s="17">
        <v>79.53</v>
      </c>
      <c r="G177" s="17">
        <v>7475.82</v>
      </c>
      <c r="H177" s="57">
        <v>1019.5025882616141</v>
      </c>
      <c r="I177" s="57">
        <v>8495.3225882616134</v>
      </c>
    </row>
    <row r="178" spans="1:9" ht="14.45" customHeight="1" x14ac:dyDescent="0.25">
      <c r="A178" s="13">
        <v>389</v>
      </c>
      <c r="B178" s="32" t="s">
        <v>178</v>
      </c>
      <c r="C178" s="1" t="s">
        <v>7</v>
      </c>
      <c r="D178" s="1" t="s">
        <v>8</v>
      </c>
      <c r="E178" s="1">
        <v>5</v>
      </c>
      <c r="F178" s="17">
        <v>79.53</v>
      </c>
      <c r="G178" s="17">
        <v>397.65</v>
      </c>
      <c r="H178" s="57">
        <v>31.718365143179977</v>
      </c>
      <c r="I178" s="57">
        <v>429.36836514317997</v>
      </c>
    </row>
    <row r="179" spans="1:9" ht="14.45" customHeight="1" x14ac:dyDescent="0.25">
      <c r="A179" s="13">
        <v>307</v>
      </c>
      <c r="B179" s="32" t="s">
        <v>179</v>
      </c>
      <c r="C179" s="1" t="s">
        <v>0</v>
      </c>
      <c r="D179" s="1" t="s">
        <v>48</v>
      </c>
      <c r="E179" s="1">
        <v>410</v>
      </c>
      <c r="F179" s="17">
        <v>79.53</v>
      </c>
      <c r="G179" s="17">
        <v>32607.3</v>
      </c>
      <c r="H179" s="57">
        <v>6717.6381080895744</v>
      </c>
      <c r="I179" s="57">
        <v>39324.938108089576</v>
      </c>
    </row>
    <row r="180" spans="1:9" ht="14.45" customHeight="1" x14ac:dyDescent="0.25">
      <c r="A180" s="13">
        <v>390</v>
      </c>
      <c r="B180" s="32" t="s">
        <v>180</v>
      </c>
      <c r="C180" s="1" t="s">
        <v>7</v>
      </c>
      <c r="D180" s="1" t="s">
        <v>8</v>
      </c>
      <c r="E180" s="1">
        <v>296</v>
      </c>
      <c r="F180" s="17">
        <v>79.53</v>
      </c>
      <c r="G180" s="17">
        <v>23540.880000000001</v>
      </c>
      <c r="H180" s="57">
        <v>5462.6197502529285</v>
      </c>
      <c r="I180" s="57">
        <v>29003.49975025293</v>
      </c>
    </row>
    <row r="181" spans="1:9" ht="14.45" customHeight="1" x14ac:dyDescent="0.25">
      <c r="A181" s="13">
        <v>785</v>
      </c>
      <c r="B181" s="32" t="s">
        <v>50</v>
      </c>
      <c r="C181" s="1" t="s">
        <v>0</v>
      </c>
      <c r="D181" s="1" t="s">
        <v>50</v>
      </c>
      <c r="E181" s="1">
        <v>865</v>
      </c>
      <c r="F181" s="17">
        <v>79.53</v>
      </c>
      <c r="G181" s="17">
        <v>68793.45</v>
      </c>
      <c r="H181" s="57">
        <v>25566.573988529206</v>
      </c>
      <c r="I181" s="57">
        <v>94360.023988529196</v>
      </c>
    </row>
    <row r="182" spans="1:9" ht="14.45" customHeight="1" x14ac:dyDescent="0.25">
      <c r="A182" s="13">
        <v>333</v>
      </c>
      <c r="B182" s="32" t="s">
        <v>181</v>
      </c>
      <c r="C182" s="1" t="s">
        <v>0</v>
      </c>
      <c r="D182" s="1" t="s">
        <v>5</v>
      </c>
      <c r="E182" s="1">
        <v>307</v>
      </c>
      <c r="F182" s="17">
        <v>79.53</v>
      </c>
      <c r="G182" s="17">
        <v>24415.71</v>
      </c>
      <c r="H182" s="57">
        <v>8066.1371250510883</v>
      </c>
      <c r="I182" s="57">
        <v>32481.847125051088</v>
      </c>
    </row>
    <row r="183" spans="1:9" ht="14.45" customHeight="1" x14ac:dyDescent="0.25">
      <c r="A183" s="13">
        <v>741</v>
      </c>
      <c r="B183" s="32" t="s">
        <v>182</v>
      </c>
      <c r="C183" s="1" t="s">
        <v>7</v>
      </c>
      <c r="D183" s="1" t="s">
        <v>8</v>
      </c>
      <c r="E183" s="1">
        <v>74</v>
      </c>
      <c r="F183" s="17">
        <v>79.53</v>
      </c>
      <c r="G183" s="17">
        <v>5885.22</v>
      </c>
      <c r="H183" s="57">
        <v>439.75345601082591</v>
      </c>
      <c r="I183" s="57">
        <v>6324.9734560108263</v>
      </c>
    </row>
    <row r="184" spans="1:9" ht="14.45" customHeight="1" x14ac:dyDescent="0.25">
      <c r="A184" s="13">
        <v>615</v>
      </c>
      <c r="B184" s="32" t="s">
        <v>183</v>
      </c>
      <c r="C184" s="1" t="s">
        <v>0</v>
      </c>
      <c r="D184" s="1" t="s">
        <v>22</v>
      </c>
      <c r="E184" s="1">
        <v>152</v>
      </c>
      <c r="F184" s="17">
        <v>79.53</v>
      </c>
      <c r="G184" s="17">
        <v>12088.56</v>
      </c>
      <c r="H184" s="57">
        <v>998.89319052886026</v>
      </c>
      <c r="I184" s="57">
        <v>13087.45319052886</v>
      </c>
    </row>
    <row r="185" spans="1:9" ht="14.45" customHeight="1" x14ac:dyDescent="0.25">
      <c r="A185" s="13">
        <v>437</v>
      </c>
      <c r="B185" s="32" t="s">
        <v>184</v>
      </c>
      <c r="C185" s="1" t="s">
        <v>0</v>
      </c>
      <c r="D185" s="1" t="s">
        <v>60</v>
      </c>
      <c r="E185" s="1">
        <v>30</v>
      </c>
      <c r="F185" s="17">
        <v>79.53</v>
      </c>
      <c r="G185" s="17">
        <v>2385.9</v>
      </c>
      <c r="H185" s="57">
        <v>165.66487946272665</v>
      </c>
      <c r="I185" s="57">
        <v>2551.5648794627268</v>
      </c>
    </row>
    <row r="186" spans="1:9" ht="14.45" customHeight="1" x14ac:dyDescent="0.25">
      <c r="A186" s="13">
        <v>544</v>
      </c>
      <c r="B186" s="32" t="s">
        <v>132</v>
      </c>
      <c r="C186" s="1" t="s">
        <v>0</v>
      </c>
      <c r="D186" s="1" t="s">
        <v>132</v>
      </c>
      <c r="E186" s="1">
        <v>784</v>
      </c>
      <c r="F186" s="17">
        <v>79.53</v>
      </c>
      <c r="G186" s="17">
        <v>62351.520000000004</v>
      </c>
      <c r="H186" s="57">
        <v>25863.990706124623</v>
      </c>
      <c r="I186" s="57">
        <v>88215.510706124624</v>
      </c>
    </row>
    <row r="187" spans="1:9" ht="14.45" customHeight="1" x14ac:dyDescent="0.25">
      <c r="A187" s="13">
        <v>742</v>
      </c>
      <c r="B187" s="32" t="s">
        <v>185</v>
      </c>
      <c r="C187" s="1" t="s">
        <v>0</v>
      </c>
      <c r="D187" s="1" t="s">
        <v>53</v>
      </c>
      <c r="E187" s="1">
        <v>159</v>
      </c>
      <c r="F187" s="17">
        <v>79.53</v>
      </c>
      <c r="G187" s="17">
        <v>12645.27</v>
      </c>
      <c r="H187" s="57">
        <v>1745.1605522493862</v>
      </c>
      <c r="I187" s="57">
        <v>14390.430552249387</v>
      </c>
    </row>
    <row r="188" spans="1:9" ht="14.45" customHeight="1" x14ac:dyDescent="0.25">
      <c r="A188" s="13">
        <v>416</v>
      </c>
      <c r="B188" s="32" t="s">
        <v>186</v>
      </c>
      <c r="C188" s="1" t="s">
        <v>0</v>
      </c>
      <c r="D188" s="1" t="s">
        <v>28</v>
      </c>
      <c r="E188" s="1">
        <v>27</v>
      </c>
      <c r="F188" s="17">
        <v>79.53</v>
      </c>
      <c r="G188" s="17">
        <v>2147.31</v>
      </c>
      <c r="H188" s="57">
        <v>735.5239628298151</v>
      </c>
      <c r="I188" s="57">
        <v>2882.8339628298149</v>
      </c>
    </row>
    <row r="189" spans="1:9" ht="14.45" customHeight="1" x14ac:dyDescent="0.25">
      <c r="A189" s="13">
        <v>700</v>
      </c>
      <c r="B189" s="32" t="s">
        <v>34</v>
      </c>
      <c r="C189" s="1" t="s">
        <v>0</v>
      </c>
      <c r="D189" s="1" t="s">
        <v>34</v>
      </c>
      <c r="E189" s="1">
        <v>1562</v>
      </c>
      <c r="F189" s="17">
        <v>73.53</v>
      </c>
      <c r="G189" s="17">
        <v>114853.86</v>
      </c>
      <c r="H189" s="57">
        <v>86888.490142962502</v>
      </c>
      <c r="I189" s="57">
        <v>201742.3501429625</v>
      </c>
    </row>
    <row r="190" spans="1:9" ht="14.45" customHeight="1" x14ac:dyDescent="0.25">
      <c r="A190" s="13">
        <v>668</v>
      </c>
      <c r="B190" s="32" t="s">
        <v>187</v>
      </c>
      <c r="C190" s="1" t="s">
        <v>0</v>
      </c>
      <c r="D190" s="1" t="s">
        <v>89</v>
      </c>
      <c r="E190" s="1">
        <v>499</v>
      </c>
      <c r="F190" s="17">
        <v>79.53</v>
      </c>
      <c r="G190" s="17">
        <v>39685.47</v>
      </c>
      <c r="H190" s="57">
        <v>8523.5464190723123</v>
      </c>
      <c r="I190" s="57">
        <v>48209.016419072315</v>
      </c>
    </row>
    <row r="191" spans="1:9" ht="14.45" customHeight="1" x14ac:dyDescent="0.25">
      <c r="A191" s="13">
        <v>876</v>
      </c>
      <c r="B191" s="32" t="s">
        <v>227</v>
      </c>
      <c r="C191" s="1" t="s">
        <v>0</v>
      </c>
      <c r="D191" s="1" t="s">
        <v>189</v>
      </c>
      <c r="E191" s="1">
        <v>277</v>
      </c>
      <c r="F191" s="17">
        <v>79.53</v>
      </c>
      <c r="G191" s="17">
        <v>22029.81</v>
      </c>
      <c r="H191" s="57">
        <v>2803.3700666547293</v>
      </c>
      <c r="I191" s="57">
        <v>24833.180066654731</v>
      </c>
    </row>
    <row r="192" spans="1:9" ht="14.45" customHeight="1" x14ac:dyDescent="0.25">
      <c r="A192" s="13">
        <v>546</v>
      </c>
      <c r="B192" s="32" t="s">
        <v>14</v>
      </c>
      <c r="C192" s="1" t="s">
        <v>0</v>
      </c>
      <c r="D192" s="1" t="s">
        <v>14</v>
      </c>
      <c r="E192" s="1">
        <v>2024</v>
      </c>
      <c r="F192" s="17">
        <v>79.53</v>
      </c>
      <c r="G192" s="17">
        <v>160968.72</v>
      </c>
      <c r="H192" s="57">
        <v>57775.592231441871</v>
      </c>
      <c r="I192" s="60">
        <v>218744.31223144187</v>
      </c>
    </row>
    <row r="193" spans="1:9" ht="14.45" customHeight="1" x14ac:dyDescent="0.25">
      <c r="A193" s="13">
        <v>669</v>
      </c>
      <c r="B193" s="32" t="s">
        <v>190</v>
      </c>
      <c r="C193" s="1" t="s">
        <v>7</v>
      </c>
      <c r="D193" s="1" t="s">
        <v>8</v>
      </c>
      <c r="E193" s="1">
        <v>99</v>
      </c>
      <c r="F193" s="17">
        <v>79.53</v>
      </c>
      <c r="G193" s="17">
        <v>7873.47</v>
      </c>
      <c r="H193" s="57">
        <v>1187.3248511204897</v>
      </c>
      <c r="I193" s="57">
        <v>9060.7948511204904</v>
      </c>
    </row>
    <row r="194" spans="1:9" ht="14.45" customHeight="1" x14ac:dyDescent="0.25">
      <c r="A194" s="13">
        <v>616</v>
      </c>
      <c r="B194" s="32" t="s">
        <v>58</v>
      </c>
      <c r="C194" s="1" t="s">
        <v>0</v>
      </c>
      <c r="D194" s="1" t="s">
        <v>58</v>
      </c>
      <c r="E194" s="1">
        <v>2425</v>
      </c>
      <c r="F194" s="17">
        <v>79.53</v>
      </c>
      <c r="G194" s="17">
        <v>192860.25</v>
      </c>
      <c r="H194" s="57">
        <v>52385.104630998809</v>
      </c>
      <c r="I194" s="57">
        <v>245245.3546309988</v>
      </c>
    </row>
    <row r="195" spans="1:9" ht="14.45" customHeight="1" x14ac:dyDescent="0.25">
      <c r="A195" s="13">
        <v>498</v>
      </c>
      <c r="B195" s="32" t="s">
        <v>192</v>
      </c>
      <c r="C195" s="1" t="s">
        <v>0</v>
      </c>
      <c r="D195" s="1" t="s">
        <v>53</v>
      </c>
      <c r="E195" s="1">
        <v>280</v>
      </c>
      <c r="F195" s="17">
        <v>79.53</v>
      </c>
      <c r="G195" s="17">
        <v>22268.400000000001</v>
      </c>
      <c r="H195" s="57">
        <v>8339.0345108711663</v>
      </c>
      <c r="I195" s="57">
        <v>30607.434510871168</v>
      </c>
    </row>
    <row r="196" spans="1:9" ht="14.45" customHeight="1" x14ac:dyDescent="0.25">
      <c r="A196" s="13">
        <v>356</v>
      </c>
      <c r="B196" s="32" t="s">
        <v>193</v>
      </c>
      <c r="C196" s="1" t="s">
        <v>0</v>
      </c>
      <c r="D196" s="1" t="s">
        <v>193</v>
      </c>
      <c r="E196" s="1">
        <v>2345</v>
      </c>
      <c r="F196" s="17">
        <v>79.53</v>
      </c>
      <c r="G196" s="17">
        <v>186497.85</v>
      </c>
      <c r="H196" s="57">
        <v>59242.732515887757</v>
      </c>
      <c r="I196" s="57">
        <v>245740.58251588777</v>
      </c>
    </row>
    <row r="197" spans="1:9" ht="14.45" customHeight="1" x14ac:dyDescent="0.25">
      <c r="A197" s="13">
        <v>670</v>
      </c>
      <c r="B197" s="32" t="s">
        <v>89</v>
      </c>
      <c r="C197" s="1" t="s">
        <v>0</v>
      </c>
      <c r="D197" s="1" t="s">
        <v>89</v>
      </c>
      <c r="E197" s="1">
        <v>960</v>
      </c>
      <c r="F197" s="17">
        <v>79.53</v>
      </c>
      <c r="G197" s="17">
        <v>76348.800000000003</v>
      </c>
      <c r="H197" s="57">
        <v>22171.619987856855</v>
      </c>
      <c r="I197" s="57">
        <v>98520.419987856862</v>
      </c>
    </row>
    <row r="198" spans="1:9" ht="14.45" customHeight="1" x14ac:dyDescent="0.25">
      <c r="A198" s="13">
        <v>743</v>
      </c>
      <c r="B198" s="32" t="s">
        <v>138</v>
      </c>
      <c r="C198" s="1" t="s">
        <v>0</v>
      </c>
      <c r="D198" s="1" t="s">
        <v>138</v>
      </c>
      <c r="E198" s="1">
        <v>1255</v>
      </c>
      <c r="F198" s="17">
        <v>76.53</v>
      </c>
      <c r="G198" s="17">
        <v>96045.15</v>
      </c>
      <c r="H198" s="57">
        <v>64366.641387699055</v>
      </c>
      <c r="I198" s="57">
        <v>160411.79138769905</v>
      </c>
    </row>
    <row r="199" spans="1:9" ht="14.45" customHeight="1" x14ac:dyDescent="0.25">
      <c r="A199" s="13">
        <v>981</v>
      </c>
      <c r="B199" s="32" t="s">
        <v>24</v>
      </c>
      <c r="C199" s="1" t="s">
        <v>0</v>
      </c>
      <c r="D199" s="1" t="s">
        <v>14</v>
      </c>
      <c r="E199" s="1">
        <v>891</v>
      </c>
      <c r="F199" s="17">
        <v>79.53</v>
      </c>
      <c r="G199" s="17">
        <v>70861.23</v>
      </c>
      <c r="H199" s="57">
        <v>29115.305033959718</v>
      </c>
      <c r="I199" s="57">
        <v>99976.535033959721</v>
      </c>
    </row>
    <row r="200" spans="1:9" ht="14.45" customHeight="1" x14ac:dyDescent="0.25">
      <c r="A200" s="13">
        <v>617</v>
      </c>
      <c r="B200" s="32" t="s">
        <v>195</v>
      </c>
      <c r="C200" s="1" t="s">
        <v>0</v>
      </c>
      <c r="D200" s="1" t="s">
        <v>22</v>
      </c>
      <c r="E200" s="1">
        <v>132</v>
      </c>
      <c r="F200" s="17">
        <v>79.53</v>
      </c>
      <c r="G200" s="17">
        <v>10497.960000000001</v>
      </c>
      <c r="H200" s="57">
        <v>1312.6689820325635</v>
      </c>
      <c r="I200" s="57">
        <v>11810.628982032564</v>
      </c>
    </row>
    <row r="201" spans="1:9" ht="14.45" customHeight="1" x14ac:dyDescent="0.25">
      <c r="A201" s="13">
        <v>877</v>
      </c>
      <c r="B201" s="32" t="s">
        <v>196</v>
      </c>
      <c r="C201" s="1" t="s">
        <v>7</v>
      </c>
      <c r="D201" s="1" t="s">
        <v>8</v>
      </c>
      <c r="E201" s="1">
        <v>92</v>
      </c>
      <c r="F201" s="17">
        <v>79.53</v>
      </c>
      <c r="G201" s="17">
        <v>7316.76</v>
      </c>
      <c r="H201" s="57">
        <v>1193.7430054668187</v>
      </c>
      <c r="I201" s="57">
        <v>8510.5030054668186</v>
      </c>
    </row>
    <row r="202" spans="1:9" ht="14.45" customHeight="1" x14ac:dyDescent="0.25">
      <c r="A202" s="13">
        <v>982</v>
      </c>
      <c r="B202" s="32" t="s">
        <v>197</v>
      </c>
      <c r="C202" s="1" t="s">
        <v>0</v>
      </c>
      <c r="D202" s="1" t="s">
        <v>36</v>
      </c>
      <c r="E202" s="1">
        <v>325</v>
      </c>
      <c r="F202" s="17">
        <v>79.53</v>
      </c>
      <c r="G202" s="17">
        <v>25847.25</v>
      </c>
      <c r="H202" s="57">
        <v>6656.3471736570482</v>
      </c>
      <c r="I202" s="57">
        <v>32503.59717365705</v>
      </c>
    </row>
    <row r="203" spans="1:9" ht="26.25" customHeight="1" x14ac:dyDescent="0.25">
      <c r="A203" s="13">
        <v>588</v>
      </c>
      <c r="B203" s="32" t="s">
        <v>347</v>
      </c>
      <c r="C203" s="1" t="s">
        <v>7</v>
      </c>
      <c r="D203" s="1" t="s">
        <v>8</v>
      </c>
      <c r="E203" s="1">
        <v>59</v>
      </c>
      <c r="F203" s="17">
        <v>79.53</v>
      </c>
      <c r="G203" s="17">
        <v>4692.2700000000004</v>
      </c>
      <c r="H203" s="57">
        <v>1916.6976229110001</v>
      </c>
      <c r="I203" s="57">
        <v>6608.9676229110009</v>
      </c>
    </row>
    <row r="204" spans="1:9" ht="24.6" customHeight="1" x14ac:dyDescent="0.25">
      <c r="A204" s="13">
        <v>724</v>
      </c>
      <c r="B204" s="32" t="s">
        <v>198</v>
      </c>
      <c r="C204" s="1" t="s">
        <v>0</v>
      </c>
      <c r="D204" s="1" t="s">
        <v>194</v>
      </c>
      <c r="E204" s="1">
        <v>170</v>
      </c>
      <c r="F204" s="17">
        <v>73.53</v>
      </c>
      <c r="G204" s="17">
        <v>12500.1</v>
      </c>
      <c r="H204" s="57">
        <v>3696.813559001188</v>
      </c>
      <c r="I204" s="57">
        <v>16196.913559001188</v>
      </c>
    </row>
    <row r="205" spans="1:9" ht="14.45" customHeight="1" x14ac:dyDescent="0.25">
      <c r="A205" s="13">
        <v>357</v>
      </c>
      <c r="B205" s="32" t="s">
        <v>199</v>
      </c>
      <c r="C205" s="1" t="s">
        <v>7</v>
      </c>
      <c r="D205" s="1" t="s">
        <v>8</v>
      </c>
      <c r="E205" s="1">
        <v>190</v>
      </c>
      <c r="F205" s="17">
        <v>79.53</v>
      </c>
      <c r="G205" s="17">
        <v>15110.7</v>
      </c>
      <c r="H205" s="57">
        <v>2180.9143468716843</v>
      </c>
      <c r="I205" s="57">
        <v>17291.614346871684</v>
      </c>
    </row>
    <row r="206" spans="1:9" ht="14.45" customHeight="1" x14ac:dyDescent="0.25">
      <c r="A206" s="13">
        <v>983</v>
      </c>
      <c r="B206" s="32" t="s">
        <v>200</v>
      </c>
      <c r="C206" s="1" t="s">
        <v>0</v>
      </c>
      <c r="D206" s="1" t="s">
        <v>14</v>
      </c>
      <c r="E206" s="1">
        <v>326</v>
      </c>
      <c r="F206" s="17">
        <v>79.53</v>
      </c>
      <c r="G206" s="17">
        <v>25926.78</v>
      </c>
      <c r="H206" s="57">
        <v>7481.4071545411862</v>
      </c>
      <c r="I206" s="57">
        <v>33408.187154541185</v>
      </c>
    </row>
    <row r="207" spans="1:9" ht="14.45" customHeight="1" x14ac:dyDescent="0.25">
      <c r="A207" s="13">
        <v>418</v>
      </c>
      <c r="B207" s="32" t="s">
        <v>201</v>
      </c>
      <c r="C207" s="1" t="s">
        <v>0</v>
      </c>
      <c r="D207" s="1" t="s">
        <v>28</v>
      </c>
      <c r="E207" s="1">
        <v>618</v>
      </c>
      <c r="F207" s="17">
        <v>79.53</v>
      </c>
      <c r="G207" s="17">
        <v>49149.54</v>
      </c>
      <c r="H207" s="57">
        <v>22867.5764733537</v>
      </c>
      <c r="I207" s="57">
        <v>72017.116473353701</v>
      </c>
    </row>
    <row r="208" spans="1:9" ht="14.45" customHeight="1" x14ac:dyDescent="0.25">
      <c r="A208" s="13">
        <v>619</v>
      </c>
      <c r="B208" s="32" t="s">
        <v>202</v>
      </c>
      <c r="C208" s="1" t="s">
        <v>7</v>
      </c>
      <c r="D208" s="1" t="s">
        <v>8</v>
      </c>
      <c r="E208" s="1">
        <v>793</v>
      </c>
      <c r="F208" s="17">
        <v>79.53</v>
      </c>
      <c r="G208" s="17">
        <v>63067.29</v>
      </c>
      <c r="H208" s="57">
        <v>10389.853113572868</v>
      </c>
      <c r="I208" s="57">
        <v>73457.143113572864</v>
      </c>
    </row>
    <row r="209" spans="1:9" ht="26.25" customHeight="1" x14ac:dyDescent="0.25">
      <c r="A209" s="13">
        <v>934</v>
      </c>
      <c r="B209" s="32" t="s">
        <v>348</v>
      </c>
      <c r="C209" s="1" t="s">
        <v>0</v>
      </c>
      <c r="D209" s="1" t="s">
        <v>19</v>
      </c>
      <c r="E209" s="1">
        <v>386</v>
      </c>
      <c r="F209" s="17">
        <v>79.53</v>
      </c>
      <c r="G209" s="17">
        <v>30698.58</v>
      </c>
      <c r="H209" s="57">
        <v>11196.441933026437</v>
      </c>
      <c r="I209" s="57">
        <v>41895.021933026437</v>
      </c>
    </row>
    <row r="210" spans="1:9" ht="24.6" customHeight="1" x14ac:dyDescent="0.25">
      <c r="A210" s="13">
        <v>629</v>
      </c>
      <c r="B210" s="32" t="s">
        <v>203</v>
      </c>
      <c r="C210" s="1" t="s">
        <v>0</v>
      </c>
      <c r="D210" s="1" t="s">
        <v>22</v>
      </c>
      <c r="E210" s="1">
        <v>83</v>
      </c>
      <c r="F210" s="17">
        <v>79.53</v>
      </c>
      <c r="G210" s="17">
        <v>6600.99</v>
      </c>
      <c r="H210" s="57">
        <v>581.68431047114393</v>
      </c>
      <c r="I210" s="57">
        <v>7182.6743104711441</v>
      </c>
    </row>
    <row r="211" spans="1:9" ht="14.45" customHeight="1" x14ac:dyDescent="0.25">
      <c r="A211" s="13">
        <v>935</v>
      </c>
      <c r="B211" s="32" t="s">
        <v>204</v>
      </c>
      <c r="C211" s="1" t="s">
        <v>7</v>
      </c>
      <c r="D211" s="1" t="s">
        <v>8</v>
      </c>
      <c r="E211" s="1">
        <v>111</v>
      </c>
      <c r="F211" s="17">
        <v>79.53</v>
      </c>
      <c r="G211" s="17">
        <v>8827.83</v>
      </c>
      <c r="H211" s="57">
        <v>1650.979824440984</v>
      </c>
      <c r="I211" s="57">
        <v>10478.809824440985</v>
      </c>
    </row>
    <row r="212" spans="1:9" ht="26.25" customHeight="1" x14ac:dyDescent="0.25">
      <c r="A212" s="13">
        <v>589</v>
      </c>
      <c r="B212" s="32" t="s">
        <v>349</v>
      </c>
      <c r="C212" s="1" t="s">
        <v>0</v>
      </c>
      <c r="D212" s="1" t="s">
        <v>50</v>
      </c>
      <c r="E212" s="1">
        <v>69</v>
      </c>
      <c r="F212" s="17">
        <v>79.53</v>
      </c>
      <c r="G212" s="17">
        <v>5487.57</v>
      </c>
      <c r="H212" s="57">
        <v>2534.9088922392684</v>
      </c>
      <c r="I212" s="57">
        <v>8022.4788922392681</v>
      </c>
    </row>
    <row r="213" spans="1:9" ht="15" customHeight="1" x14ac:dyDescent="0.25">
      <c r="A213" s="13">
        <v>334</v>
      </c>
      <c r="B213" s="32" t="s">
        <v>205</v>
      </c>
      <c r="C213" s="1" t="s">
        <v>0</v>
      </c>
      <c r="D213" s="1" t="s">
        <v>5</v>
      </c>
      <c r="E213" s="1">
        <v>92</v>
      </c>
      <c r="F213" s="17">
        <v>79.53</v>
      </c>
      <c r="G213" s="17">
        <v>7316.76</v>
      </c>
      <c r="H213" s="57">
        <v>954.18237354932194</v>
      </c>
      <c r="I213" s="57">
        <v>8270.9423735493219</v>
      </c>
    </row>
    <row r="214" spans="1:9" ht="14.45" customHeight="1" x14ac:dyDescent="0.25">
      <c r="A214" s="13">
        <v>620</v>
      </c>
      <c r="B214" s="32" t="s">
        <v>206</v>
      </c>
      <c r="C214" s="1" t="s">
        <v>0</v>
      </c>
      <c r="D214" s="1" t="s">
        <v>22</v>
      </c>
      <c r="E214" s="1">
        <v>155</v>
      </c>
      <c r="F214" s="17">
        <v>79.53</v>
      </c>
      <c r="G214" s="17">
        <v>12327.15</v>
      </c>
      <c r="H214" s="57">
        <v>1138.7920875257048</v>
      </c>
      <c r="I214" s="57">
        <v>13465.942087525704</v>
      </c>
    </row>
    <row r="215" spans="1:9" ht="14.45" customHeight="1" x14ac:dyDescent="0.25">
      <c r="A215" s="13">
        <v>391</v>
      </c>
      <c r="B215" s="32" t="s">
        <v>350</v>
      </c>
      <c r="C215" s="1" t="s">
        <v>0</v>
      </c>
      <c r="D215" s="1" t="s">
        <v>3</v>
      </c>
      <c r="E215" s="1">
        <v>180</v>
      </c>
      <c r="F215" s="17">
        <v>79.53</v>
      </c>
      <c r="G215" s="17">
        <v>14315.4</v>
      </c>
      <c r="H215" s="57">
        <v>1785.3864346002385</v>
      </c>
      <c r="I215" s="57">
        <v>16100.786434600239</v>
      </c>
    </row>
    <row r="216" spans="1:9" ht="26.25" customHeight="1" x14ac:dyDescent="0.25">
      <c r="A216" s="13">
        <v>766</v>
      </c>
      <c r="B216" s="32" t="s">
        <v>351</v>
      </c>
      <c r="C216" s="1" t="s">
        <v>7</v>
      </c>
      <c r="D216" s="1" t="s">
        <v>8</v>
      </c>
      <c r="E216" s="1">
        <v>154</v>
      </c>
      <c r="F216" s="17">
        <v>79.53</v>
      </c>
      <c r="G216" s="17">
        <v>12247.62</v>
      </c>
      <c r="H216" s="57">
        <v>2308.2555269011891</v>
      </c>
      <c r="I216" s="57">
        <v>14555.875526901189</v>
      </c>
    </row>
    <row r="217" spans="1:9" ht="26.25" customHeight="1" x14ac:dyDescent="0.25">
      <c r="A217" s="13">
        <v>985</v>
      </c>
      <c r="B217" s="32" t="s">
        <v>207</v>
      </c>
      <c r="C217" s="1" t="s">
        <v>0</v>
      </c>
      <c r="D217" s="1" t="s">
        <v>36</v>
      </c>
      <c r="E217" s="1">
        <v>124</v>
      </c>
      <c r="F217" s="17">
        <v>79.53</v>
      </c>
      <c r="G217" s="17">
        <v>9861.7199999999993</v>
      </c>
      <c r="H217" s="57">
        <v>1251.6420855990434</v>
      </c>
      <c r="I217" s="57">
        <v>11113.362085599043</v>
      </c>
    </row>
    <row r="218" spans="1:9" ht="14.45" customHeight="1" x14ac:dyDescent="0.25">
      <c r="A218" s="13">
        <v>335</v>
      </c>
      <c r="B218" s="32" t="s">
        <v>208</v>
      </c>
      <c r="C218" s="1" t="s">
        <v>7</v>
      </c>
      <c r="D218" s="1" t="s">
        <v>8</v>
      </c>
      <c r="E218" s="1">
        <v>44</v>
      </c>
      <c r="F218" s="17">
        <v>79.53</v>
      </c>
      <c r="G218" s="17">
        <v>3499.32</v>
      </c>
      <c r="H218" s="57">
        <v>365.98433632653035</v>
      </c>
      <c r="I218" s="57">
        <v>3865.3043363265306</v>
      </c>
    </row>
    <row r="219" spans="1:9" ht="14.45" customHeight="1" x14ac:dyDescent="0.25">
      <c r="A219" s="13">
        <v>622</v>
      </c>
      <c r="B219" s="32" t="s">
        <v>149</v>
      </c>
      <c r="C219" s="1" t="s">
        <v>0</v>
      </c>
      <c r="D219" s="1" t="s">
        <v>58</v>
      </c>
      <c r="E219" s="1">
        <v>164</v>
      </c>
      <c r="F219" s="17">
        <v>79.53</v>
      </c>
      <c r="G219" s="17">
        <v>13042.92</v>
      </c>
      <c r="H219" s="57">
        <v>1906.0214243846765</v>
      </c>
      <c r="I219" s="57">
        <v>14948.941424384677</v>
      </c>
    </row>
    <row r="220" spans="1:9" ht="14.45" customHeight="1" x14ac:dyDescent="0.25">
      <c r="A220" s="13">
        <v>744</v>
      </c>
      <c r="B220" s="32" t="s">
        <v>210</v>
      </c>
      <c r="C220" s="1" t="s">
        <v>0</v>
      </c>
      <c r="D220" s="1" t="s">
        <v>13</v>
      </c>
      <c r="E220" s="1">
        <v>504</v>
      </c>
      <c r="F220" s="17">
        <v>79.53</v>
      </c>
      <c r="G220" s="17">
        <v>40083.120000000003</v>
      </c>
      <c r="H220" s="57">
        <v>15792.386404711649</v>
      </c>
      <c r="I220" s="57">
        <v>55875.506404711654</v>
      </c>
    </row>
    <row r="221" spans="1:9" ht="14.45" customHeight="1" x14ac:dyDescent="0.25">
      <c r="A221" s="13">
        <v>438</v>
      </c>
      <c r="B221" s="32" t="s">
        <v>211</v>
      </c>
      <c r="C221" s="1" t="s">
        <v>0</v>
      </c>
      <c r="D221" s="1" t="s">
        <v>63</v>
      </c>
      <c r="E221" s="1">
        <v>243</v>
      </c>
      <c r="F221" s="17">
        <v>75.53</v>
      </c>
      <c r="G221" s="17">
        <v>18353.79</v>
      </c>
      <c r="H221" s="57">
        <v>4634.7110161525525</v>
      </c>
      <c r="I221" s="57">
        <v>22988.501016152553</v>
      </c>
    </row>
    <row r="222" spans="1:9" ht="14.45" customHeight="1" x14ac:dyDescent="0.25">
      <c r="A222" s="13">
        <v>363</v>
      </c>
      <c r="B222" s="32" t="s">
        <v>212</v>
      </c>
      <c r="C222" s="1" t="s">
        <v>0</v>
      </c>
      <c r="D222" s="1" t="s">
        <v>212</v>
      </c>
      <c r="E222" s="1">
        <v>3035</v>
      </c>
      <c r="F222" s="17">
        <v>79.53</v>
      </c>
      <c r="G222" s="17">
        <v>241373.55000000002</v>
      </c>
      <c r="H222" s="57">
        <v>150734.44823578859</v>
      </c>
      <c r="I222" s="57">
        <v>392107.9982357886</v>
      </c>
    </row>
    <row r="223" spans="1:9" ht="14.45" customHeight="1" x14ac:dyDescent="0.25">
      <c r="A223" s="13">
        <v>701</v>
      </c>
      <c r="B223" s="32" t="s">
        <v>213</v>
      </c>
      <c r="C223" s="1" t="s">
        <v>0</v>
      </c>
      <c r="D223" s="1" t="s">
        <v>34</v>
      </c>
      <c r="E223" s="1">
        <v>81</v>
      </c>
      <c r="F223" s="17">
        <v>73.53</v>
      </c>
      <c r="G223" s="17">
        <v>5955.93</v>
      </c>
      <c r="H223" s="57">
        <v>2866.7816182257066</v>
      </c>
      <c r="I223" s="57">
        <v>8822.7116182257068</v>
      </c>
    </row>
    <row r="224" spans="1:9" ht="14.45" customHeight="1" x14ac:dyDescent="0.25">
      <c r="A224" s="15">
        <v>450</v>
      </c>
      <c r="B224" s="32" t="s">
        <v>63</v>
      </c>
      <c r="C224" s="1" t="s">
        <v>0</v>
      </c>
      <c r="D224" s="1" t="s">
        <v>63</v>
      </c>
      <c r="E224" s="1">
        <v>399</v>
      </c>
      <c r="F224" s="17">
        <v>75.53</v>
      </c>
      <c r="G224" s="17">
        <v>30136.47</v>
      </c>
      <c r="H224" s="57">
        <v>13387.23439371944</v>
      </c>
      <c r="I224" s="57">
        <v>43523.704393719439</v>
      </c>
    </row>
    <row r="225" spans="1:9" ht="14.45" customHeight="1" x14ac:dyDescent="0.25">
      <c r="A225" s="14">
        <v>716</v>
      </c>
      <c r="B225" s="32" t="s">
        <v>214</v>
      </c>
      <c r="C225" s="1" t="s">
        <v>7</v>
      </c>
      <c r="D225" s="1" t="s">
        <v>8</v>
      </c>
      <c r="E225" s="1">
        <v>102</v>
      </c>
      <c r="F225" s="17">
        <v>79.53</v>
      </c>
      <c r="G225" s="17">
        <v>8112.06</v>
      </c>
      <c r="H225" s="57">
        <v>1111.9390160095111</v>
      </c>
      <c r="I225" s="57">
        <v>9223.9990160095113</v>
      </c>
    </row>
    <row r="226" spans="1:9" ht="14.45" customHeight="1" x14ac:dyDescent="0.25">
      <c r="A226" s="13">
        <v>392</v>
      </c>
      <c r="B226" s="32" t="s">
        <v>215</v>
      </c>
      <c r="C226" s="1" t="s">
        <v>0</v>
      </c>
      <c r="D226" s="1" t="s">
        <v>3</v>
      </c>
      <c r="E226" s="1">
        <v>854</v>
      </c>
      <c r="F226" s="17">
        <v>79.53</v>
      </c>
      <c r="G226" s="17">
        <v>67918.62</v>
      </c>
      <c r="H226" s="57">
        <v>30103.372923201841</v>
      </c>
      <c r="I226" s="57">
        <v>98021.992923201833</v>
      </c>
    </row>
    <row r="227" spans="1:9" ht="14.45" customHeight="1" x14ac:dyDescent="0.25">
      <c r="A227" s="13">
        <v>726</v>
      </c>
      <c r="B227" s="32" t="s">
        <v>216</v>
      </c>
      <c r="C227" s="1" t="s">
        <v>0</v>
      </c>
      <c r="D227" s="1" t="s">
        <v>194</v>
      </c>
      <c r="E227" s="1">
        <v>448</v>
      </c>
      <c r="F227" s="17">
        <v>73.53</v>
      </c>
      <c r="G227" s="17">
        <v>32941.440000000002</v>
      </c>
      <c r="H227" s="57">
        <v>9050.8889842229364</v>
      </c>
      <c r="I227" s="57">
        <v>41992.328984222942</v>
      </c>
    </row>
    <row r="228" spans="1:9" ht="14.45" customHeight="1" x14ac:dyDescent="0.25">
      <c r="A228" s="13">
        <v>936</v>
      </c>
      <c r="B228" s="32" t="s">
        <v>217</v>
      </c>
      <c r="C228" s="1" t="s">
        <v>0</v>
      </c>
      <c r="D228" s="1" t="s">
        <v>14</v>
      </c>
      <c r="E228" s="1">
        <v>58</v>
      </c>
      <c r="F228" s="17">
        <v>79.53</v>
      </c>
      <c r="G228" s="17">
        <v>4612.74</v>
      </c>
      <c r="H228" s="57">
        <v>1073.0492157481917</v>
      </c>
      <c r="I228" s="57">
        <v>5685.7892157481911</v>
      </c>
    </row>
    <row r="229" spans="1:9" ht="14.45" customHeight="1" x14ac:dyDescent="0.25">
      <c r="A229" s="13">
        <v>745</v>
      </c>
      <c r="B229" s="32" t="s">
        <v>218</v>
      </c>
      <c r="C229" s="1" t="s">
        <v>0</v>
      </c>
      <c r="D229" s="1" t="s">
        <v>138</v>
      </c>
      <c r="E229" s="1">
        <v>583</v>
      </c>
      <c r="F229" s="17">
        <v>76.53</v>
      </c>
      <c r="G229" s="17">
        <v>44616.99</v>
      </c>
      <c r="H229" s="57">
        <v>14004.805827231608</v>
      </c>
      <c r="I229" s="57">
        <v>58621.795827231603</v>
      </c>
    </row>
    <row r="230" spans="1:9" ht="14.45" customHeight="1" x14ac:dyDescent="0.25">
      <c r="A230" s="13">
        <v>309</v>
      </c>
      <c r="B230" s="32" t="s">
        <v>219</v>
      </c>
      <c r="C230" s="1" t="s">
        <v>0</v>
      </c>
      <c r="D230" s="1" t="s">
        <v>3</v>
      </c>
      <c r="E230" s="1">
        <v>236</v>
      </c>
      <c r="F230" s="17">
        <v>79.53</v>
      </c>
      <c r="G230" s="17">
        <v>18769.080000000002</v>
      </c>
      <c r="H230" s="57">
        <v>2330.9224833289259</v>
      </c>
      <c r="I230" s="57">
        <v>21100.002483328928</v>
      </c>
    </row>
    <row r="231" spans="1:9" ht="14.45" customHeight="1" x14ac:dyDescent="0.25">
      <c r="A231" s="13">
        <v>310</v>
      </c>
      <c r="B231" s="32" t="s">
        <v>352</v>
      </c>
      <c r="C231" s="1" t="s">
        <v>0</v>
      </c>
      <c r="D231" s="1" t="s">
        <v>3</v>
      </c>
      <c r="E231" s="1">
        <v>529</v>
      </c>
      <c r="F231" s="17">
        <v>79.53</v>
      </c>
      <c r="G231" s="17">
        <v>42071.37</v>
      </c>
      <c r="H231" s="57">
        <v>5694.3755567426751</v>
      </c>
      <c r="I231" s="57">
        <v>47765.74555674268</v>
      </c>
    </row>
    <row r="232" spans="1:9" ht="14.45" customHeight="1" x14ac:dyDescent="0.25">
      <c r="A232" s="13">
        <v>715</v>
      </c>
      <c r="B232" s="32" t="s">
        <v>220</v>
      </c>
      <c r="C232" s="1" t="s">
        <v>7</v>
      </c>
      <c r="D232" s="1" t="s">
        <v>8</v>
      </c>
      <c r="E232" s="1">
        <v>14</v>
      </c>
      <c r="F232" s="17">
        <v>79.53</v>
      </c>
      <c r="G232" s="17">
        <v>1113.42</v>
      </c>
      <c r="H232" s="57">
        <v>277.45699009277928</v>
      </c>
      <c r="I232" s="57">
        <v>1390.8769900927794</v>
      </c>
    </row>
    <row r="233" spans="1:9" ht="14.45" customHeight="1" x14ac:dyDescent="0.25">
      <c r="A233" s="13">
        <v>703</v>
      </c>
      <c r="B233" s="32" t="s">
        <v>221</v>
      </c>
      <c r="C233" s="1" t="s">
        <v>0</v>
      </c>
      <c r="D233" s="1" t="s">
        <v>60</v>
      </c>
      <c r="E233" s="1">
        <v>514</v>
      </c>
      <c r="F233" s="17">
        <v>79.53</v>
      </c>
      <c r="G233" s="17">
        <v>40878.42</v>
      </c>
      <c r="H233" s="57">
        <v>18656.969006180789</v>
      </c>
      <c r="I233" s="57">
        <v>59535.389006180791</v>
      </c>
    </row>
    <row r="234" spans="1:9" ht="26.25" customHeight="1" x14ac:dyDescent="0.25">
      <c r="A234" s="13">
        <v>567</v>
      </c>
      <c r="B234" s="32" t="s">
        <v>353</v>
      </c>
      <c r="C234" s="1" t="s">
        <v>0</v>
      </c>
      <c r="D234" s="1" t="s">
        <v>74</v>
      </c>
      <c r="E234" s="1">
        <v>749</v>
      </c>
      <c r="F234" s="17">
        <v>79.53</v>
      </c>
      <c r="G234" s="17">
        <v>59567.97</v>
      </c>
      <c r="H234" s="57">
        <v>9671.0365110402436</v>
      </c>
      <c r="I234" s="57">
        <v>69239.00651104025</v>
      </c>
    </row>
    <row r="235" spans="1:9" x14ac:dyDescent="0.25">
      <c r="A235" s="13">
        <v>336</v>
      </c>
      <c r="B235" s="32" t="s">
        <v>222</v>
      </c>
      <c r="C235" s="1" t="s">
        <v>7</v>
      </c>
      <c r="D235" s="1" t="s">
        <v>8</v>
      </c>
      <c r="E235" s="1">
        <v>48</v>
      </c>
      <c r="F235" s="17">
        <v>79.53</v>
      </c>
      <c r="G235" s="17">
        <v>3817.44</v>
      </c>
      <c r="H235" s="57">
        <v>434.55853815768535</v>
      </c>
      <c r="I235" s="57">
        <v>4251.9985381576853</v>
      </c>
    </row>
    <row r="236" spans="1:9" ht="14.45" customHeight="1" x14ac:dyDescent="0.25">
      <c r="A236" s="13">
        <v>441</v>
      </c>
      <c r="B236" s="32" t="s">
        <v>354</v>
      </c>
      <c r="C236" s="1" t="s">
        <v>0</v>
      </c>
      <c r="D236" s="1" t="s">
        <v>65</v>
      </c>
      <c r="E236" s="1">
        <v>159</v>
      </c>
      <c r="F236" s="17">
        <v>79.53</v>
      </c>
      <c r="G236" s="17">
        <v>12645.27</v>
      </c>
      <c r="H236" s="57">
        <v>5178.5525211823951</v>
      </c>
      <c r="I236" s="57">
        <v>17823.822521182396</v>
      </c>
    </row>
    <row r="237" spans="1:9" ht="14.45" customHeight="1" x14ac:dyDescent="0.25">
      <c r="A237" s="13">
        <v>767</v>
      </c>
      <c r="B237" s="32" t="s">
        <v>223</v>
      </c>
      <c r="C237" s="1" t="s">
        <v>7</v>
      </c>
      <c r="D237" s="1" t="s">
        <v>8</v>
      </c>
      <c r="E237" s="1">
        <v>189</v>
      </c>
      <c r="F237" s="17">
        <v>79.53</v>
      </c>
      <c r="G237" s="17">
        <v>15031.17</v>
      </c>
      <c r="H237" s="57">
        <v>2453.7862614784117</v>
      </c>
      <c r="I237" s="57">
        <v>17484.956261478412</v>
      </c>
    </row>
    <row r="238" spans="1:9" ht="14.45" customHeight="1" x14ac:dyDescent="0.25">
      <c r="A238" s="13">
        <v>879</v>
      </c>
      <c r="B238" s="32" t="s">
        <v>189</v>
      </c>
      <c r="C238" s="1" t="s">
        <v>0</v>
      </c>
      <c r="D238" s="1" t="s">
        <v>189</v>
      </c>
      <c r="E238" s="1">
        <v>491</v>
      </c>
      <c r="F238" s="17">
        <v>79.53</v>
      </c>
      <c r="G238" s="17">
        <v>39049.230000000003</v>
      </c>
      <c r="H238" s="57">
        <v>7466.2916742424932</v>
      </c>
      <c r="I238" s="57">
        <v>46515.521674242496</v>
      </c>
    </row>
    <row r="239" spans="1:9" ht="14.45" customHeight="1" x14ac:dyDescent="0.25">
      <c r="A239" s="13">
        <v>590</v>
      </c>
      <c r="B239" s="32" t="s">
        <v>355</v>
      </c>
      <c r="C239" s="1" t="s">
        <v>7</v>
      </c>
      <c r="D239" s="1" t="s">
        <v>8</v>
      </c>
      <c r="E239" s="1">
        <v>511</v>
      </c>
      <c r="F239" s="17">
        <v>79.53</v>
      </c>
      <c r="G239" s="17">
        <v>40639.83</v>
      </c>
      <c r="H239" s="57">
        <v>14501.349665507832</v>
      </c>
      <c r="I239" s="57">
        <v>55141.179665507836</v>
      </c>
    </row>
    <row r="240" spans="1:9" ht="14.45" customHeight="1" x14ac:dyDescent="0.25">
      <c r="A240" s="13">
        <v>704</v>
      </c>
      <c r="B240" s="32" t="s">
        <v>356</v>
      </c>
      <c r="C240" s="1" t="s">
        <v>0</v>
      </c>
      <c r="D240" s="1" t="s">
        <v>34</v>
      </c>
      <c r="E240" s="1">
        <v>29</v>
      </c>
      <c r="F240" s="17">
        <v>73.53</v>
      </c>
      <c r="G240" s="17">
        <v>2132.37</v>
      </c>
      <c r="H240" s="57">
        <v>1367.837355598672</v>
      </c>
      <c r="I240" s="57">
        <v>3500.2073555986717</v>
      </c>
    </row>
    <row r="241" spans="1:9" ht="15.6" customHeight="1" x14ac:dyDescent="0.25">
      <c r="A241" s="13">
        <v>337</v>
      </c>
      <c r="B241" s="32" t="s">
        <v>357</v>
      </c>
      <c r="C241" s="5" t="s">
        <v>0</v>
      </c>
      <c r="D241" s="5" t="s">
        <v>5</v>
      </c>
      <c r="E241" s="5">
        <v>855</v>
      </c>
      <c r="F241" s="17">
        <v>79.53</v>
      </c>
      <c r="G241" s="17">
        <v>67998.149999999994</v>
      </c>
      <c r="H241" s="57">
        <v>24717.636362263867</v>
      </c>
      <c r="I241" s="61">
        <v>92715.786362263869</v>
      </c>
    </row>
    <row r="242" spans="1:9" ht="14.45" customHeight="1" x14ac:dyDescent="0.25">
      <c r="A242" s="13">
        <v>338</v>
      </c>
      <c r="B242" s="32" t="s">
        <v>225</v>
      </c>
      <c r="C242" s="1" t="s">
        <v>7</v>
      </c>
      <c r="D242" s="1" t="s">
        <v>8</v>
      </c>
      <c r="E242" s="1">
        <v>297</v>
      </c>
      <c r="F242" s="17">
        <v>79.53</v>
      </c>
      <c r="G242" s="17">
        <v>23620.41</v>
      </c>
      <c r="H242" s="57">
        <v>6318.7834494136023</v>
      </c>
      <c r="I242" s="57">
        <v>29939.1934494136</v>
      </c>
    </row>
    <row r="243" spans="1:9" ht="14.45" customHeight="1" x14ac:dyDescent="0.25">
      <c r="A243" s="13">
        <v>339</v>
      </c>
      <c r="B243" s="32" t="s">
        <v>226</v>
      </c>
      <c r="C243" s="1" t="s">
        <v>7</v>
      </c>
      <c r="D243" s="1" t="s">
        <v>8</v>
      </c>
      <c r="E243" s="1">
        <v>104</v>
      </c>
      <c r="F243" s="17">
        <v>79.53</v>
      </c>
      <c r="G243" s="17">
        <v>8271.1200000000008</v>
      </c>
      <c r="H243" s="57">
        <v>813.45176438820727</v>
      </c>
      <c r="I243" s="57">
        <v>9084.571764388209</v>
      </c>
    </row>
    <row r="244" spans="1:9" ht="14.45" customHeight="1" x14ac:dyDescent="0.25">
      <c r="A244" s="13">
        <v>442</v>
      </c>
      <c r="B244" s="32" t="s">
        <v>358</v>
      </c>
      <c r="C244" s="1" t="s">
        <v>0</v>
      </c>
      <c r="D244" s="1" t="s">
        <v>63</v>
      </c>
      <c r="E244" s="1">
        <v>34</v>
      </c>
      <c r="F244" s="17">
        <v>75.53</v>
      </c>
      <c r="G244" s="17">
        <v>2568.02</v>
      </c>
      <c r="H244" s="57">
        <v>261.57784423429206</v>
      </c>
      <c r="I244" s="57">
        <v>2829.5978442342921</v>
      </c>
    </row>
    <row r="245" spans="1:9" ht="26.25" customHeight="1" x14ac:dyDescent="0.25">
      <c r="A245" s="13">
        <v>904</v>
      </c>
      <c r="B245" s="32" t="s">
        <v>359</v>
      </c>
      <c r="C245" s="1" t="s">
        <v>7</v>
      </c>
      <c r="D245" s="1" t="s">
        <v>8</v>
      </c>
      <c r="E245" s="1">
        <v>298</v>
      </c>
      <c r="F245" s="17">
        <v>79.53</v>
      </c>
      <c r="G245" s="17">
        <v>23699.94</v>
      </c>
      <c r="H245" s="57">
        <v>3321.4273296431388</v>
      </c>
      <c r="I245" s="57">
        <v>27021.367329643137</v>
      </c>
    </row>
    <row r="246" spans="1:9" ht="26.25" customHeight="1" x14ac:dyDescent="0.25">
      <c r="A246" s="13">
        <v>623</v>
      </c>
      <c r="B246" s="32" t="s">
        <v>150</v>
      </c>
      <c r="C246" s="1" t="s">
        <v>0</v>
      </c>
      <c r="D246" s="1" t="s">
        <v>58</v>
      </c>
      <c r="E246" s="1">
        <v>593</v>
      </c>
      <c r="F246" s="17">
        <v>79.53</v>
      </c>
      <c r="G246" s="17">
        <v>47161.29</v>
      </c>
      <c r="H246" s="57">
        <v>9298.4823663904317</v>
      </c>
      <c r="I246" s="57">
        <v>56459.772366390433</v>
      </c>
    </row>
    <row r="247" spans="1:9" ht="14.45" customHeight="1" x14ac:dyDescent="0.25">
      <c r="A247" s="13">
        <v>905</v>
      </c>
      <c r="B247" s="32" t="s">
        <v>228</v>
      </c>
      <c r="C247" s="1" t="s">
        <v>7</v>
      </c>
      <c r="D247" s="1" t="s">
        <v>8</v>
      </c>
      <c r="E247" s="1">
        <v>516</v>
      </c>
      <c r="F247" s="17">
        <v>79.53</v>
      </c>
      <c r="G247" s="17">
        <v>41037.480000000003</v>
      </c>
      <c r="H247" s="57">
        <v>4370.2516656304661</v>
      </c>
      <c r="I247" s="57">
        <v>45407.731665630468</v>
      </c>
    </row>
    <row r="248" spans="1:9" ht="14.45" customHeight="1" x14ac:dyDescent="0.25">
      <c r="A248" s="13">
        <v>420</v>
      </c>
      <c r="B248" s="32" t="s">
        <v>229</v>
      </c>
      <c r="C248" s="1" t="s">
        <v>0</v>
      </c>
      <c r="D248" s="1" t="s">
        <v>10</v>
      </c>
      <c r="E248" s="1">
        <v>471</v>
      </c>
      <c r="F248" s="17">
        <v>79.53</v>
      </c>
      <c r="G248" s="17">
        <v>37458.629999999997</v>
      </c>
      <c r="H248" s="57">
        <v>21347.128716244155</v>
      </c>
      <c r="I248" s="57">
        <v>58805.758716244149</v>
      </c>
    </row>
    <row r="249" spans="1:9" ht="14.45" customHeight="1" x14ac:dyDescent="0.25">
      <c r="A249" s="13">
        <v>880</v>
      </c>
      <c r="B249" s="32" t="s">
        <v>233</v>
      </c>
      <c r="C249" s="1" t="s">
        <v>0</v>
      </c>
      <c r="D249" s="1" t="s">
        <v>189</v>
      </c>
      <c r="E249" s="1">
        <v>354</v>
      </c>
      <c r="F249" s="17">
        <v>79.53</v>
      </c>
      <c r="G249" s="17">
        <v>28153.62</v>
      </c>
      <c r="H249" s="57">
        <v>6263.2432071380508</v>
      </c>
      <c r="I249" s="57">
        <v>34416.863207138049</v>
      </c>
    </row>
    <row r="250" spans="1:9" ht="14.45" customHeight="1" x14ac:dyDescent="0.25">
      <c r="A250" s="13">
        <v>956</v>
      </c>
      <c r="B250" s="32" t="s">
        <v>230</v>
      </c>
      <c r="C250" s="1" t="s">
        <v>0</v>
      </c>
      <c r="D250" s="1" t="s">
        <v>14</v>
      </c>
      <c r="E250" s="1">
        <v>646</v>
      </c>
      <c r="F250" s="17">
        <v>79.53</v>
      </c>
      <c r="G250" s="17">
        <v>51376.38</v>
      </c>
      <c r="H250" s="57">
        <v>10281.485451911109</v>
      </c>
      <c r="I250" s="57">
        <v>61657.865451911108</v>
      </c>
    </row>
    <row r="251" spans="1:9" ht="14.45" customHeight="1" x14ac:dyDescent="0.25">
      <c r="A251" s="13">
        <v>421</v>
      </c>
      <c r="B251" s="32" t="s">
        <v>231</v>
      </c>
      <c r="C251" s="1" t="s">
        <v>7</v>
      </c>
      <c r="D251" s="1" t="s">
        <v>8</v>
      </c>
      <c r="E251" s="1">
        <v>17</v>
      </c>
      <c r="F251" s="17">
        <v>79.53</v>
      </c>
      <c r="G251" s="17">
        <v>1352.01</v>
      </c>
      <c r="H251" s="57">
        <v>101.25786238945453</v>
      </c>
      <c r="I251" s="57">
        <v>1453.2678623894544</v>
      </c>
    </row>
    <row r="252" spans="1:9" ht="14.45" customHeight="1" x14ac:dyDescent="0.25">
      <c r="A252" s="13">
        <v>987</v>
      </c>
      <c r="B252" s="32" t="s">
        <v>232</v>
      </c>
      <c r="C252" s="1" t="s">
        <v>0</v>
      </c>
      <c r="D252" s="1" t="s">
        <v>14</v>
      </c>
      <c r="E252" s="1">
        <v>69</v>
      </c>
      <c r="F252" s="17">
        <v>79.53</v>
      </c>
      <c r="G252" s="17">
        <v>5487.57</v>
      </c>
      <c r="H252" s="57">
        <v>1773.2165693807933</v>
      </c>
      <c r="I252" s="57">
        <v>7260.7865693807926</v>
      </c>
    </row>
    <row r="253" spans="1:9" ht="14.45" customHeight="1" x14ac:dyDescent="0.25">
      <c r="A253" s="13">
        <v>881</v>
      </c>
      <c r="B253" s="32" t="s">
        <v>267</v>
      </c>
      <c r="C253" s="1" t="s">
        <v>0</v>
      </c>
      <c r="D253" s="1" t="s">
        <v>189</v>
      </c>
      <c r="E253" s="1">
        <v>73</v>
      </c>
      <c r="F253" s="17">
        <v>79.53</v>
      </c>
      <c r="G253" s="17">
        <v>5805.6900000000005</v>
      </c>
      <c r="H253" s="57">
        <v>1283.3752370215627</v>
      </c>
      <c r="I253" s="57">
        <v>7089.065237021563</v>
      </c>
    </row>
    <row r="254" spans="1:9" ht="14.45" customHeight="1" x14ac:dyDescent="0.25">
      <c r="A254" s="13">
        <v>853</v>
      </c>
      <c r="B254" s="32" t="s">
        <v>234</v>
      </c>
      <c r="C254" s="1" t="s">
        <v>0</v>
      </c>
      <c r="D254" s="1" t="s">
        <v>109</v>
      </c>
      <c r="E254" s="1">
        <v>291</v>
      </c>
      <c r="F254" s="17">
        <v>79.53</v>
      </c>
      <c r="G254" s="17">
        <v>23143.23</v>
      </c>
      <c r="H254" s="57">
        <v>7307.3151593715829</v>
      </c>
      <c r="I254" s="57">
        <v>30450.545159371584</v>
      </c>
    </row>
    <row r="255" spans="1:9" ht="14.45" customHeight="1" x14ac:dyDescent="0.25">
      <c r="A255" s="13">
        <v>393</v>
      </c>
      <c r="B255" s="32" t="s">
        <v>360</v>
      </c>
      <c r="C255" s="1" t="s">
        <v>0</v>
      </c>
      <c r="D255" s="1" t="s">
        <v>14</v>
      </c>
      <c r="E255" s="1">
        <v>148</v>
      </c>
      <c r="F255" s="17">
        <v>79.53</v>
      </c>
      <c r="G255" s="17">
        <v>11770.44</v>
      </c>
      <c r="H255" s="57">
        <v>2426.5321010307412</v>
      </c>
      <c r="I255" s="57">
        <v>14196.972101030742</v>
      </c>
    </row>
    <row r="256" spans="1:9" ht="14.45" customHeight="1" x14ac:dyDescent="0.25">
      <c r="A256" s="13">
        <v>422</v>
      </c>
      <c r="B256" s="32" t="s">
        <v>361</v>
      </c>
      <c r="C256" s="1" t="s">
        <v>7</v>
      </c>
      <c r="D256" s="1" t="s">
        <v>8</v>
      </c>
      <c r="E256" s="1">
        <v>37</v>
      </c>
      <c r="F256" s="17">
        <v>79.53</v>
      </c>
      <c r="G256" s="17">
        <v>2942.61</v>
      </c>
      <c r="H256" s="57">
        <v>446.7305068158928</v>
      </c>
      <c r="I256" s="57">
        <v>3389.3405068158927</v>
      </c>
    </row>
    <row r="257" spans="1:9" ht="14.45" customHeight="1" x14ac:dyDescent="0.25">
      <c r="A257" s="13">
        <v>340</v>
      </c>
      <c r="B257" s="32" t="s">
        <v>235</v>
      </c>
      <c r="C257" s="1" t="s">
        <v>7</v>
      </c>
      <c r="D257" s="1" t="s">
        <v>8</v>
      </c>
      <c r="E257" s="1">
        <v>127</v>
      </c>
      <c r="F257" s="17">
        <v>79.53</v>
      </c>
      <c r="G257" s="17">
        <v>10100.31</v>
      </c>
      <c r="H257" s="57">
        <v>1472.0043421215889</v>
      </c>
      <c r="I257" s="57">
        <v>11572.314342121588</v>
      </c>
    </row>
    <row r="258" spans="1:9" ht="14.45" customHeight="1" x14ac:dyDescent="0.25">
      <c r="A258" s="13">
        <v>843</v>
      </c>
      <c r="B258" s="32" t="s">
        <v>106</v>
      </c>
      <c r="C258" s="1" t="s">
        <v>0</v>
      </c>
      <c r="D258" s="1" t="s">
        <v>106</v>
      </c>
      <c r="E258" s="1">
        <v>1246</v>
      </c>
      <c r="F258" s="17">
        <v>79.53</v>
      </c>
      <c r="G258" s="17">
        <v>99094.38</v>
      </c>
      <c r="H258" s="57">
        <v>56793.267536493389</v>
      </c>
      <c r="I258" s="57">
        <v>155887.6475364934</v>
      </c>
    </row>
    <row r="259" spans="1:9" ht="14.45" customHeight="1" x14ac:dyDescent="0.25">
      <c r="A259" s="13">
        <v>746</v>
      </c>
      <c r="B259" s="32" t="s">
        <v>236</v>
      </c>
      <c r="C259" s="1" t="s">
        <v>0</v>
      </c>
      <c r="D259" s="1" t="s">
        <v>13</v>
      </c>
      <c r="E259" s="1">
        <v>420</v>
      </c>
      <c r="F259" s="17">
        <v>79.53</v>
      </c>
      <c r="G259" s="17">
        <v>33402.6</v>
      </c>
      <c r="H259" s="57">
        <v>4971.8194200152357</v>
      </c>
      <c r="I259" s="57">
        <v>38374.419420015234</v>
      </c>
    </row>
    <row r="260" spans="1:9" ht="14.45" customHeight="1" x14ac:dyDescent="0.25">
      <c r="A260" s="13">
        <v>706</v>
      </c>
      <c r="B260" s="32" t="s">
        <v>237</v>
      </c>
      <c r="C260" s="1" t="s">
        <v>0</v>
      </c>
      <c r="D260" s="1" t="s">
        <v>60</v>
      </c>
      <c r="E260" s="1">
        <v>134</v>
      </c>
      <c r="F260" s="17">
        <v>79.53</v>
      </c>
      <c r="G260" s="17">
        <v>10657.02</v>
      </c>
      <c r="H260" s="57">
        <v>2632.7324520694606</v>
      </c>
      <c r="I260" s="57">
        <v>13289.752452069461</v>
      </c>
    </row>
    <row r="261" spans="1:9" ht="14.45" customHeight="1" x14ac:dyDescent="0.25">
      <c r="A261" s="13">
        <v>443</v>
      </c>
      <c r="B261" s="32" t="s">
        <v>65</v>
      </c>
      <c r="C261" s="1" t="s">
        <v>0</v>
      </c>
      <c r="D261" s="1" t="s">
        <v>65</v>
      </c>
      <c r="E261" s="1">
        <v>1097</v>
      </c>
      <c r="F261" s="17">
        <v>79.53</v>
      </c>
      <c r="G261" s="17">
        <v>87244.41</v>
      </c>
      <c r="H261" s="57">
        <v>55170.110919320141</v>
      </c>
      <c r="I261" s="57">
        <v>142414.52091932014</v>
      </c>
    </row>
    <row r="262" spans="1:9" ht="14.45" customHeight="1" x14ac:dyDescent="0.25">
      <c r="A262" s="13">
        <v>449</v>
      </c>
      <c r="B262" s="32" t="s">
        <v>238</v>
      </c>
      <c r="C262" s="1" t="s">
        <v>0</v>
      </c>
      <c r="D262" s="1" t="s">
        <v>63</v>
      </c>
      <c r="E262" s="1">
        <v>153</v>
      </c>
      <c r="F262" s="17">
        <v>75.53</v>
      </c>
      <c r="G262" s="17">
        <v>11556.09</v>
      </c>
      <c r="H262" s="57">
        <v>4702.4325191106373</v>
      </c>
      <c r="I262" s="57">
        <v>16258.522519110636</v>
      </c>
    </row>
    <row r="263" spans="1:9" ht="14.45" customHeight="1" x14ac:dyDescent="0.25">
      <c r="A263" s="13">
        <v>707</v>
      </c>
      <c r="B263" s="32" t="s">
        <v>362</v>
      </c>
      <c r="C263" s="1" t="s">
        <v>0</v>
      </c>
      <c r="D263" s="1" t="s">
        <v>60</v>
      </c>
      <c r="E263" s="1">
        <v>45</v>
      </c>
      <c r="F263" s="17">
        <v>79.53</v>
      </c>
      <c r="G263" s="17">
        <v>3578.85</v>
      </c>
      <c r="H263" s="57">
        <v>441.49155383371203</v>
      </c>
      <c r="I263" s="57">
        <v>4020.3415538337122</v>
      </c>
    </row>
    <row r="264" spans="1:9" ht="14.45" customHeight="1" x14ac:dyDescent="0.25">
      <c r="A264" s="13">
        <v>591</v>
      </c>
      <c r="B264" s="32" t="s">
        <v>239</v>
      </c>
      <c r="C264" s="1" t="s">
        <v>7</v>
      </c>
      <c r="D264" s="1" t="s">
        <v>8</v>
      </c>
      <c r="E264" s="1">
        <v>16</v>
      </c>
      <c r="F264" s="17">
        <v>79.53</v>
      </c>
      <c r="G264" s="17">
        <v>1272.48</v>
      </c>
      <c r="H264" s="57">
        <v>498.56813102427856</v>
      </c>
      <c r="I264" s="57">
        <v>1771.0481310242785</v>
      </c>
    </row>
    <row r="265" spans="1:9" ht="14.45" customHeight="1" x14ac:dyDescent="0.25">
      <c r="A265" s="13">
        <v>906</v>
      </c>
      <c r="B265" s="32" t="s">
        <v>240</v>
      </c>
      <c r="C265" s="1" t="s">
        <v>7</v>
      </c>
      <c r="D265" s="1" t="s">
        <v>8</v>
      </c>
      <c r="E265" s="1">
        <v>198</v>
      </c>
      <c r="F265" s="17">
        <v>79.53</v>
      </c>
      <c r="G265" s="17">
        <v>15746.94</v>
      </c>
      <c r="H265" s="57">
        <v>2002.3448865226685</v>
      </c>
      <c r="I265" s="57">
        <v>17749.28488652267</v>
      </c>
    </row>
    <row r="266" spans="1:9" ht="14.45" customHeight="1" x14ac:dyDescent="0.25">
      <c r="A266" s="13">
        <v>786</v>
      </c>
      <c r="B266" s="32" t="s">
        <v>241</v>
      </c>
      <c r="C266" s="1" t="s">
        <v>0</v>
      </c>
      <c r="D266" s="1" t="s">
        <v>50</v>
      </c>
      <c r="E266" s="1">
        <v>120</v>
      </c>
      <c r="F266" s="17">
        <v>79.53</v>
      </c>
      <c r="G266" s="17">
        <v>9543.6</v>
      </c>
      <c r="H266" s="57">
        <v>2633.6814274569915</v>
      </c>
      <c r="I266" s="57">
        <v>12177.281427456992</v>
      </c>
    </row>
    <row r="267" spans="1:9" ht="14.45" customHeight="1" x14ac:dyDescent="0.25">
      <c r="A267" s="13">
        <v>708</v>
      </c>
      <c r="B267" s="32" t="s">
        <v>242</v>
      </c>
      <c r="C267" s="1" t="s">
        <v>0</v>
      </c>
      <c r="D267" s="1" t="s">
        <v>34</v>
      </c>
      <c r="E267" s="1">
        <v>11</v>
      </c>
      <c r="F267" s="17">
        <v>73.53</v>
      </c>
      <c r="G267" s="17">
        <v>808.83</v>
      </c>
      <c r="H267" s="57">
        <v>315.29516090721233</v>
      </c>
      <c r="I267" s="57">
        <v>1124.1251609072124</v>
      </c>
    </row>
    <row r="268" spans="1:9" ht="14.45" customHeight="1" x14ac:dyDescent="0.25">
      <c r="A268" s="13">
        <v>747</v>
      </c>
      <c r="B268" s="32" t="s">
        <v>243</v>
      </c>
      <c r="C268" s="1" t="s">
        <v>0</v>
      </c>
      <c r="D268" s="1" t="s">
        <v>13</v>
      </c>
      <c r="E268" s="1">
        <v>109</v>
      </c>
      <c r="F268" s="17">
        <v>79.53</v>
      </c>
      <c r="G268" s="17">
        <v>8668.77</v>
      </c>
      <c r="H268" s="57">
        <v>414.40034033058163</v>
      </c>
      <c r="I268" s="57">
        <v>9083.1703403305819</v>
      </c>
    </row>
    <row r="269" spans="1:9" ht="14.45" customHeight="1" x14ac:dyDescent="0.25">
      <c r="A269" s="13">
        <v>311</v>
      </c>
      <c r="B269" s="32" t="s">
        <v>244</v>
      </c>
      <c r="C269" s="1" t="s">
        <v>0</v>
      </c>
      <c r="D269" s="1" t="s">
        <v>14</v>
      </c>
      <c r="E269" s="1">
        <v>738</v>
      </c>
      <c r="F269" s="17">
        <v>79.53</v>
      </c>
      <c r="G269" s="17">
        <v>58693.14</v>
      </c>
      <c r="H269" s="57">
        <v>9324.5152685499761</v>
      </c>
      <c r="I269" s="57">
        <v>68017.655268549977</v>
      </c>
    </row>
    <row r="270" spans="1:9" ht="14.45" customHeight="1" x14ac:dyDescent="0.25">
      <c r="A270" s="13">
        <v>748</v>
      </c>
      <c r="B270" s="32" t="s">
        <v>245</v>
      </c>
      <c r="C270" s="1" t="s">
        <v>0</v>
      </c>
      <c r="D270" s="1" t="s">
        <v>13</v>
      </c>
      <c r="E270" s="1">
        <v>152</v>
      </c>
      <c r="F270" s="17">
        <v>79.53</v>
      </c>
      <c r="G270" s="17">
        <v>12088.56</v>
      </c>
      <c r="H270" s="57">
        <v>1448.3003161346953</v>
      </c>
      <c r="I270" s="57">
        <v>13536.860316134695</v>
      </c>
    </row>
    <row r="271" spans="1:9" ht="26.25" customHeight="1" x14ac:dyDescent="0.25">
      <c r="A271" s="13">
        <v>592</v>
      </c>
      <c r="B271" s="32" t="s">
        <v>363</v>
      </c>
      <c r="C271" s="1" t="s">
        <v>0</v>
      </c>
      <c r="D271" s="1" t="s">
        <v>50</v>
      </c>
      <c r="E271" s="1">
        <v>96</v>
      </c>
      <c r="F271" s="17">
        <v>79.53</v>
      </c>
      <c r="G271" s="17">
        <v>7634.88</v>
      </c>
      <c r="H271" s="57">
        <v>2221.4716660013619</v>
      </c>
      <c r="I271" s="57">
        <v>9856.3516660013629</v>
      </c>
    </row>
    <row r="272" spans="1:9" ht="26.25" customHeight="1" x14ac:dyDescent="0.25">
      <c r="A272" s="13">
        <v>855</v>
      </c>
      <c r="B272" s="32" t="s">
        <v>109</v>
      </c>
      <c r="C272" s="1" t="s">
        <v>0</v>
      </c>
      <c r="D272" s="1" t="s">
        <v>109</v>
      </c>
      <c r="E272" s="1">
        <v>1307</v>
      </c>
      <c r="F272" s="17">
        <v>79.53</v>
      </c>
      <c r="G272" s="17">
        <v>103945.71</v>
      </c>
      <c r="H272" s="57">
        <v>21288.460358319277</v>
      </c>
      <c r="I272" s="57">
        <v>125234.17035831929</v>
      </c>
    </row>
    <row r="273" spans="1:9" ht="14.45" customHeight="1" x14ac:dyDescent="0.25">
      <c r="A273" s="13">
        <v>341</v>
      </c>
      <c r="B273" s="32" t="s">
        <v>246</v>
      </c>
      <c r="C273" s="1" t="s">
        <v>0</v>
      </c>
      <c r="D273" s="1" t="s">
        <v>5</v>
      </c>
      <c r="E273" s="1">
        <v>112</v>
      </c>
      <c r="F273" s="17">
        <v>79.53</v>
      </c>
      <c r="G273" s="17">
        <v>8907.36</v>
      </c>
      <c r="H273" s="57">
        <v>1508.6938743772282</v>
      </c>
      <c r="I273" s="57">
        <v>10416.053874377229</v>
      </c>
    </row>
    <row r="274" spans="1:9" ht="14.45" customHeight="1" x14ac:dyDescent="0.25">
      <c r="A274" s="13">
        <v>937</v>
      </c>
      <c r="B274" s="32" t="s">
        <v>247</v>
      </c>
      <c r="C274" s="1" t="s">
        <v>0</v>
      </c>
      <c r="D274" s="1" t="s">
        <v>86</v>
      </c>
      <c r="E274" s="1">
        <v>51</v>
      </c>
      <c r="F274" s="17">
        <v>79.53</v>
      </c>
      <c r="G274" s="17">
        <v>4056.03</v>
      </c>
      <c r="H274" s="57">
        <v>708.32797490830319</v>
      </c>
      <c r="I274" s="57">
        <v>4764.3579749083037</v>
      </c>
    </row>
    <row r="275" spans="1:9" ht="14.45" customHeight="1" x14ac:dyDescent="0.25">
      <c r="A275" s="13">
        <v>988</v>
      </c>
      <c r="B275" s="32" t="s">
        <v>248</v>
      </c>
      <c r="C275" s="1" t="s">
        <v>0</v>
      </c>
      <c r="D275" s="1" t="s">
        <v>36</v>
      </c>
      <c r="E275" s="1">
        <v>310</v>
      </c>
      <c r="F275" s="17">
        <v>79.53</v>
      </c>
      <c r="G275" s="17">
        <v>24654.3</v>
      </c>
      <c r="H275" s="57">
        <v>2282.6871823387787</v>
      </c>
      <c r="I275" s="57">
        <v>26936.987182338777</v>
      </c>
    </row>
    <row r="276" spans="1:9" ht="14.45" customHeight="1" x14ac:dyDescent="0.25">
      <c r="A276" s="13">
        <v>312</v>
      </c>
      <c r="B276" s="32" t="s">
        <v>364</v>
      </c>
      <c r="C276" s="1" t="s">
        <v>0</v>
      </c>
      <c r="D276" s="1" t="s">
        <v>3</v>
      </c>
      <c r="E276" s="1">
        <v>592</v>
      </c>
      <c r="F276" s="17">
        <v>79.53</v>
      </c>
      <c r="G276" s="17">
        <v>47081.760000000002</v>
      </c>
      <c r="H276" s="57">
        <v>7274.7485066788086</v>
      </c>
      <c r="I276" s="57">
        <v>54356.508506678809</v>
      </c>
    </row>
    <row r="277" spans="1:9" ht="14.45" customHeight="1" x14ac:dyDescent="0.25">
      <c r="A277" s="13">
        <v>709</v>
      </c>
      <c r="B277" s="32" t="s">
        <v>249</v>
      </c>
      <c r="C277" s="1" t="s">
        <v>0</v>
      </c>
      <c r="D277" s="1" t="s">
        <v>34</v>
      </c>
      <c r="E277" s="1">
        <v>16</v>
      </c>
      <c r="F277" s="17">
        <v>73.53</v>
      </c>
      <c r="G277" s="17">
        <v>1176.48</v>
      </c>
      <c r="H277" s="57">
        <v>151.1548944531971</v>
      </c>
      <c r="I277" s="57">
        <v>1327.6348944531971</v>
      </c>
    </row>
    <row r="278" spans="1:9" ht="14.45" customHeight="1" x14ac:dyDescent="0.25">
      <c r="A278" s="13">
        <v>883</v>
      </c>
      <c r="B278" s="32" t="s">
        <v>250</v>
      </c>
      <c r="C278" s="1" t="s">
        <v>0</v>
      </c>
      <c r="D278" s="1" t="s">
        <v>14</v>
      </c>
      <c r="E278" s="1">
        <v>443</v>
      </c>
      <c r="F278" s="17">
        <v>79.53</v>
      </c>
      <c r="G278" s="17">
        <v>35231.79</v>
      </c>
      <c r="H278" s="57">
        <v>8487.670306196469</v>
      </c>
      <c r="I278" s="57">
        <v>43719.460306196474</v>
      </c>
    </row>
    <row r="279" spans="1:9" ht="14.45" customHeight="1" x14ac:dyDescent="0.25">
      <c r="A279" s="13">
        <v>907</v>
      </c>
      <c r="B279" s="32" t="s">
        <v>251</v>
      </c>
      <c r="C279" s="1" t="s">
        <v>7</v>
      </c>
      <c r="D279" s="1" t="s">
        <v>8</v>
      </c>
      <c r="E279" s="1">
        <v>577</v>
      </c>
      <c r="F279" s="17">
        <v>79.53</v>
      </c>
      <c r="G279" s="17">
        <v>45888.81</v>
      </c>
      <c r="H279" s="57">
        <v>7468.1089678699354</v>
      </c>
      <c r="I279" s="57">
        <v>53356.918967869933</v>
      </c>
    </row>
    <row r="280" spans="1:9" ht="14.45" customHeight="1" x14ac:dyDescent="0.25">
      <c r="A280" s="13">
        <v>938</v>
      </c>
      <c r="B280" s="32" t="s">
        <v>252</v>
      </c>
      <c r="C280" s="1" t="s">
        <v>7</v>
      </c>
      <c r="D280" s="1" t="s">
        <v>8</v>
      </c>
      <c r="E280" s="1">
        <v>692</v>
      </c>
      <c r="F280" s="17">
        <v>79.53</v>
      </c>
      <c r="G280" s="17">
        <v>55034.76</v>
      </c>
      <c r="H280" s="57">
        <v>20469.708497936594</v>
      </c>
      <c r="I280" s="57">
        <v>75504.468497936599</v>
      </c>
    </row>
    <row r="281" spans="1:9" ht="14.45" customHeight="1" x14ac:dyDescent="0.25">
      <c r="A281" s="13">
        <v>499</v>
      </c>
      <c r="B281" s="32" t="s">
        <v>253</v>
      </c>
      <c r="C281" s="1" t="s">
        <v>0</v>
      </c>
      <c r="D281" s="1" t="s">
        <v>53</v>
      </c>
      <c r="E281" s="1">
        <v>113</v>
      </c>
      <c r="F281" s="17">
        <v>79.53</v>
      </c>
      <c r="G281" s="17">
        <v>8986.89</v>
      </c>
      <c r="H281" s="57">
        <v>1996.6201009307217</v>
      </c>
      <c r="I281" s="57">
        <v>10983.510100930722</v>
      </c>
    </row>
    <row r="282" spans="1:9" ht="14.45" customHeight="1" x14ac:dyDescent="0.25">
      <c r="A282" s="13">
        <v>444</v>
      </c>
      <c r="B282" s="32" t="s">
        <v>254</v>
      </c>
      <c r="C282" s="1" t="s">
        <v>0</v>
      </c>
      <c r="D282" s="1" t="s">
        <v>63</v>
      </c>
      <c r="E282" s="1">
        <v>482</v>
      </c>
      <c r="F282" s="17">
        <v>75.53</v>
      </c>
      <c r="G282" s="17">
        <v>36405.46</v>
      </c>
      <c r="H282" s="57">
        <v>12296.183836101472</v>
      </c>
      <c r="I282" s="57">
        <v>48701.643836101473</v>
      </c>
    </row>
    <row r="283" spans="1:9" ht="14.45" customHeight="1" x14ac:dyDescent="0.25">
      <c r="A283" s="13">
        <v>445</v>
      </c>
      <c r="B283" s="32" t="s">
        <v>255</v>
      </c>
      <c r="C283" s="1" t="s">
        <v>0</v>
      </c>
      <c r="D283" s="1" t="s">
        <v>65</v>
      </c>
      <c r="E283" s="1">
        <v>315</v>
      </c>
      <c r="F283" s="17">
        <v>79.53</v>
      </c>
      <c r="G283" s="17">
        <v>25051.95</v>
      </c>
      <c r="H283" s="57">
        <v>6461.2724456734059</v>
      </c>
      <c r="I283" s="57">
        <v>31513.222445673407</v>
      </c>
    </row>
    <row r="284" spans="1:9" ht="14.45" customHeight="1" x14ac:dyDescent="0.25">
      <c r="A284" s="13">
        <v>711</v>
      </c>
      <c r="B284" s="32" t="s">
        <v>256</v>
      </c>
      <c r="C284" s="1" t="s">
        <v>0</v>
      </c>
      <c r="D284" s="1" t="s">
        <v>60</v>
      </c>
      <c r="E284" s="1">
        <v>44</v>
      </c>
      <c r="F284" s="17">
        <v>79.53</v>
      </c>
      <c r="G284" s="17">
        <v>3499.32</v>
      </c>
      <c r="H284" s="57">
        <v>1069.8980846726779</v>
      </c>
      <c r="I284" s="57">
        <v>4569.2180846726778</v>
      </c>
    </row>
    <row r="285" spans="1:9" ht="14.45" customHeight="1" x14ac:dyDescent="0.25">
      <c r="A285" s="13">
        <v>768</v>
      </c>
      <c r="B285" s="32" t="s">
        <v>257</v>
      </c>
      <c r="C285" s="1" t="s">
        <v>0</v>
      </c>
      <c r="D285" s="1" t="s">
        <v>257</v>
      </c>
      <c r="E285" s="1">
        <v>2261</v>
      </c>
      <c r="F285" s="17">
        <v>79.53</v>
      </c>
      <c r="G285" s="17">
        <v>179817.33000000002</v>
      </c>
      <c r="H285" s="57">
        <v>65906.302470391631</v>
      </c>
      <c r="I285" s="57">
        <v>245723.63247039163</v>
      </c>
    </row>
    <row r="286" spans="1:9" ht="14.45" customHeight="1" x14ac:dyDescent="0.25">
      <c r="A286" s="13">
        <v>793</v>
      </c>
      <c r="B286" s="32" t="s">
        <v>258</v>
      </c>
      <c r="C286" s="1" t="s">
        <v>0</v>
      </c>
      <c r="D286" s="1" t="s">
        <v>106</v>
      </c>
      <c r="E286" s="1">
        <v>265</v>
      </c>
      <c r="F286" s="17">
        <v>79.53</v>
      </c>
      <c r="G286" s="17">
        <v>21075.45</v>
      </c>
      <c r="H286" s="57">
        <v>6194.6012931839086</v>
      </c>
      <c r="I286" s="57">
        <v>27270.051293183911</v>
      </c>
    </row>
    <row r="287" spans="1:9" ht="14.45" customHeight="1" x14ac:dyDescent="0.25">
      <c r="A287" s="13">
        <v>939</v>
      </c>
      <c r="B287" s="32" t="s">
        <v>86</v>
      </c>
      <c r="C287" s="1" t="s">
        <v>0</v>
      </c>
      <c r="D287" s="1" t="s">
        <v>86</v>
      </c>
      <c r="E287" s="1">
        <v>2906</v>
      </c>
      <c r="F287" s="17">
        <v>79.53</v>
      </c>
      <c r="G287" s="17">
        <v>231114.18</v>
      </c>
      <c r="H287" s="57">
        <v>90955.889677762665</v>
      </c>
      <c r="I287" s="57">
        <v>322070.06967776269</v>
      </c>
    </row>
    <row r="288" spans="1:9" ht="14.45" customHeight="1" x14ac:dyDescent="0.25">
      <c r="A288" s="13">
        <v>358</v>
      </c>
      <c r="B288" s="32" t="s">
        <v>259</v>
      </c>
      <c r="C288" s="1" t="s">
        <v>0</v>
      </c>
      <c r="D288" s="1" t="s">
        <v>212</v>
      </c>
      <c r="E288" s="1">
        <v>589</v>
      </c>
      <c r="F288" s="17">
        <v>79.53</v>
      </c>
      <c r="G288" s="17">
        <v>46843.17</v>
      </c>
      <c r="H288" s="57">
        <v>12898.849054723802</v>
      </c>
      <c r="I288" s="57">
        <v>59742.019054723802</v>
      </c>
    </row>
    <row r="289" spans="1:9" ht="14.45" customHeight="1" x14ac:dyDescent="0.25">
      <c r="A289" s="13">
        <v>770</v>
      </c>
      <c r="B289" s="32" t="s">
        <v>260</v>
      </c>
      <c r="C289" s="1" t="s">
        <v>0</v>
      </c>
      <c r="D289" s="1" t="s">
        <v>20</v>
      </c>
      <c r="E289" s="1">
        <v>212</v>
      </c>
      <c r="F289" s="17">
        <v>79.53</v>
      </c>
      <c r="G289" s="17">
        <v>16860.36</v>
      </c>
      <c r="H289" s="57">
        <v>2840.6510855760471</v>
      </c>
      <c r="I289" s="57">
        <v>19701.011085576047</v>
      </c>
    </row>
    <row r="290" spans="1:9" ht="14.45" customHeight="1" x14ac:dyDescent="0.25">
      <c r="A290" s="13">
        <v>749</v>
      </c>
      <c r="B290" s="32" t="s">
        <v>365</v>
      </c>
      <c r="C290" s="1" t="s">
        <v>0</v>
      </c>
      <c r="D290" s="1" t="s">
        <v>13</v>
      </c>
      <c r="E290" s="1">
        <v>624</v>
      </c>
      <c r="F290" s="17">
        <v>79.53</v>
      </c>
      <c r="G290" s="17">
        <v>49626.720000000001</v>
      </c>
      <c r="H290" s="57">
        <v>14306.75165714934</v>
      </c>
      <c r="I290" s="57">
        <v>63933.471657149341</v>
      </c>
    </row>
    <row r="291" spans="1:9" ht="14.45" customHeight="1" x14ac:dyDescent="0.25">
      <c r="A291" s="13">
        <v>957</v>
      </c>
      <c r="B291" s="32" t="s">
        <v>261</v>
      </c>
      <c r="C291" s="1" t="s">
        <v>0</v>
      </c>
      <c r="D291" s="1" t="s">
        <v>14</v>
      </c>
      <c r="E291" s="1">
        <v>1043</v>
      </c>
      <c r="F291" s="17">
        <v>79.53</v>
      </c>
      <c r="G291" s="17">
        <v>82949.790000000008</v>
      </c>
      <c r="H291" s="57">
        <v>19139.700579071352</v>
      </c>
      <c r="I291" s="57">
        <v>102089.49057907137</v>
      </c>
    </row>
    <row r="292" spans="1:9" ht="14.45" customHeight="1" x14ac:dyDescent="0.25">
      <c r="A292" s="13">
        <v>750</v>
      </c>
      <c r="B292" s="32" t="s">
        <v>262</v>
      </c>
      <c r="C292" s="1" t="s">
        <v>0</v>
      </c>
      <c r="D292" s="1" t="s">
        <v>53</v>
      </c>
      <c r="E292" s="1">
        <v>305</v>
      </c>
      <c r="F292" s="17">
        <v>79.53</v>
      </c>
      <c r="G292" s="17">
        <v>24256.65</v>
      </c>
      <c r="H292" s="57">
        <v>3582.5786421539215</v>
      </c>
      <c r="I292" s="57">
        <v>27839.228642153925</v>
      </c>
    </row>
    <row r="293" spans="1:9" ht="14.45" customHeight="1" x14ac:dyDescent="0.25">
      <c r="A293" s="13">
        <v>751</v>
      </c>
      <c r="B293" s="32" t="s">
        <v>53</v>
      </c>
      <c r="C293" s="1" t="s">
        <v>0</v>
      </c>
      <c r="D293" s="1" t="s">
        <v>53</v>
      </c>
      <c r="E293" s="1">
        <v>528</v>
      </c>
      <c r="F293" s="17">
        <v>79.53</v>
      </c>
      <c r="G293" s="17">
        <v>41991.840000000004</v>
      </c>
      <c r="H293" s="57">
        <v>7513.5757976862442</v>
      </c>
      <c r="I293" s="57">
        <v>49505.415797686248</v>
      </c>
    </row>
    <row r="294" spans="1:9" ht="14.45" customHeight="1" x14ac:dyDescent="0.25">
      <c r="A294" s="13">
        <v>713</v>
      </c>
      <c r="B294" s="32" t="s">
        <v>263</v>
      </c>
      <c r="C294" s="1" t="s">
        <v>0</v>
      </c>
      <c r="D294" s="1" t="s">
        <v>60</v>
      </c>
      <c r="E294" s="1">
        <v>798</v>
      </c>
      <c r="F294" s="17">
        <v>79.53</v>
      </c>
      <c r="G294" s="17">
        <v>63464.94</v>
      </c>
      <c r="H294" s="57">
        <v>39612.330242825978</v>
      </c>
      <c r="I294" s="57">
        <v>103077.27024282598</v>
      </c>
    </row>
    <row r="295" spans="1:9" ht="14.45" customHeight="1" x14ac:dyDescent="0.25">
      <c r="A295" s="13">
        <v>940</v>
      </c>
      <c r="B295" s="32" t="s">
        <v>366</v>
      </c>
      <c r="C295" s="1" t="s">
        <v>0</v>
      </c>
      <c r="D295" s="1" t="s">
        <v>86</v>
      </c>
      <c r="E295" s="1">
        <v>39</v>
      </c>
      <c r="F295" s="17">
        <v>79.53</v>
      </c>
      <c r="G295" s="17">
        <v>3101.67</v>
      </c>
      <c r="H295" s="57">
        <v>204.95866541036614</v>
      </c>
      <c r="I295" s="57">
        <v>3306.628665410366</v>
      </c>
    </row>
    <row r="296" spans="1:9" ht="14.45" customHeight="1" x14ac:dyDescent="0.25">
      <c r="A296" s="13">
        <v>941</v>
      </c>
      <c r="B296" s="32" t="s">
        <v>264</v>
      </c>
      <c r="C296" s="1" t="s">
        <v>0</v>
      </c>
      <c r="D296" s="1" t="s">
        <v>20</v>
      </c>
      <c r="E296" s="1">
        <v>566</v>
      </c>
      <c r="F296" s="17">
        <v>79.53</v>
      </c>
      <c r="G296" s="17">
        <v>45013.98</v>
      </c>
      <c r="H296" s="57">
        <v>5322.5827450168708</v>
      </c>
      <c r="I296" s="57">
        <v>50336.562745016876</v>
      </c>
    </row>
    <row r="297" spans="1:9" ht="14.45" customHeight="1" x14ac:dyDescent="0.25">
      <c r="A297" s="13">
        <v>989</v>
      </c>
      <c r="B297" s="32" t="s">
        <v>265</v>
      </c>
      <c r="C297" s="1" t="s">
        <v>0</v>
      </c>
      <c r="D297" s="1" t="s">
        <v>36</v>
      </c>
      <c r="E297" s="1">
        <v>200</v>
      </c>
      <c r="F297" s="17">
        <v>79.53</v>
      </c>
      <c r="G297" s="17">
        <v>15906</v>
      </c>
      <c r="H297" s="57">
        <v>3353.6137110378372</v>
      </c>
      <c r="I297" s="57">
        <v>19259.613711037837</v>
      </c>
    </row>
    <row r="298" spans="1:9" ht="14.45" customHeight="1" x14ac:dyDescent="0.25">
      <c r="A298" s="13">
        <v>942</v>
      </c>
      <c r="B298" s="32" t="s">
        <v>19</v>
      </c>
      <c r="C298" s="1" t="s">
        <v>0</v>
      </c>
      <c r="D298" s="1" t="s">
        <v>19</v>
      </c>
      <c r="E298" s="1">
        <v>7539</v>
      </c>
      <c r="F298" s="17">
        <v>79.53</v>
      </c>
      <c r="G298" s="17">
        <v>599576.67000000004</v>
      </c>
      <c r="H298" s="57">
        <v>327037.0362100135</v>
      </c>
      <c r="I298" s="57">
        <v>926613.70621001348</v>
      </c>
    </row>
    <row r="299" spans="1:9" ht="14.45" customHeight="1" x14ac:dyDescent="0.25">
      <c r="A299" s="13">
        <v>342</v>
      </c>
      <c r="B299" s="32" t="s">
        <v>266</v>
      </c>
      <c r="C299" s="1" t="s">
        <v>0</v>
      </c>
      <c r="D299" s="1" t="s">
        <v>5</v>
      </c>
      <c r="E299" s="1">
        <v>685</v>
      </c>
      <c r="F299" s="17">
        <v>79.53</v>
      </c>
      <c r="G299" s="17">
        <v>54478.05</v>
      </c>
      <c r="H299" s="57">
        <v>21133.106771785817</v>
      </c>
      <c r="I299" s="57">
        <v>75611.156771785812</v>
      </c>
    </row>
    <row r="300" spans="1:9" ht="14.45" customHeight="1" x14ac:dyDescent="0.25">
      <c r="A300" s="13">
        <v>884</v>
      </c>
      <c r="B300" s="32" t="s">
        <v>289</v>
      </c>
      <c r="C300" s="1" t="s">
        <v>0</v>
      </c>
      <c r="D300" s="1" t="s">
        <v>189</v>
      </c>
      <c r="E300" s="1">
        <v>484</v>
      </c>
      <c r="F300" s="17">
        <v>79.53</v>
      </c>
      <c r="G300" s="17">
        <v>38492.520000000004</v>
      </c>
      <c r="H300" s="57">
        <v>8693.034041998364</v>
      </c>
      <c r="I300" s="57">
        <v>47185.554041998366</v>
      </c>
    </row>
    <row r="301" spans="1:9" ht="14.45" customHeight="1" x14ac:dyDescent="0.25">
      <c r="A301" s="13">
        <v>958</v>
      </c>
      <c r="B301" s="32" t="s">
        <v>268</v>
      </c>
      <c r="C301" s="1" t="s">
        <v>0</v>
      </c>
      <c r="D301" s="1" t="s">
        <v>14</v>
      </c>
      <c r="E301" s="1">
        <v>222</v>
      </c>
      <c r="F301" s="17">
        <v>79.53</v>
      </c>
      <c r="G301" s="17">
        <v>17655.66</v>
      </c>
      <c r="H301" s="57">
        <v>2067.8609680463546</v>
      </c>
      <c r="I301" s="57">
        <v>19723.520968046356</v>
      </c>
    </row>
    <row r="302" spans="1:9" ht="14.45" customHeight="1" x14ac:dyDescent="0.25">
      <c r="A302" s="13">
        <v>446</v>
      </c>
      <c r="B302" s="32" t="s">
        <v>60</v>
      </c>
      <c r="C302" s="1" t="s">
        <v>0</v>
      </c>
      <c r="D302" s="1" t="s">
        <v>60</v>
      </c>
      <c r="E302" s="1">
        <v>957</v>
      </c>
      <c r="F302" s="17">
        <v>79.53</v>
      </c>
      <c r="G302" s="17">
        <v>76110.210000000006</v>
      </c>
      <c r="H302" s="57">
        <v>30314.345076988087</v>
      </c>
      <c r="I302" s="57">
        <v>106424.55507698809</v>
      </c>
    </row>
    <row r="303" spans="1:9" ht="14.45" customHeight="1" x14ac:dyDescent="0.25">
      <c r="A303" s="13">
        <v>500</v>
      </c>
      <c r="B303" s="32" t="s">
        <v>269</v>
      </c>
      <c r="C303" s="1" t="s">
        <v>0</v>
      </c>
      <c r="D303" s="1" t="s">
        <v>53</v>
      </c>
      <c r="E303" s="1">
        <v>87</v>
      </c>
      <c r="F303" s="17">
        <v>79.53</v>
      </c>
      <c r="G303" s="17">
        <v>6919.11</v>
      </c>
      <c r="H303" s="57">
        <v>1378.3226697649113</v>
      </c>
      <c r="I303" s="57">
        <v>8297.4326697649103</v>
      </c>
    </row>
    <row r="304" spans="1:9" ht="14.45" customHeight="1" x14ac:dyDescent="0.25">
      <c r="A304" s="13">
        <v>908</v>
      </c>
      <c r="B304" s="32" t="s">
        <v>270</v>
      </c>
      <c r="C304" s="1" t="s">
        <v>7</v>
      </c>
      <c r="D304" s="1" t="s">
        <v>8</v>
      </c>
      <c r="E304" s="1">
        <v>320</v>
      </c>
      <c r="F304" s="17">
        <v>79.53</v>
      </c>
      <c r="G304" s="17">
        <v>25449.599999999999</v>
      </c>
      <c r="H304" s="57">
        <v>3819.6141528018275</v>
      </c>
      <c r="I304" s="57">
        <v>29269.214152801826</v>
      </c>
    </row>
    <row r="305" spans="1:9" ht="14.45" customHeight="1" x14ac:dyDescent="0.25">
      <c r="A305" s="13">
        <v>909</v>
      </c>
      <c r="B305" s="32" t="s">
        <v>271</v>
      </c>
      <c r="C305" s="1" t="s">
        <v>7</v>
      </c>
      <c r="D305" s="1" t="s">
        <v>8</v>
      </c>
      <c r="E305" s="1">
        <v>295</v>
      </c>
      <c r="F305" s="17">
        <v>79.53</v>
      </c>
      <c r="G305" s="17">
        <v>23461.35</v>
      </c>
      <c r="H305" s="57">
        <v>6336.5738292037686</v>
      </c>
      <c r="I305" s="57">
        <v>29797.923829203766</v>
      </c>
    </row>
    <row r="306" spans="1:9" ht="14.45" customHeight="1" x14ac:dyDescent="0.25">
      <c r="A306" s="13">
        <v>501</v>
      </c>
      <c r="B306" s="32" t="s">
        <v>272</v>
      </c>
      <c r="C306" s="1" t="s">
        <v>0</v>
      </c>
      <c r="D306" s="1" t="s">
        <v>53</v>
      </c>
      <c r="E306" s="1">
        <v>85</v>
      </c>
      <c r="F306" s="17">
        <v>79.53</v>
      </c>
      <c r="G306" s="17">
        <v>6760.05</v>
      </c>
      <c r="H306" s="57">
        <v>2766.3598847330672</v>
      </c>
      <c r="I306" s="57">
        <v>9526.4098847330679</v>
      </c>
    </row>
    <row r="307" spans="1:9" ht="14.45" customHeight="1" x14ac:dyDescent="0.25">
      <c r="A307" s="13">
        <v>756</v>
      </c>
      <c r="B307" s="32" t="s">
        <v>273</v>
      </c>
      <c r="C307" s="1" t="s">
        <v>7</v>
      </c>
      <c r="D307" s="1" t="s">
        <v>8</v>
      </c>
      <c r="E307" s="1">
        <v>168</v>
      </c>
      <c r="F307" s="17">
        <v>79.53</v>
      </c>
      <c r="G307" s="17">
        <v>13361.04</v>
      </c>
      <c r="H307" s="57">
        <v>3495.2664015768496</v>
      </c>
      <c r="I307" s="57">
        <v>16856.30640157685</v>
      </c>
    </row>
    <row r="308" spans="1:9" ht="14.45" customHeight="1" x14ac:dyDescent="0.25">
      <c r="A308" s="13">
        <v>943</v>
      </c>
      <c r="B308" s="32" t="s">
        <v>274</v>
      </c>
      <c r="C308" s="1" t="s">
        <v>0</v>
      </c>
      <c r="D308" s="1" t="s">
        <v>20</v>
      </c>
      <c r="E308" s="1">
        <v>172</v>
      </c>
      <c r="F308" s="17">
        <v>79.53</v>
      </c>
      <c r="G308" s="17">
        <v>13679.16</v>
      </c>
      <c r="H308" s="57">
        <v>1636.16126156415</v>
      </c>
      <c r="I308" s="57">
        <v>15315.32126156415</v>
      </c>
    </row>
    <row r="309" spans="1:9" ht="14.45" customHeight="1" x14ac:dyDescent="0.25">
      <c r="A309" s="13">
        <v>944</v>
      </c>
      <c r="B309" s="32" t="s">
        <v>20</v>
      </c>
      <c r="C309" s="1" t="s">
        <v>0</v>
      </c>
      <c r="D309" s="1" t="s">
        <v>20</v>
      </c>
      <c r="E309" s="1">
        <v>1168</v>
      </c>
      <c r="F309" s="17">
        <v>79.53</v>
      </c>
      <c r="G309" s="17">
        <v>92891.040000000008</v>
      </c>
      <c r="H309" s="57">
        <v>22641.055475864272</v>
      </c>
      <c r="I309" s="57">
        <v>115532.09547586428</v>
      </c>
    </row>
    <row r="310" spans="1:9" ht="14.45" customHeight="1" x14ac:dyDescent="0.25">
      <c r="A310" s="13">
        <v>945</v>
      </c>
      <c r="B310" s="32" t="s">
        <v>275</v>
      </c>
      <c r="C310" s="1" t="s">
        <v>0</v>
      </c>
      <c r="D310" s="1" t="s">
        <v>86</v>
      </c>
      <c r="E310" s="1">
        <v>189</v>
      </c>
      <c r="F310" s="17">
        <v>79.53</v>
      </c>
      <c r="G310" s="17">
        <v>15031.17</v>
      </c>
      <c r="H310" s="57">
        <v>2723.2636049032239</v>
      </c>
      <c r="I310" s="57">
        <v>17754.433604903224</v>
      </c>
    </row>
    <row r="311" spans="1:9" ht="14.45" customHeight="1" x14ac:dyDescent="0.25">
      <c r="A311" s="13">
        <v>593</v>
      </c>
      <c r="B311" s="32" t="s">
        <v>46</v>
      </c>
      <c r="C311" s="1" t="s">
        <v>0</v>
      </c>
      <c r="D311" s="1" t="s">
        <v>46</v>
      </c>
      <c r="E311" s="1">
        <v>971</v>
      </c>
      <c r="F311" s="17">
        <v>79.53</v>
      </c>
      <c r="G311" s="17">
        <v>77223.63</v>
      </c>
      <c r="H311" s="57">
        <v>40307.532574924066</v>
      </c>
      <c r="I311" s="57">
        <v>117531.16257492406</v>
      </c>
    </row>
    <row r="312" spans="1:9" ht="14.45" customHeight="1" x14ac:dyDescent="0.25">
      <c r="A312" s="13">
        <v>344</v>
      </c>
      <c r="B312" s="32" t="s">
        <v>276</v>
      </c>
      <c r="C312" s="1" t="s">
        <v>7</v>
      </c>
      <c r="D312" s="1" t="s">
        <v>8</v>
      </c>
      <c r="E312" s="1">
        <v>211</v>
      </c>
      <c r="F312" s="17">
        <v>79.53</v>
      </c>
      <c r="G312" s="17">
        <v>16780.830000000002</v>
      </c>
      <c r="H312" s="57">
        <v>2175.3177722748355</v>
      </c>
      <c r="I312" s="57">
        <v>18956.147772274839</v>
      </c>
    </row>
    <row r="313" spans="1:9" ht="14.45" customHeight="1" x14ac:dyDescent="0.25">
      <c r="A313" s="13">
        <v>551</v>
      </c>
      <c r="B313" s="32" t="s">
        <v>367</v>
      </c>
      <c r="C313" s="1" t="s">
        <v>0</v>
      </c>
      <c r="D313" s="1" t="s">
        <v>132</v>
      </c>
      <c r="E313" s="1">
        <v>1187</v>
      </c>
      <c r="F313" s="17">
        <v>79.53</v>
      </c>
      <c r="G313" s="17">
        <v>94402.11</v>
      </c>
      <c r="H313" s="57">
        <v>43614.833863452383</v>
      </c>
      <c r="I313" s="57">
        <v>138016.94386345238</v>
      </c>
    </row>
    <row r="314" spans="1:9" ht="14.45" customHeight="1" x14ac:dyDescent="0.25">
      <c r="A314" s="13">
        <v>885</v>
      </c>
      <c r="B314" s="32" t="s">
        <v>277</v>
      </c>
      <c r="C314" s="1" t="s">
        <v>0</v>
      </c>
      <c r="D314" s="1" t="s">
        <v>20</v>
      </c>
      <c r="E314" s="1">
        <v>420</v>
      </c>
      <c r="F314" s="17">
        <v>79.53</v>
      </c>
      <c r="G314" s="17">
        <v>33402.6</v>
      </c>
      <c r="H314" s="57">
        <v>4824.2485330363816</v>
      </c>
      <c r="I314" s="57">
        <v>38226.848533036376</v>
      </c>
    </row>
    <row r="315" spans="1:9" ht="14.45" customHeight="1" x14ac:dyDescent="0.25">
      <c r="A315" s="13">
        <v>552</v>
      </c>
      <c r="B315" s="32" t="s">
        <v>278</v>
      </c>
      <c r="C315" s="1" t="s">
        <v>0</v>
      </c>
      <c r="D315" s="1" t="s">
        <v>14</v>
      </c>
      <c r="E315" s="1">
        <v>877</v>
      </c>
      <c r="F315" s="17">
        <v>79.53</v>
      </c>
      <c r="G315" s="17">
        <v>69747.81</v>
      </c>
      <c r="H315" s="57">
        <v>15827.244029722551</v>
      </c>
      <c r="I315" s="57">
        <v>85575.054029722553</v>
      </c>
    </row>
    <row r="316" spans="1:9" ht="14.45" customHeight="1" x14ac:dyDescent="0.25">
      <c r="A316" s="14">
        <v>717</v>
      </c>
      <c r="B316" s="32" t="s">
        <v>279</v>
      </c>
      <c r="C316" s="1" t="s">
        <v>0</v>
      </c>
      <c r="D316" s="1" t="s">
        <v>60</v>
      </c>
      <c r="E316" s="1">
        <v>811</v>
      </c>
      <c r="F316" s="17">
        <v>79.53</v>
      </c>
      <c r="G316" s="17">
        <v>64498.83</v>
      </c>
      <c r="H316" s="57">
        <v>32196.765352189344</v>
      </c>
      <c r="I316" s="57">
        <v>96695.595352189353</v>
      </c>
    </row>
    <row r="317" spans="1:9" ht="14.45" customHeight="1" x14ac:dyDescent="0.25">
      <c r="A317" s="13">
        <v>359</v>
      </c>
      <c r="B317" s="32" t="s">
        <v>280</v>
      </c>
      <c r="C317" s="1" t="s">
        <v>7</v>
      </c>
      <c r="D317" s="1" t="s">
        <v>8</v>
      </c>
      <c r="E317" s="1">
        <v>1039</v>
      </c>
      <c r="F317" s="17">
        <v>79.53</v>
      </c>
      <c r="G317" s="17">
        <v>82631.67</v>
      </c>
      <c r="H317" s="57">
        <v>12408.062045581632</v>
      </c>
      <c r="I317" s="57">
        <v>95039.732045581623</v>
      </c>
    </row>
    <row r="318" spans="1:9" ht="14.45" customHeight="1" x14ac:dyDescent="0.25">
      <c r="A318" s="13">
        <v>448</v>
      </c>
      <c r="B318" s="32" t="s">
        <v>281</v>
      </c>
      <c r="C318" s="1" t="s">
        <v>0</v>
      </c>
      <c r="D318" s="1" t="s">
        <v>65</v>
      </c>
      <c r="E318" s="1">
        <v>196</v>
      </c>
      <c r="F318" s="17">
        <v>79.53</v>
      </c>
      <c r="G318" s="17">
        <v>15587.880000000001</v>
      </c>
      <c r="H318" s="57">
        <v>4946.5408773299987</v>
      </c>
      <c r="I318" s="57">
        <v>20534.420877329998</v>
      </c>
    </row>
    <row r="319" spans="1:9" ht="14.45" customHeight="1" x14ac:dyDescent="0.25">
      <c r="A319" s="13">
        <v>502</v>
      </c>
      <c r="B319" s="32" t="s">
        <v>282</v>
      </c>
      <c r="C319" s="1" t="s">
        <v>0</v>
      </c>
      <c r="D319" s="1" t="s">
        <v>53</v>
      </c>
      <c r="E319" s="1">
        <v>170</v>
      </c>
      <c r="F319" s="17">
        <v>79.53</v>
      </c>
      <c r="G319" s="17">
        <v>13520.1</v>
      </c>
      <c r="H319" s="57">
        <v>2976.1911083879945</v>
      </c>
      <c r="I319" s="57">
        <v>16496.291108387995</v>
      </c>
    </row>
    <row r="320" spans="1:9" ht="14.45" customHeight="1" x14ac:dyDescent="0.25">
      <c r="A320" s="13">
        <v>946</v>
      </c>
      <c r="B320" s="32" t="s">
        <v>283</v>
      </c>
      <c r="C320" s="1" t="s">
        <v>7</v>
      </c>
      <c r="D320" s="1" t="s">
        <v>8</v>
      </c>
      <c r="E320" s="1">
        <v>51</v>
      </c>
      <c r="F320" s="17">
        <v>79.53</v>
      </c>
      <c r="G320" s="17">
        <v>4056.03</v>
      </c>
      <c r="H320" s="57">
        <v>525.311236164928</v>
      </c>
      <c r="I320" s="57">
        <v>4581.341236164928</v>
      </c>
    </row>
    <row r="321" spans="1:9" ht="14.45" customHeight="1" x14ac:dyDescent="0.25">
      <c r="A321" s="13">
        <v>888</v>
      </c>
      <c r="B321" s="32" t="s">
        <v>368</v>
      </c>
      <c r="C321" s="1" t="s">
        <v>7</v>
      </c>
      <c r="D321" s="1" t="s">
        <v>8</v>
      </c>
      <c r="E321" s="1">
        <v>229</v>
      </c>
      <c r="F321" s="17">
        <v>79.53</v>
      </c>
      <c r="G321" s="17">
        <v>18212.37</v>
      </c>
      <c r="H321" s="57">
        <v>2578.3358872793565</v>
      </c>
      <c r="I321" s="57">
        <v>20790.705887279357</v>
      </c>
    </row>
    <row r="322" spans="1:9" ht="14.45" customHeight="1" x14ac:dyDescent="0.25">
      <c r="A322" s="13">
        <v>626</v>
      </c>
      <c r="B322" s="32" t="s">
        <v>284</v>
      </c>
      <c r="C322" s="1" t="s">
        <v>0</v>
      </c>
      <c r="D322" s="1" t="s">
        <v>22</v>
      </c>
      <c r="E322" s="1">
        <v>383</v>
      </c>
      <c r="F322" s="17">
        <v>79.53</v>
      </c>
      <c r="G322" s="17">
        <v>30459.99</v>
      </c>
      <c r="H322" s="57">
        <v>5351.6218396513932</v>
      </c>
      <c r="I322" s="57">
        <v>35811.611839651392</v>
      </c>
    </row>
    <row r="323" spans="1:9" ht="26.25" customHeight="1" x14ac:dyDescent="0.25">
      <c r="A323" s="13">
        <v>990</v>
      </c>
      <c r="B323" s="32" t="s">
        <v>369</v>
      </c>
      <c r="C323" s="1" t="s">
        <v>0</v>
      </c>
      <c r="D323" s="1" t="s">
        <v>14</v>
      </c>
      <c r="E323" s="1">
        <v>31</v>
      </c>
      <c r="F323" s="17">
        <v>79.53</v>
      </c>
      <c r="G323" s="17">
        <v>2465.4299999999998</v>
      </c>
      <c r="H323" s="57">
        <v>561.1409774089816</v>
      </c>
      <c r="I323" s="57">
        <v>3026.5709774089814</v>
      </c>
    </row>
    <row r="324" spans="1:9" ht="26.25" customHeight="1" x14ac:dyDescent="0.25">
      <c r="A324" s="13">
        <v>991</v>
      </c>
      <c r="B324" s="32" t="s">
        <v>370</v>
      </c>
      <c r="C324" s="1" t="s">
        <v>0</v>
      </c>
      <c r="D324" s="1" t="s">
        <v>14</v>
      </c>
      <c r="E324" s="1">
        <v>97</v>
      </c>
      <c r="F324" s="17">
        <v>79.53</v>
      </c>
      <c r="G324" s="17">
        <v>7714.41</v>
      </c>
      <c r="H324" s="57">
        <v>3164.5311904075502</v>
      </c>
      <c r="I324" s="57">
        <v>10878.94119040755</v>
      </c>
    </row>
    <row r="325" spans="1:9" ht="26.25" customHeight="1" x14ac:dyDescent="0.25">
      <c r="A325" s="13">
        <v>754</v>
      </c>
      <c r="B325" s="32" t="s">
        <v>285</v>
      </c>
      <c r="C325" s="1" t="s">
        <v>0</v>
      </c>
      <c r="D325" s="1" t="s">
        <v>3</v>
      </c>
      <c r="E325" s="1">
        <v>205</v>
      </c>
      <c r="F325" s="17">
        <v>79.53</v>
      </c>
      <c r="G325" s="17">
        <v>16303.65</v>
      </c>
      <c r="H325" s="57">
        <v>1546.4209122064603</v>
      </c>
      <c r="I325" s="57">
        <v>17850.070912206458</v>
      </c>
    </row>
    <row r="326" spans="1:9" ht="14.45" customHeight="1" x14ac:dyDescent="0.25">
      <c r="A326" s="13">
        <v>959</v>
      </c>
      <c r="B326" s="32" t="s">
        <v>371</v>
      </c>
      <c r="C326" s="1" t="s">
        <v>7</v>
      </c>
      <c r="D326" s="1" t="s">
        <v>8</v>
      </c>
      <c r="E326" s="1">
        <v>130</v>
      </c>
      <c r="F326" s="17">
        <v>79.53</v>
      </c>
      <c r="G326" s="17">
        <v>10338.9</v>
      </c>
      <c r="H326" s="57">
        <v>1569.6044348004102</v>
      </c>
      <c r="I326" s="57">
        <v>11908.50443480041</v>
      </c>
    </row>
    <row r="327" spans="1:9" ht="14.45" customHeight="1" x14ac:dyDescent="0.25">
      <c r="A327" s="13">
        <v>992</v>
      </c>
      <c r="B327" s="32" t="s">
        <v>372</v>
      </c>
      <c r="C327" s="1" t="s">
        <v>0</v>
      </c>
      <c r="D327" s="1" t="s">
        <v>14</v>
      </c>
      <c r="E327" s="1">
        <v>434</v>
      </c>
      <c r="F327" s="17">
        <v>79.53</v>
      </c>
      <c r="G327" s="17">
        <v>34516.020000000004</v>
      </c>
      <c r="H327" s="57">
        <v>12710.477316051141</v>
      </c>
      <c r="I327" s="57">
        <v>47226.497316051144</v>
      </c>
    </row>
    <row r="328" spans="1:9" ht="26.25" customHeight="1" x14ac:dyDescent="0.25">
      <c r="A328" s="13">
        <v>993</v>
      </c>
      <c r="B328" s="32" t="s">
        <v>286</v>
      </c>
      <c r="C328" s="1" t="s">
        <v>0</v>
      </c>
      <c r="D328" s="1" t="s">
        <v>14</v>
      </c>
      <c r="E328" s="1">
        <v>84</v>
      </c>
      <c r="F328" s="17">
        <v>79.53</v>
      </c>
      <c r="G328" s="17">
        <v>6680.52</v>
      </c>
      <c r="H328" s="57">
        <v>988.22862429957388</v>
      </c>
      <c r="I328" s="57">
        <v>7668.7486242995747</v>
      </c>
    </row>
    <row r="329" spans="1:9" ht="14.45" customHeight="1" x14ac:dyDescent="0.25">
      <c r="A329" s="13">
        <v>886</v>
      </c>
      <c r="B329" s="32" t="s">
        <v>287</v>
      </c>
      <c r="C329" s="1" t="s">
        <v>0</v>
      </c>
      <c r="D329" s="1" t="s">
        <v>14</v>
      </c>
      <c r="E329" s="1">
        <v>636</v>
      </c>
      <c r="F329" s="17">
        <v>79.53</v>
      </c>
      <c r="G329" s="17">
        <v>50581.08</v>
      </c>
      <c r="H329" s="57">
        <v>9539.0552339739952</v>
      </c>
      <c r="I329" s="57">
        <v>60120.135233973997</v>
      </c>
    </row>
    <row r="330" spans="1:9" ht="14.45" customHeight="1" x14ac:dyDescent="0.25">
      <c r="A330" s="13">
        <v>394</v>
      </c>
      <c r="B330" s="32" t="s">
        <v>288</v>
      </c>
      <c r="C330" s="1" t="s">
        <v>0</v>
      </c>
      <c r="D330" s="1" t="s">
        <v>3</v>
      </c>
      <c r="E330" s="1">
        <v>136</v>
      </c>
      <c r="F330" s="17">
        <v>79.53</v>
      </c>
      <c r="G330" s="17">
        <v>10816.08</v>
      </c>
      <c r="H330" s="57">
        <v>1202.2218758397619</v>
      </c>
      <c r="I330" s="57">
        <v>12018.301875839761</v>
      </c>
    </row>
    <row r="331" spans="1:9" ht="14.45" customHeight="1" x14ac:dyDescent="0.25">
      <c r="A331" s="13">
        <v>632</v>
      </c>
      <c r="B331" s="32" t="s">
        <v>151</v>
      </c>
      <c r="C331" s="1" t="s">
        <v>0</v>
      </c>
      <c r="D331" s="1" t="s">
        <v>58</v>
      </c>
      <c r="E331" s="1">
        <v>848</v>
      </c>
      <c r="F331" s="17">
        <v>79.53</v>
      </c>
      <c r="G331" s="17">
        <v>67441.440000000002</v>
      </c>
      <c r="H331" s="57">
        <v>13859.579731565565</v>
      </c>
      <c r="I331" s="57">
        <v>81301.019731565568</v>
      </c>
    </row>
    <row r="332" spans="1:9" ht="14.45" customHeight="1" x14ac:dyDescent="0.25">
      <c r="A332" s="13">
        <v>995</v>
      </c>
      <c r="B332" s="32" t="s">
        <v>290</v>
      </c>
      <c r="C332" s="1" t="s">
        <v>0</v>
      </c>
      <c r="D332" s="1" t="s">
        <v>14</v>
      </c>
      <c r="E332" s="1">
        <v>429</v>
      </c>
      <c r="F332" s="17">
        <v>79.53</v>
      </c>
      <c r="G332" s="17">
        <v>34118.370000000003</v>
      </c>
      <c r="H332" s="57">
        <v>11806.826720904381</v>
      </c>
      <c r="I332" s="57">
        <v>45925.19672090438</v>
      </c>
    </row>
    <row r="333" spans="1:9" ht="14.45" customHeight="1" x14ac:dyDescent="0.25">
      <c r="A333" s="13">
        <v>553</v>
      </c>
      <c r="B333" s="32" t="s">
        <v>291</v>
      </c>
      <c r="C333" s="1" t="s">
        <v>0</v>
      </c>
      <c r="D333" s="1" t="s">
        <v>14</v>
      </c>
      <c r="E333" s="1">
        <v>22</v>
      </c>
      <c r="F333" s="17">
        <v>79.53</v>
      </c>
      <c r="G333" s="17">
        <v>1749.66</v>
      </c>
      <c r="H333" s="57">
        <v>130.14316945420592</v>
      </c>
      <c r="I333" s="57">
        <v>1879.803169454206</v>
      </c>
    </row>
    <row r="334" spans="1:9" ht="14.45" customHeight="1" x14ac:dyDescent="0.25">
      <c r="A334" s="13">
        <v>594</v>
      </c>
      <c r="B334" s="32" t="s">
        <v>292</v>
      </c>
      <c r="C334" s="1" t="s">
        <v>0</v>
      </c>
      <c r="D334" s="1" t="s">
        <v>46</v>
      </c>
      <c r="E334" s="1">
        <v>541</v>
      </c>
      <c r="F334" s="17">
        <v>79.53</v>
      </c>
      <c r="G334" s="17">
        <v>43025.73</v>
      </c>
      <c r="H334" s="57">
        <v>13850.414570032102</v>
      </c>
      <c r="I334" s="57">
        <v>56876.144570032106</v>
      </c>
    </row>
    <row r="335" spans="1:9" ht="14.45" customHeight="1" x14ac:dyDescent="0.25">
      <c r="A335" s="13">
        <v>554</v>
      </c>
      <c r="B335" s="32" t="s">
        <v>373</v>
      </c>
      <c r="C335" s="1" t="s">
        <v>0</v>
      </c>
      <c r="D335" s="1" t="s">
        <v>14</v>
      </c>
      <c r="E335" s="1">
        <v>166</v>
      </c>
      <c r="F335" s="17">
        <v>79.53</v>
      </c>
      <c r="G335" s="17">
        <v>13201.98</v>
      </c>
      <c r="H335" s="57">
        <v>2217.1310751958072</v>
      </c>
      <c r="I335" s="57">
        <v>15419.111075195808</v>
      </c>
    </row>
    <row r="336" spans="1:9" ht="14.45" customHeight="1" x14ac:dyDescent="0.25">
      <c r="A336" s="13">
        <v>671</v>
      </c>
      <c r="B336" s="32" t="s">
        <v>293</v>
      </c>
      <c r="C336" s="1" t="s">
        <v>0</v>
      </c>
      <c r="D336" s="1" t="s">
        <v>89</v>
      </c>
      <c r="E336" s="1">
        <v>96</v>
      </c>
      <c r="F336" s="17">
        <v>79.53</v>
      </c>
      <c r="G336" s="17">
        <v>7634.88</v>
      </c>
      <c r="H336" s="57">
        <v>1345.0236858703636</v>
      </c>
      <c r="I336" s="57">
        <v>8979.9036858703639</v>
      </c>
    </row>
    <row r="337" spans="1:9" ht="14.45" customHeight="1" x14ac:dyDescent="0.25">
      <c r="A337" s="13">
        <v>423</v>
      </c>
      <c r="B337" s="32" t="s">
        <v>294</v>
      </c>
      <c r="C337" s="1" t="s">
        <v>0</v>
      </c>
      <c r="D337" s="1" t="s">
        <v>14</v>
      </c>
      <c r="E337" s="1">
        <v>42</v>
      </c>
      <c r="F337" s="17">
        <v>79.53</v>
      </c>
      <c r="G337" s="17">
        <v>3340.26</v>
      </c>
      <c r="H337" s="57">
        <v>391.6324024021111</v>
      </c>
      <c r="I337" s="57">
        <v>3731.8924024021112</v>
      </c>
    </row>
    <row r="338" spans="1:9" ht="14.45" customHeight="1" x14ac:dyDescent="0.25">
      <c r="A338" s="13">
        <v>769</v>
      </c>
      <c r="B338" s="32" t="s">
        <v>295</v>
      </c>
      <c r="C338" s="1" t="s">
        <v>7</v>
      </c>
      <c r="D338" s="1" t="s">
        <v>8</v>
      </c>
      <c r="E338" s="1">
        <v>516</v>
      </c>
      <c r="F338" s="17">
        <v>79.53</v>
      </c>
      <c r="G338" s="17">
        <v>41037.480000000003</v>
      </c>
      <c r="H338" s="57">
        <v>10149.442455327655</v>
      </c>
      <c r="I338" s="57">
        <v>51186.922455327658</v>
      </c>
    </row>
    <row r="339" spans="1:9" x14ac:dyDescent="0.25">
      <c r="A339" s="13">
        <v>360</v>
      </c>
      <c r="B339" s="32" t="s">
        <v>48</v>
      </c>
      <c r="C339" s="1" t="s">
        <v>0</v>
      </c>
      <c r="D339" s="1" t="s">
        <v>48</v>
      </c>
      <c r="E339" s="1">
        <v>1734</v>
      </c>
      <c r="F339" s="17">
        <v>79.53</v>
      </c>
      <c r="G339" s="17">
        <v>137905.01999999999</v>
      </c>
      <c r="H339" s="57">
        <v>34585.064489316137</v>
      </c>
      <c r="I339" s="57">
        <v>172490.08448931613</v>
      </c>
    </row>
    <row r="340" spans="1:9" ht="14.45" customHeight="1" x14ac:dyDescent="0.25">
      <c r="A340" s="13">
        <v>996</v>
      </c>
      <c r="B340" s="32" t="s">
        <v>296</v>
      </c>
      <c r="C340" s="1" t="s">
        <v>7</v>
      </c>
      <c r="D340" s="1" t="s">
        <v>8</v>
      </c>
      <c r="E340" s="1">
        <v>31</v>
      </c>
      <c r="F340" s="17">
        <v>79.53</v>
      </c>
      <c r="G340" s="17">
        <v>2465.4299999999998</v>
      </c>
      <c r="H340" s="57">
        <v>585.7416735658486</v>
      </c>
      <c r="I340" s="57">
        <v>3051.1716735658483</v>
      </c>
    </row>
    <row r="341" spans="1:9" ht="14.45" customHeight="1" x14ac:dyDescent="0.25">
      <c r="A341" s="13">
        <v>627</v>
      </c>
      <c r="B341" s="32" t="s">
        <v>297</v>
      </c>
      <c r="C341" s="1" t="s">
        <v>0</v>
      </c>
      <c r="D341" s="1" t="s">
        <v>297</v>
      </c>
      <c r="E341" s="1">
        <v>2168</v>
      </c>
      <c r="F341" s="17">
        <v>79.53</v>
      </c>
      <c r="G341" s="17">
        <v>172421.04</v>
      </c>
      <c r="H341" s="57">
        <v>69984.896751955719</v>
      </c>
      <c r="I341" s="57">
        <v>242405.93675195571</v>
      </c>
    </row>
    <row r="342" spans="1:9" ht="14.45" customHeight="1" x14ac:dyDescent="0.25">
      <c r="A342" s="13">
        <v>755</v>
      </c>
      <c r="B342" s="32" t="s">
        <v>298</v>
      </c>
      <c r="C342" s="1" t="s">
        <v>0</v>
      </c>
      <c r="D342" s="1" t="s">
        <v>3</v>
      </c>
      <c r="E342" s="1">
        <v>435</v>
      </c>
      <c r="F342" s="17">
        <v>79.53</v>
      </c>
      <c r="G342" s="17">
        <v>34595.550000000003</v>
      </c>
      <c r="H342" s="57">
        <v>10043.514953600361</v>
      </c>
      <c r="I342" s="57">
        <v>44639.064953600362</v>
      </c>
    </row>
    <row r="343" spans="1:9" ht="14.45" customHeight="1" x14ac:dyDescent="0.25">
      <c r="A343" s="13">
        <v>345</v>
      </c>
      <c r="B343" s="32" t="s">
        <v>299</v>
      </c>
      <c r="C343" s="1" t="s">
        <v>0</v>
      </c>
      <c r="D343" s="1" t="s">
        <v>5</v>
      </c>
      <c r="E343" s="1">
        <v>293</v>
      </c>
      <c r="F343" s="17">
        <v>79.53</v>
      </c>
      <c r="G343" s="17">
        <v>23302.29</v>
      </c>
      <c r="H343" s="57">
        <v>12063.529423624144</v>
      </c>
      <c r="I343" s="57">
        <v>35365.819423624147</v>
      </c>
    </row>
    <row r="344" spans="1:9" ht="14.45" customHeight="1" x14ac:dyDescent="0.25">
      <c r="A344" s="13">
        <v>424</v>
      </c>
      <c r="B344" s="32" t="s">
        <v>300</v>
      </c>
      <c r="C344" s="1" t="s">
        <v>7</v>
      </c>
      <c r="D344" s="1" t="s">
        <v>8</v>
      </c>
      <c r="E344" s="1">
        <v>415</v>
      </c>
      <c r="F344" s="17">
        <v>79.53</v>
      </c>
      <c r="G344" s="17">
        <v>33004.949999999997</v>
      </c>
      <c r="H344" s="57">
        <v>4258.6780687394639</v>
      </c>
      <c r="I344" s="57">
        <v>37263.628068739461</v>
      </c>
    </row>
    <row r="345" spans="1:9" ht="14.45" customHeight="1" x14ac:dyDescent="0.25">
      <c r="A345" s="13">
        <v>960</v>
      </c>
      <c r="B345" s="32" t="s">
        <v>301</v>
      </c>
      <c r="C345" s="1" t="s">
        <v>7</v>
      </c>
      <c r="D345" s="1" t="s">
        <v>8</v>
      </c>
      <c r="E345" s="1">
        <v>264</v>
      </c>
      <c r="F345" s="17">
        <v>79.53</v>
      </c>
      <c r="G345" s="17">
        <v>20995.920000000002</v>
      </c>
      <c r="H345" s="57">
        <v>2744.4952157673047</v>
      </c>
      <c r="I345" s="57">
        <v>23740.415215767305</v>
      </c>
    </row>
    <row r="346" spans="1:9" ht="14.45" customHeight="1" x14ac:dyDescent="0.25">
      <c r="A346" s="13">
        <v>628</v>
      </c>
      <c r="B346" s="32" t="s">
        <v>302</v>
      </c>
      <c r="C346" s="1" t="s">
        <v>0</v>
      </c>
      <c r="D346" s="1" t="s">
        <v>22</v>
      </c>
      <c r="E346" s="1">
        <v>335</v>
      </c>
      <c r="F346" s="17">
        <v>79.53</v>
      </c>
      <c r="G346" s="17">
        <v>26642.55</v>
      </c>
      <c r="H346" s="57">
        <v>5670.8667998138435</v>
      </c>
      <c r="I346" s="57">
        <v>32313.416799813844</v>
      </c>
    </row>
    <row r="347" spans="1:9" ht="14.45" customHeight="1" x14ac:dyDescent="0.25">
      <c r="A347" s="13">
        <v>556</v>
      </c>
      <c r="B347" s="32" t="s">
        <v>303</v>
      </c>
      <c r="C347" s="1" t="s">
        <v>7</v>
      </c>
      <c r="D347" s="1" t="s">
        <v>8</v>
      </c>
      <c r="E347" s="1">
        <v>49</v>
      </c>
      <c r="F347" s="17">
        <v>79.53</v>
      </c>
      <c r="G347" s="17">
        <v>3896.9700000000003</v>
      </c>
      <c r="H347" s="57">
        <v>558.8368985854645</v>
      </c>
      <c r="I347" s="57">
        <v>4455.8068985854643</v>
      </c>
    </row>
    <row r="348" spans="1:9" ht="14.45" customHeight="1" x14ac:dyDescent="0.25">
      <c r="A348" s="13">
        <v>361</v>
      </c>
      <c r="B348" s="32" t="s">
        <v>304</v>
      </c>
      <c r="C348" s="1" t="s">
        <v>0</v>
      </c>
      <c r="D348" s="1" t="s">
        <v>304</v>
      </c>
      <c r="E348" s="1">
        <v>1909</v>
      </c>
      <c r="F348" s="17">
        <v>79.53</v>
      </c>
      <c r="G348" s="17">
        <v>151822.76999999999</v>
      </c>
      <c r="H348" s="57">
        <v>83518.155559806197</v>
      </c>
      <c r="I348" s="57">
        <v>235340.92555980617</v>
      </c>
    </row>
    <row r="349" spans="1:9" ht="14.45" customHeight="1" x14ac:dyDescent="0.25">
      <c r="A349" s="13">
        <v>557</v>
      </c>
      <c r="B349" s="32" t="s">
        <v>374</v>
      </c>
      <c r="C349" s="1" t="s">
        <v>0</v>
      </c>
      <c r="D349" s="1" t="s">
        <v>132</v>
      </c>
      <c r="E349" s="1">
        <v>125</v>
      </c>
      <c r="F349" s="17">
        <v>79.53</v>
      </c>
      <c r="G349" s="17">
        <v>9941.25</v>
      </c>
      <c r="H349" s="57">
        <v>1228.572066913159</v>
      </c>
      <c r="I349" s="57">
        <v>11169.822066913159</v>
      </c>
    </row>
    <row r="350" spans="1:9" ht="14.45" customHeight="1" x14ac:dyDescent="0.25">
      <c r="A350" s="13">
        <v>794</v>
      </c>
      <c r="B350" s="32" t="s">
        <v>305</v>
      </c>
      <c r="C350" s="1" t="s">
        <v>0</v>
      </c>
      <c r="D350" s="1" t="s">
        <v>106</v>
      </c>
      <c r="E350" s="1">
        <v>509</v>
      </c>
      <c r="F350" s="17">
        <v>79.53</v>
      </c>
      <c r="G350" s="17">
        <v>40480.770000000004</v>
      </c>
      <c r="H350" s="57">
        <v>12747.126807082552</v>
      </c>
      <c r="I350" s="57">
        <v>53227.896807082558</v>
      </c>
    </row>
    <row r="351" spans="1:9" ht="14.45" customHeight="1" x14ac:dyDescent="0.25">
      <c r="A351" s="16">
        <v>947</v>
      </c>
      <c r="B351" s="32" t="s">
        <v>306</v>
      </c>
      <c r="C351" s="1" t="s">
        <v>7</v>
      </c>
      <c r="D351" s="1" t="s">
        <v>8</v>
      </c>
      <c r="E351" s="1">
        <v>92</v>
      </c>
      <c r="F351" s="17">
        <v>79.53</v>
      </c>
      <c r="G351" s="17">
        <v>7316.76</v>
      </c>
      <c r="H351" s="57">
        <v>647.34334499778129</v>
      </c>
      <c r="I351" s="57">
        <v>7964.1033449977813</v>
      </c>
    </row>
    <row r="353" spans="1:9" s="10" customFormat="1" ht="12.75" x14ac:dyDescent="0.2">
      <c r="A353" s="22" t="s">
        <v>311</v>
      </c>
      <c r="B353" s="34" t="str">
        <f>SUBTOTAL(3,Übersichtstabelle_2019[Gmd-Namen])&amp;" Gemeinden"</f>
        <v>347 Gemeinden</v>
      </c>
      <c r="C353" s="23" t="s">
        <v>315</v>
      </c>
      <c r="D353" s="23" t="s">
        <v>315</v>
      </c>
      <c r="E353" s="24">
        <f>SUBTOTAL(9,Übersichtstabelle_2019[Kinder und Jugendliche von 0-20 Jhr.])</f>
        <v>193024</v>
      </c>
      <c r="F353" s="25" t="str">
        <f>IF(SUBTOTAL(3,Übersichtstabelle_2019[Grundbetrag1])=COUNT(Übersichtstabelle_2019[Gmd. Nr.]),"-",SUBTOTAL(1,Übersichtstabelle_2019[Grundbetrag1]))</f>
        <v>-</v>
      </c>
      <c r="G353" s="48">
        <f>SUBTOTAL(9,Übersichtstabelle_2019[Grundbetrag Total pro Gemeinde1])</f>
        <v>15315437.720000001</v>
      </c>
      <c r="H353" s="48">
        <f>SUBTOTAL(9,Übersichtstabelle_2019[Zusatzbetrag gemäss Soziallastenindex2])</f>
        <v>7309026.5131345512</v>
      </c>
      <c r="I353" s="48">
        <f>SUBTOTAL(9,Übersichtstabelle_2019[Anrechenbarer Höchstbetrag])</f>
        <v>22624464.233134568</v>
      </c>
    </row>
    <row r="355" spans="1:9" x14ac:dyDescent="0.25">
      <c r="A355" s="26"/>
      <c r="C355" s="21"/>
      <c r="D355" s="21"/>
      <c r="E355" s="21"/>
      <c r="F355" s="21"/>
      <c r="G355" s="21"/>
      <c r="H355" s="21"/>
      <c r="I355" s="21"/>
    </row>
    <row r="356" spans="1:9" x14ac:dyDescent="0.25">
      <c r="A356" s="27" t="s">
        <v>318</v>
      </c>
      <c r="C356" s="21"/>
      <c r="D356" s="21"/>
      <c r="E356" s="21"/>
      <c r="F356" s="21"/>
      <c r="G356" s="21"/>
      <c r="H356" s="21"/>
      <c r="I356" s="21"/>
    </row>
    <row r="357" spans="1:9" ht="31.15" customHeight="1" x14ac:dyDescent="0.25">
      <c r="A357" s="102" t="s">
        <v>325</v>
      </c>
      <c r="B357" s="102"/>
      <c r="C357" s="102"/>
      <c r="D357" s="102"/>
      <c r="E357" s="102"/>
      <c r="F357" s="102"/>
      <c r="G357" s="102"/>
      <c r="H357" s="102"/>
      <c r="I357" s="102"/>
    </row>
    <row r="358" spans="1:9" ht="17.25" x14ac:dyDescent="0.25">
      <c r="A358" s="28" t="s">
        <v>326</v>
      </c>
      <c r="B358" s="35"/>
      <c r="C358" s="29"/>
      <c r="D358" s="29"/>
      <c r="E358" s="29"/>
      <c r="F358" s="29"/>
      <c r="G358" s="29"/>
      <c r="H358" s="29"/>
      <c r="I358" s="29"/>
    </row>
    <row r="359" spans="1:9" ht="31.15" customHeight="1" x14ac:dyDescent="0.25">
      <c r="A359" s="105" t="s">
        <v>376</v>
      </c>
      <c r="B359" s="104"/>
      <c r="C359" s="104"/>
      <c r="D359" s="104"/>
      <c r="E359" s="104"/>
      <c r="F359" s="104"/>
      <c r="G359" s="104"/>
      <c r="H359" s="104"/>
      <c r="I359" s="104"/>
    </row>
    <row r="360" spans="1:9" x14ac:dyDescent="0.25">
      <c r="A360" s="105"/>
      <c r="B360" s="104"/>
      <c r="C360" s="104"/>
      <c r="D360" s="104"/>
      <c r="E360" s="104"/>
      <c r="F360" s="104"/>
      <c r="G360" s="104"/>
      <c r="H360" s="104"/>
      <c r="I360" s="104"/>
    </row>
  </sheetData>
  <sheetProtection algorithmName="SHA-512" hashValue="+4MgwwYCYv6DHL5T+PzYf7lplk18wU81l373RMK/iaIvPZ5Nm0+UcMj9UwtsAU7BcUHSAT4cr/tlM8R4jX0taA==" saltValue="S2T8uaFzm+Nq1PNkHnoizA==" spinCount="100000" sheet="1" sort="0" autoFilter="0"/>
  <mergeCells count="3">
    <mergeCell ref="A357:I357"/>
    <mergeCell ref="A359:I359"/>
    <mergeCell ref="A360:I360"/>
  </mergeCells>
  <conditionalFormatting sqref="A224">
    <cfRule type="cellIs" dxfId="2"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0"/>
  <sheetViews>
    <sheetView showGridLines="0" showRowColHeaders="0" showRuler="0" view="pageLayout" zoomScaleNormal="100" workbookViewId="0">
      <selection activeCell="D4" sqref="D4"/>
    </sheetView>
  </sheetViews>
  <sheetFormatPr baseColWidth="10" defaultColWidth="11.5703125" defaultRowHeight="15" x14ac:dyDescent="0.25"/>
  <cols>
    <col min="1" max="1" width="6" style="30" customWidth="1"/>
    <col min="2" max="2" width="17.7109375" style="21" customWidth="1"/>
    <col min="3" max="3" width="8.28515625" style="9" customWidth="1"/>
    <col min="4" max="4" width="18.85546875" style="9" customWidth="1"/>
    <col min="5" max="5" width="14.7109375" style="9" customWidth="1"/>
    <col min="6" max="6" width="13.140625" style="9" customWidth="1"/>
    <col min="7" max="7" width="14.7109375" style="9" customWidth="1"/>
    <col min="8" max="8" width="18.28515625" style="9" customWidth="1"/>
    <col min="9" max="9" width="18.7109375" style="9" customWidth="1"/>
    <col min="10" max="16384" width="11.5703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18" t="s">
        <v>329</v>
      </c>
      <c r="B4" s="19" t="s">
        <v>310</v>
      </c>
      <c r="C4" s="19" t="s">
        <v>316</v>
      </c>
      <c r="D4" s="19" t="s">
        <v>1</v>
      </c>
      <c r="E4" s="19" t="s">
        <v>317</v>
      </c>
      <c r="F4" s="19" t="s">
        <v>320</v>
      </c>
      <c r="G4" s="19" t="s">
        <v>321</v>
      </c>
      <c r="H4" s="20" t="s">
        <v>322</v>
      </c>
      <c r="I4" s="20" t="s">
        <v>319</v>
      </c>
    </row>
    <row r="5" spans="1:9" ht="14.45" customHeight="1" x14ac:dyDescent="0.25">
      <c r="A5" s="13">
        <v>301</v>
      </c>
      <c r="B5" s="32" t="s">
        <v>2</v>
      </c>
      <c r="C5" s="1" t="s">
        <v>0</v>
      </c>
      <c r="D5" s="1" t="s">
        <v>3</v>
      </c>
      <c r="E5" s="1">
        <v>844</v>
      </c>
      <c r="F5" s="17">
        <v>78.98</v>
      </c>
      <c r="G5" s="51">
        <v>66659.12000000001</v>
      </c>
      <c r="H5" s="57">
        <v>18083.731629193873</v>
      </c>
      <c r="I5" s="57">
        <v>84742.851629193887</v>
      </c>
    </row>
    <row r="6" spans="1:9" ht="14.45" customHeight="1" x14ac:dyDescent="0.25">
      <c r="A6" s="13">
        <v>321</v>
      </c>
      <c r="B6" s="32" t="s">
        <v>4</v>
      </c>
      <c r="C6" s="1" t="s">
        <v>0</v>
      </c>
      <c r="D6" s="1" t="s">
        <v>5</v>
      </c>
      <c r="E6" s="1">
        <v>910</v>
      </c>
      <c r="F6" s="17">
        <v>78.98</v>
      </c>
      <c r="G6" s="51">
        <v>71871.8</v>
      </c>
      <c r="H6" s="57">
        <v>21385.689651375713</v>
      </c>
      <c r="I6" s="57">
        <v>93257.489651375712</v>
      </c>
    </row>
    <row r="7" spans="1:9" ht="14.45" customHeight="1" x14ac:dyDescent="0.25">
      <c r="A7" s="13">
        <v>561</v>
      </c>
      <c r="B7" s="32" t="s">
        <v>6</v>
      </c>
      <c r="C7" s="1" t="s">
        <v>7</v>
      </c>
      <c r="D7" s="1" t="s">
        <v>8</v>
      </c>
      <c r="E7" s="1">
        <v>766</v>
      </c>
      <c r="F7" s="17">
        <v>78.98</v>
      </c>
      <c r="G7" s="51">
        <v>60498.68</v>
      </c>
      <c r="H7" s="57">
        <v>15461.036333856222</v>
      </c>
      <c r="I7" s="2">
        <v>75959.716333856224</v>
      </c>
    </row>
    <row r="8" spans="1:9" ht="14.45" customHeight="1" x14ac:dyDescent="0.25">
      <c r="A8" s="13">
        <v>401</v>
      </c>
      <c r="B8" s="32" t="s">
        <v>9</v>
      </c>
      <c r="C8" s="1" t="s">
        <v>0</v>
      </c>
      <c r="D8" s="1" t="s">
        <v>10</v>
      </c>
      <c r="E8" s="1">
        <v>199</v>
      </c>
      <c r="F8" s="17">
        <v>78.98</v>
      </c>
      <c r="G8" s="51">
        <v>15717.02</v>
      </c>
      <c r="H8" s="57">
        <v>3205.0492255661602</v>
      </c>
      <c r="I8" s="57">
        <v>18922.06922556616</v>
      </c>
    </row>
    <row r="9" spans="1:9" ht="14.45" customHeight="1" x14ac:dyDescent="0.25">
      <c r="A9" s="13">
        <v>731</v>
      </c>
      <c r="B9" s="32" t="s">
        <v>11</v>
      </c>
      <c r="C9" s="1" t="s">
        <v>0</v>
      </c>
      <c r="D9" s="1" t="s">
        <v>13</v>
      </c>
      <c r="E9" s="1">
        <v>369</v>
      </c>
      <c r="F9" s="17">
        <v>78.98</v>
      </c>
      <c r="G9" s="51">
        <v>29143.620000000003</v>
      </c>
      <c r="H9" s="57">
        <v>8343.0749523891645</v>
      </c>
      <c r="I9" s="57">
        <v>37486.694952389167</v>
      </c>
    </row>
    <row r="10" spans="1:9" ht="14.45" customHeight="1" x14ac:dyDescent="0.25">
      <c r="A10" s="13">
        <v>562</v>
      </c>
      <c r="B10" s="32" t="s">
        <v>330</v>
      </c>
      <c r="C10" s="1" t="s">
        <v>7</v>
      </c>
      <c r="D10" s="1" t="s">
        <v>8</v>
      </c>
      <c r="E10" s="1">
        <v>472</v>
      </c>
      <c r="F10" s="17">
        <v>78.98</v>
      </c>
      <c r="G10" s="51">
        <v>37278.560000000005</v>
      </c>
      <c r="H10" s="57">
        <v>6688.3941283653385</v>
      </c>
      <c r="I10" s="2">
        <v>43966.954128365345</v>
      </c>
    </row>
    <row r="11" spans="1:9" ht="26.25" customHeight="1" x14ac:dyDescent="0.25">
      <c r="A11" s="13">
        <v>951</v>
      </c>
      <c r="B11" s="32" t="s">
        <v>331</v>
      </c>
      <c r="C11" s="1" t="s">
        <v>0</v>
      </c>
      <c r="D11" s="1" t="s">
        <v>14</v>
      </c>
      <c r="E11" s="1">
        <v>227</v>
      </c>
      <c r="F11" s="17">
        <v>78.98</v>
      </c>
      <c r="G11" s="51">
        <v>17928.46</v>
      </c>
      <c r="H11" s="57">
        <v>3317.380323652797</v>
      </c>
      <c r="I11" s="57">
        <v>21245.840323652796</v>
      </c>
    </row>
    <row r="12" spans="1:9" ht="14.45" customHeight="1" x14ac:dyDescent="0.25">
      <c r="A12" s="13">
        <v>402</v>
      </c>
      <c r="B12" s="32" t="s">
        <v>15</v>
      </c>
      <c r="C12" s="1" t="s">
        <v>0</v>
      </c>
      <c r="D12" s="1" t="s">
        <v>16</v>
      </c>
      <c r="E12" s="1">
        <v>112</v>
      </c>
      <c r="F12" s="17">
        <v>78.98</v>
      </c>
      <c r="G12" s="51">
        <v>8845.76</v>
      </c>
      <c r="H12" s="57">
        <v>1356.7476649424384</v>
      </c>
      <c r="I12" s="57">
        <v>10202.507664942439</v>
      </c>
    </row>
    <row r="13" spans="1:9" ht="14.45" customHeight="1" x14ac:dyDescent="0.25">
      <c r="A13" s="13">
        <v>630</v>
      </c>
      <c r="B13" s="32" t="s">
        <v>17</v>
      </c>
      <c r="C13" s="1" t="s">
        <v>7</v>
      </c>
      <c r="D13" s="1" t="s">
        <v>8</v>
      </c>
      <c r="E13" s="1">
        <v>102</v>
      </c>
      <c r="F13" s="17">
        <v>78.98</v>
      </c>
      <c r="G13" s="51">
        <v>8055.96</v>
      </c>
      <c r="H13" s="57">
        <v>1559.9415712685193</v>
      </c>
      <c r="I13" s="2">
        <v>9615.9015712685195</v>
      </c>
    </row>
    <row r="14" spans="1:9" ht="14.45" customHeight="1" x14ac:dyDescent="0.25">
      <c r="A14" s="13">
        <v>921</v>
      </c>
      <c r="B14" s="32" t="s">
        <v>18</v>
      </c>
      <c r="C14" s="1" t="s">
        <v>0</v>
      </c>
      <c r="D14" s="1" t="s">
        <v>20</v>
      </c>
      <c r="E14" s="1">
        <v>166</v>
      </c>
      <c r="F14" s="17">
        <v>78.98</v>
      </c>
      <c r="G14" s="51">
        <v>13110.68</v>
      </c>
      <c r="H14" s="57">
        <v>1857.5283851576271</v>
      </c>
      <c r="I14" s="57">
        <v>14968.208385157628</v>
      </c>
    </row>
    <row r="15" spans="1:9" ht="14.45" customHeight="1" x14ac:dyDescent="0.25">
      <c r="A15" s="13">
        <v>381</v>
      </c>
      <c r="B15" s="32" t="s">
        <v>21</v>
      </c>
      <c r="C15" s="1" t="s">
        <v>0</v>
      </c>
      <c r="D15" s="1" t="s">
        <v>14</v>
      </c>
      <c r="E15" s="1">
        <v>323</v>
      </c>
      <c r="F15" s="17">
        <v>78.98</v>
      </c>
      <c r="G15" s="51">
        <v>25510.54</v>
      </c>
      <c r="H15" s="57">
        <v>5034.6693406512368</v>
      </c>
      <c r="I15" s="57">
        <v>30545.209340651236</v>
      </c>
    </row>
    <row r="16" spans="1:9" ht="14.45" customHeight="1" x14ac:dyDescent="0.25">
      <c r="A16" s="13">
        <v>602</v>
      </c>
      <c r="B16" s="32" t="s">
        <v>332</v>
      </c>
      <c r="C16" s="1" t="s">
        <v>0</v>
      </c>
      <c r="D16" s="1" t="s">
        <v>22</v>
      </c>
      <c r="E16" s="1">
        <v>178</v>
      </c>
      <c r="F16" s="17">
        <v>78.98</v>
      </c>
      <c r="G16" s="51">
        <v>14058.44</v>
      </c>
      <c r="H16" s="57">
        <v>2694.3963423344412</v>
      </c>
      <c r="I16" s="57">
        <v>16752.836342334442</v>
      </c>
    </row>
    <row r="17" spans="1:9" ht="14.45" customHeight="1" x14ac:dyDescent="0.25">
      <c r="A17" s="13">
        <v>971</v>
      </c>
      <c r="B17" s="32" t="s">
        <v>23</v>
      </c>
      <c r="C17" s="1" t="s">
        <v>0</v>
      </c>
      <c r="D17" s="1" t="s">
        <v>24</v>
      </c>
      <c r="E17" s="1">
        <v>258</v>
      </c>
      <c r="F17" s="17">
        <v>78.98</v>
      </c>
      <c r="G17" s="51">
        <v>20376.84</v>
      </c>
      <c r="H17" s="57">
        <v>3494.2878351547902</v>
      </c>
      <c r="I17" s="57">
        <v>23871.127835154792</v>
      </c>
    </row>
    <row r="18" spans="1:9" ht="14.45" customHeight="1" x14ac:dyDescent="0.25">
      <c r="A18" s="13">
        <v>322</v>
      </c>
      <c r="B18" s="32" t="s">
        <v>25</v>
      </c>
      <c r="C18" s="1" t="s">
        <v>7</v>
      </c>
      <c r="D18" s="1" t="s">
        <v>8</v>
      </c>
      <c r="E18" s="1">
        <v>91</v>
      </c>
      <c r="F18" s="17">
        <v>78.98</v>
      </c>
      <c r="G18" s="51">
        <v>7187.18</v>
      </c>
      <c r="H18" s="57">
        <v>1143.0254801234125</v>
      </c>
      <c r="I18" s="2">
        <v>8330.2054801234135</v>
      </c>
    </row>
    <row r="19" spans="1:9" ht="14.45" customHeight="1" x14ac:dyDescent="0.25">
      <c r="A19" s="13">
        <v>323</v>
      </c>
      <c r="B19" s="32" t="s">
        <v>26</v>
      </c>
      <c r="C19" s="1" t="s">
        <v>0</v>
      </c>
      <c r="D19" s="1" t="s">
        <v>5</v>
      </c>
      <c r="E19" s="1">
        <v>142</v>
      </c>
      <c r="F19" s="17">
        <v>78.98</v>
      </c>
      <c r="G19" s="51">
        <v>11215.16</v>
      </c>
      <c r="H19" s="57">
        <v>2246.4846106132718</v>
      </c>
      <c r="I19" s="57">
        <v>13461.644610613272</v>
      </c>
    </row>
    <row r="20" spans="1:9" ht="14.45" customHeight="1" x14ac:dyDescent="0.25">
      <c r="A20" s="13">
        <v>302</v>
      </c>
      <c r="B20" s="32" t="s">
        <v>333</v>
      </c>
      <c r="C20" s="1" t="s">
        <v>0</v>
      </c>
      <c r="D20" s="1" t="s">
        <v>3</v>
      </c>
      <c r="E20" s="1">
        <v>185</v>
      </c>
      <c r="F20" s="17">
        <v>78.98</v>
      </c>
      <c r="G20" s="51">
        <v>14611.300000000001</v>
      </c>
      <c r="H20" s="57">
        <v>3142.3105504992004</v>
      </c>
      <c r="I20" s="57">
        <v>17753.610550499201</v>
      </c>
    </row>
    <row r="21" spans="1:9" ht="14.45" customHeight="1" x14ac:dyDescent="0.25">
      <c r="A21" s="13">
        <v>403</v>
      </c>
      <c r="B21" s="32" t="s">
        <v>27</v>
      </c>
      <c r="C21" s="1" t="s">
        <v>7</v>
      </c>
      <c r="D21" s="1" t="s">
        <v>8</v>
      </c>
      <c r="E21" s="1">
        <v>189</v>
      </c>
      <c r="F21" s="17">
        <v>78.98</v>
      </c>
      <c r="G21" s="51">
        <v>14927.220000000001</v>
      </c>
      <c r="H21" s="57">
        <v>2851.7732748828707</v>
      </c>
      <c r="I21" s="2">
        <v>17778.993274882872</v>
      </c>
    </row>
    <row r="22" spans="1:9" ht="14.45" customHeight="1" x14ac:dyDescent="0.25">
      <c r="A22" s="13">
        <v>533</v>
      </c>
      <c r="B22" s="32" t="s">
        <v>29</v>
      </c>
      <c r="C22" s="1" t="s">
        <v>7</v>
      </c>
      <c r="D22" s="1" t="s">
        <v>8</v>
      </c>
      <c r="E22" s="1">
        <v>644</v>
      </c>
      <c r="F22" s="17">
        <v>78.98</v>
      </c>
      <c r="G22" s="51">
        <v>50863.12</v>
      </c>
      <c r="H22" s="57">
        <v>10717.339269330958</v>
      </c>
      <c r="I22" s="2">
        <v>61580.459269330961</v>
      </c>
    </row>
    <row r="23" spans="1:9" ht="14.45" customHeight="1" x14ac:dyDescent="0.25">
      <c r="A23" s="13">
        <v>571</v>
      </c>
      <c r="B23" s="32" t="s">
        <v>30</v>
      </c>
      <c r="C23" s="1" t="s">
        <v>7</v>
      </c>
      <c r="D23" s="1" t="s">
        <v>8</v>
      </c>
      <c r="E23" s="1">
        <v>192</v>
      </c>
      <c r="F23" s="17">
        <v>78.98</v>
      </c>
      <c r="G23" s="51">
        <v>15164.16</v>
      </c>
      <c r="H23" s="57">
        <v>7042.3022928101582</v>
      </c>
      <c r="I23" s="2">
        <v>22206.46229281016</v>
      </c>
    </row>
    <row r="24" spans="1:9" ht="14.45" customHeight="1" x14ac:dyDescent="0.25">
      <c r="A24" s="13">
        <v>732</v>
      </c>
      <c r="B24" s="32" t="s">
        <v>31</v>
      </c>
      <c r="C24" s="1" t="s">
        <v>7</v>
      </c>
      <c r="D24" s="1" t="s">
        <v>8</v>
      </c>
      <c r="E24" s="1">
        <v>367</v>
      </c>
      <c r="F24" s="17">
        <v>78.98</v>
      </c>
      <c r="G24" s="51">
        <v>28985.66</v>
      </c>
      <c r="H24" s="57">
        <v>3257.4238058067021</v>
      </c>
      <c r="I24" s="2">
        <v>32243.083805806702</v>
      </c>
    </row>
    <row r="25" spans="1:9" ht="14.45" customHeight="1" x14ac:dyDescent="0.25">
      <c r="A25" s="13">
        <v>861</v>
      </c>
      <c r="B25" s="32" t="s">
        <v>32</v>
      </c>
      <c r="C25" s="1" t="s">
        <v>0</v>
      </c>
      <c r="D25" s="1" t="s">
        <v>32</v>
      </c>
      <c r="E25" s="1">
        <v>2273</v>
      </c>
      <c r="F25" s="17">
        <v>78.98</v>
      </c>
      <c r="G25" s="51">
        <v>179521.54</v>
      </c>
      <c r="H25" s="57">
        <v>50857.026155157168</v>
      </c>
      <c r="I25" s="57">
        <v>230378.56615515717</v>
      </c>
    </row>
    <row r="26" spans="1:9" ht="14.45" customHeight="1" x14ac:dyDescent="0.25">
      <c r="A26" s="13">
        <v>681</v>
      </c>
      <c r="B26" s="32" t="s">
        <v>33</v>
      </c>
      <c r="C26" s="1" t="s">
        <v>0</v>
      </c>
      <c r="D26" s="1" t="s">
        <v>34</v>
      </c>
      <c r="E26" s="1">
        <v>64</v>
      </c>
      <c r="F26" s="17">
        <v>72.98</v>
      </c>
      <c r="G26" s="51">
        <v>4670.72</v>
      </c>
      <c r="H26" s="57">
        <v>804.6478154547134</v>
      </c>
      <c r="I26" s="57">
        <v>5475.3678154547133</v>
      </c>
    </row>
    <row r="27" spans="1:9" ht="14.45" customHeight="1" x14ac:dyDescent="0.25">
      <c r="A27" s="13">
        <v>972</v>
      </c>
      <c r="B27" s="32" t="s">
        <v>35</v>
      </c>
      <c r="C27" s="1" t="s">
        <v>0</v>
      </c>
      <c r="D27" s="1" t="s">
        <v>36</v>
      </c>
      <c r="E27" s="1">
        <v>3</v>
      </c>
      <c r="F27" s="17">
        <v>78.98</v>
      </c>
      <c r="G27" s="51">
        <v>236.94</v>
      </c>
      <c r="H27" s="57">
        <v>35.033175945012886</v>
      </c>
      <c r="I27" s="57">
        <v>271.97317594501288</v>
      </c>
    </row>
    <row r="28" spans="1:9" ht="14.45" customHeight="1" x14ac:dyDescent="0.25">
      <c r="A28" s="13">
        <v>351</v>
      </c>
      <c r="B28" s="32" t="s">
        <v>37</v>
      </c>
      <c r="C28" s="1" t="s">
        <v>0</v>
      </c>
      <c r="D28" s="1" t="s">
        <v>37</v>
      </c>
      <c r="E28" s="1">
        <v>20372</v>
      </c>
      <c r="F28" s="17">
        <v>78.98</v>
      </c>
      <c r="G28" s="51">
        <v>1608980.56</v>
      </c>
      <c r="H28" s="57">
        <v>2010500.3918683459</v>
      </c>
      <c r="I28" s="57">
        <v>3619480.951868346</v>
      </c>
    </row>
    <row r="29" spans="1:9" ht="14.45" customHeight="1" x14ac:dyDescent="0.25">
      <c r="A29" s="13">
        <v>973</v>
      </c>
      <c r="B29" s="32" t="s">
        <v>38</v>
      </c>
      <c r="C29" s="1" t="s">
        <v>0</v>
      </c>
      <c r="D29" s="1" t="s">
        <v>36</v>
      </c>
      <c r="E29" s="1">
        <v>119</v>
      </c>
      <c r="F29" s="17">
        <v>78.98</v>
      </c>
      <c r="G29" s="51">
        <v>9398.6200000000008</v>
      </c>
      <c r="H29" s="57">
        <v>1877.938359302656</v>
      </c>
      <c r="I29" s="57">
        <v>11276.558359302657</v>
      </c>
    </row>
    <row r="30" spans="1:9" ht="14.45" customHeight="1" x14ac:dyDescent="0.25">
      <c r="A30" s="13">
        <v>371</v>
      </c>
      <c r="B30" s="32" t="s">
        <v>12</v>
      </c>
      <c r="C30" s="1" t="s">
        <v>0</v>
      </c>
      <c r="D30" s="1" t="s">
        <v>12</v>
      </c>
      <c r="E30" s="1">
        <v>10113</v>
      </c>
      <c r="F30" s="17">
        <v>78.98</v>
      </c>
      <c r="G30" s="51">
        <v>798724.74</v>
      </c>
      <c r="H30" s="57">
        <v>988629.99939857773</v>
      </c>
      <c r="I30" s="57">
        <v>1787354.7393985777</v>
      </c>
    </row>
    <row r="31" spans="1:9" ht="14.45" customHeight="1" x14ac:dyDescent="0.25">
      <c r="A31" s="13">
        <v>603</v>
      </c>
      <c r="B31" s="32" t="s">
        <v>39</v>
      </c>
      <c r="C31" s="1" t="s">
        <v>0</v>
      </c>
      <c r="D31" s="1" t="s">
        <v>22</v>
      </c>
      <c r="E31" s="1">
        <v>375</v>
      </c>
      <c r="F31" s="17">
        <v>78.98</v>
      </c>
      <c r="G31" s="51">
        <v>29617.5</v>
      </c>
      <c r="H31" s="57">
        <v>7569.388209092107</v>
      </c>
      <c r="I31" s="57">
        <v>37186.888209092111</v>
      </c>
    </row>
    <row r="32" spans="1:9" ht="14.45" customHeight="1" x14ac:dyDescent="0.25">
      <c r="A32" s="13">
        <v>324</v>
      </c>
      <c r="B32" s="32" t="s">
        <v>40</v>
      </c>
      <c r="C32" s="1" t="s">
        <v>7</v>
      </c>
      <c r="D32" s="1" t="s">
        <v>8</v>
      </c>
      <c r="E32" s="1">
        <v>116</v>
      </c>
      <c r="F32" s="17">
        <v>78.98</v>
      </c>
      <c r="G32" s="51">
        <v>9161.68</v>
      </c>
      <c r="H32" s="57">
        <v>1566.4279166292545</v>
      </c>
      <c r="I32" s="2">
        <v>10728.107916629255</v>
      </c>
    </row>
    <row r="33" spans="1:9" ht="14.45" customHeight="1" x14ac:dyDescent="0.25">
      <c r="A33" s="13">
        <v>922</v>
      </c>
      <c r="B33" s="32" t="s">
        <v>41</v>
      </c>
      <c r="C33" s="1" t="s">
        <v>0</v>
      </c>
      <c r="D33" s="1" t="s">
        <v>14</v>
      </c>
      <c r="E33" s="1">
        <v>216</v>
      </c>
      <c r="F33" s="17">
        <v>78.98</v>
      </c>
      <c r="G33" s="51">
        <v>17059.68</v>
      </c>
      <c r="H33" s="57">
        <v>4842.7717148484853</v>
      </c>
      <c r="I33" s="57">
        <v>21902.451714848485</v>
      </c>
    </row>
    <row r="34" spans="1:9" ht="14.45" customHeight="1" x14ac:dyDescent="0.25">
      <c r="A34" s="13">
        <v>352</v>
      </c>
      <c r="B34" s="32" t="s">
        <v>42</v>
      </c>
      <c r="C34" s="1" t="s">
        <v>0</v>
      </c>
      <c r="D34" s="1" t="s">
        <v>43</v>
      </c>
      <c r="E34" s="1">
        <v>1166</v>
      </c>
      <c r="F34" s="17">
        <v>78.98</v>
      </c>
      <c r="G34" s="51">
        <v>92090.680000000008</v>
      </c>
      <c r="H34" s="57">
        <v>17645.610205473782</v>
      </c>
      <c r="I34" s="57">
        <v>109736.29020547379</v>
      </c>
    </row>
    <row r="35" spans="1:9" ht="14.45" customHeight="1" x14ac:dyDescent="0.25">
      <c r="A35" s="13">
        <v>791</v>
      </c>
      <c r="B35" s="32" t="s">
        <v>44</v>
      </c>
      <c r="C35" s="1" t="s">
        <v>7</v>
      </c>
      <c r="D35" s="1" t="s">
        <v>8</v>
      </c>
      <c r="E35" s="1">
        <v>238</v>
      </c>
      <c r="F35" s="17">
        <v>78.98</v>
      </c>
      <c r="G35" s="51">
        <v>18797.240000000002</v>
      </c>
      <c r="H35" s="57">
        <v>4202.81449070895</v>
      </c>
      <c r="I35" s="2">
        <v>23000.05449070895</v>
      </c>
    </row>
    <row r="36" spans="1:9" ht="14.45" customHeight="1" x14ac:dyDescent="0.25">
      <c r="A36" s="13">
        <v>572</v>
      </c>
      <c r="B36" s="32" t="s">
        <v>45</v>
      </c>
      <c r="C36" s="1" t="s">
        <v>0</v>
      </c>
      <c r="D36" s="1" t="s">
        <v>46</v>
      </c>
      <c r="E36" s="1">
        <v>491</v>
      </c>
      <c r="F36" s="17">
        <v>78.98</v>
      </c>
      <c r="G36" s="51">
        <v>38779.18</v>
      </c>
      <c r="H36" s="57">
        <v>9969.5425605933524</v>
      </c>
      <c r="I36" s="57">
        <v>48748.722560593349</v>
      </c>
    </row>
    <row r="37" spans="1:9" ht="14.45" customHeight="1" x14ac:dyDescent="0.25">
      <c r="A37" s="13">
        <v>605</v>
      </c>
      <c r="B37" s="32" t="s">
        <v>47</v>
      </c>
      <c r="C37" s="1" t="s">
        <v>7</v>
      </c>
      <c r="D37" s="1" t="s">
        <v>8</v>
      </c>
      <c r="E37" s="1">
        <v>285</v>
      </c>
      <c r="F37" s="17">
        <v>78.98</v>
      </c>
      <c r="G37" s="51">
        <v>22509.300000000003</v>
      </c>
      <c r="H37" s="57">
        <v>3221.4281743173842</v>
      </c>
      <c r="I37" s="2">
        <v>25730.728174317388</v>
      </c>
    </row>
    <row r="38" spans="1:9" ht="14.45" customHeight="1" x14ac:dyDescent="0.25">
      <c r="A38" s="13">
        <v>353</v>
      </c>
      <c r="B38" s="32" t="s">
        <v>334</v>
      </c>
      <c r="C38" s="1" t="s">
        <v>0</v>
      </c>
      <c r="D38" s="1" t="s">
        <v>48</v>
      </c>
      <c r="E38" s="1">
        <v>918</v>
      </c>
      <c r="F38" s="17">
        <v>78.98</v>
      </c>
      <c r="G38" s="51">
        <v>72503.64</v>
      </c>
      <c r="H38" s="57">
        <v>17160.232913117648</v>
      </c>
      <c r="I38" s="57">
        <v>89663.872913117651</v>
      </c>
    </row>
    <row r="39" spans="1:9" ht="14.45" customHeight="1" x14ac:dyDescent="0.25">
      <c r="A39" s="13">
        <v>606</v>
      </c>
      <c r="B39" s="32" t="s">
        <v>49</v>
      </c>
      <c r="C39" s="1" t="s">
        <v>7</v>
      </c>
      <c r="D39" s="1" t="s">
        <v>8</v>
      </c>
      <c r="E39" s="1">
        <v>103</v>
      </c>
      <c r="F39" s="17">
        <v>78.98</v>
      </c>
      <c r="G39" s="51">
        <v>8134.9400000000005</v>
      </c>
      <c r="H39" s="57">
        <v>1018.038286186227</v>
      </c>
      <c r="I39" s="2">
        <v>9152.9782861862277</v>
      </c>
    </row>
    <row r="40" spans="1:9" ht="14.45" customHeight="1" x14ac:dyDescent="0.25">
      <c r="A40" s="13">
        <v>573</v>
      </c>
      <c r="B40" s="32" t="s">
        <v>335</v>
      </c>
      <c r="C40" s="1" t="s">
        <v>0</v>
      </c>
      <c r="D40" s="1" t="s">
        <v>50</v>
      </c>
      <c r="E40" s="1">
        <v>585</v>
      </c>
      <c r="F40" s="17">
        <v>78.98</v>
      </c>
      <c r="G40" s="51">
        <v>46203.3</v>
      </c>
      <c r="H40" s="57">
        <v>16948.300555040034</v>
      </c>
      <c r="I40" s="57">
        <v>63151.600555040037</v>
      </c>
    </row>
    <row r="41" spans="1:9" ht="14.45" customHeight="1" x14ac:dyDescent="0.25">
      <c r="A41" s="13">
        <v>574</v>
      </c>
      <c r="B41" s="32" t="s">
        <v>51</v>
      </c>
      <c r="C41" s="1" t="s">
        <v>0</v>
      </c>
      <c r="D41" s="1" t="s">
        <v>50</v>
      </c>
      <c r="E41" s="1">
        <v>72</v>
      </c>
      <c r="F41" s="17">
        <v>78.98</v>
      </c>
      <c r="G41" s="51">
        <v>5686.56</v>
      </c>
      <c r="H41" s="57">
        <v>2211.0199406521106</v>
      </c>
      <c r="I41" s="57">
        <v>7897.579940652111</v>
      </c>
    </row>
    <row r="42" spans="1:9" ht="14.45" customHeight="1" x14ac:dyDescent="0.25">
      <c r="A42" s="13">
        <v>733</v>
      </c>
      <c r="B42" s="32" t="s">
        <v>13</v>
      </c>
      <c r="C42" s="1" t="s">
        <v>0</v>
      </c>
      <c r="D42" s="1" t="s">
        <v>13</v>
      </c>
      <c r="E42" s="1">
        <v>852</v>
      </c>
      <c r="F42" s="17">
        <v>78.98</v>
      </c>
      <c r="G42" s="51">
        <v>67290.960000000006</v>
      </c>
      <c r="H42" s="57">
        <v>31586.9354630085</v>
      </c>
      <c r="I42" s="57">
        <v>98877.895463008506</v>
      </c>
    </row>
    <row r="43" spans="1:9" ht="14.45" customHeight="1" x14ac:dyDescent="0.25">
      <c r="A43" s="13">
        <v>491</v>
      </c>
      <c r="B43" s="32" t="s">
        <v>52</v>
      </c>
      <c r="C43" s="1" t="s">
        <v>0</v>
      </c>
      <c r="D43" s="1" t="s">
        <v>53</v>
      </c>
      <c r="E43" s="1">
        <v>101</v>
      </c>
      <c r="F43" s="17">
        <v>78.98</v>
      </c>
      <c r="G43" s="51">
        <v>7976.9800000000005</v>
      </c>
      <c r="H43" s="57">
        <v>2101.62818989373</v>
      </c>
      <c r="I43" s="57">
        <v>10078.60818989373</v>
      </c>
    </row>
    <row r="44" spans="1:9" ht="14.45" customHeight="1" x14ac:dyDescent="0.25">
      <c r="A44" s="13">
        <v>923</v>
      </c>
      <c r="B44" s="32" t="s">
        <v>54</v>
      </c>
      <c r="C44" s="1" t="s">
        <v>7</v>
      </c>
      <c r="D44" s="1" t="s">
        <v>8</v>
      </c>
      <c r="E44" s="1">
        <v>340</v>
      </c>
      <c r="F44" s="17">
        <v>78.98</v>
      </c>
      <c r="G44" s="51">
        <v>26853.200000000001</v>
      </c>
      <c r="H44" s="57">
        <v>2998.4110123793762</v>
      </c>
      <c r="I44" s="2">
        <v>29851.611012379377</v>
      </c>
    </row>
    <row r="45" spans="1:9" ht="14.45" customHeight="1" x14ac:dyDescent="0.25">
      <c r="A45" s="13">
        <v>382</v>
      </c>
      <c r="B45" s="32" t="s">
        <v>55</v>
      </c>
      <c r="C45" s="1" t="s">
        <v>0</v>
      </c>
      <c r="D45" s="1" t="s">
        <v>3</v>
      </c>
      <c r="E45" s="1">
        <v>171</v>
      </c>
      <c r="F45" s="17">
        <v>78.98</v>
      </c>
      <c r="G45" s="51">
        <v>13505.58</v>
      </c>
      <c r="H45" s="57">
        <v>2493.7052444698934</v>
      </c>
      <c r="I45" s="57">
        <v>15999.285244469893</v>
      </c>
    </row>
    <row r="46" spans="1:9" ht="14.45" customHeight="1" x14ac:dyDescent="0.25">
      <c r="A46" s="13">
        <v>734</v>
      </c>
      <c r="B46" s="32" t="s">
        <v>56</v>
      </c>
      <c r="C46" s="1" t="s">
        <v>0</v>
      </c>
      <c r="D46" s="1" t="s">
        <v>3</v>
      </c>
      <c r="E46" s="1">
        <v>73</v>
      </c>
      <c r="F46" s="17">
        <v>78.98</v>
      </c>
      <c r="G46" s="51">
        <v>5765.54</v>
      </c>
      <c r="H46" s="57">
        <v>562.36963334144571</v>
      </c>
      <c r="I46" s="57">
        <v>6327.9096333414454</v>
      </c>
    </row>
    <row r="47" spans="1:9" ht="14.45" customHeight="1" x14ac:dyDescent="0.25">
      <c r="A47" s="13">
        <v>383</v>
      </c>
      <c r="B47" s="32" t="s">
        <v>336</v>
      </c>
      <c r="C47" s="1" t="s">
        <v>0</v>
      </c>
      <c r="D47" s="1" t="s">
        <v>3</v>
      </c>
      <c r="E47" s="1">
        <v>719</v>
      </c>
      <c r="F47" s="17">
        <v>78.98</v>
      </c>
      <c r="G47" s="51">
        <v>56786.62</v>
      </c>
      <c r="H47" s="57">
        <v>15767.559970670451</v>
      </c>
      <c r="I47" s="57">
        <v>72554.179970670448</v>
      </c>
    </row>
    <row r="48" spans="1:9" ht="14.45" customHeight="1" x14ac:dyDescent="0.25">
      <c r="A48" s="13">
        <v>404</v>
      </c>
      <c r="B48" s="32" t="s">
        <v>28</v>
      </c>
      <c r="C48" s="1" t="s">
        <v>0</v>
      </c>
      <c r="D48" s="1" t="s">
        <v>28</v>
      </c>
      <c r="E48" s="1">
        <v>2956</v>
      </c>
      <c r="F48" s="17">
        <v>78.98</v>
      </c>
      <c r="G48" s="51">
        <v>233464.88</v>
      </c>
      <c r="H48" s="57">
        <v>112096.48018033322</v>
      </c>
      <c r="I48" s="57">
        <v>345561.36018033326</v>
      </c>
    </row>
    <row r="49" spans="1:9" ht="14.45" customHeight="1" x14ac:dyDescent="0.25">
      <c r="A49" s="13">
        <v>863</v>
      </c>
      <c r="B49" s="32" t="s">
        <v>188</v>
      </c>
      <c r="C49" s="1" t="s">
        <v>0</v>
      </c>
      <c r="D49" s="1" t="s">
        <v>189</v>
      </c>
      <c r="E49" s="1">
        <v>204</v>
      </c>
      <c r="F49" s="17">
        <v>78.98</v>
      </c>
      <c r="G49" s="51">
        <v>16111.92</v>
      </c>
      <c r="H49" s="57">
        <v>2459.0199802356574</v>
      </c>
      <c r="I49" s="57">
        <v>18570.939980235657</v>
      </c>
    </row>
    <row r="50" spans="1:9" ht="26.25" customHeight="1" x14ac:dyDescent="0.25">
      <c r="A50" s="13">
        <v>325</v>
      </c>
      <c r="B50" s="32" t="s">
        <v>337</v>
      </c>
      <c r="C50" s="1" t="s">
        <v>7</v>
      </c>
      <c r="D50" s="1" t="s">
        <v>8</v>
      </c>
      <c r="E50" s="1">
        <v>33</v>
      </c>
      <c r="F50" s="17">
        <v>78.98</v>
      </c>
      <c r="G50" s="51">
        <v>2606.34</v>
      </c>
      <c r="H50" s="57">
        <v>635.05746895072787</v>
      </c>
      <c r="I50" s="2">
        <v>3241.3974689507281</v>
      </c>
    </row>
    <row r="51" spans="1:9" ht="14.45" customHeight="1" x14ac:dyDescent="0.25">
      <c r="A51" s="13">
        <v>683</v>
      </c>
      <c r="B51" s="32" t="s">
        <v>59</v>
      </c>
      <c r="C51" s="1" t="s">
        <v>0</v>
      </c>
      <c r="D51" s="1" t="s">
        <v>60</v>
      </c>
      <c r="E51" s="1">
        <v>37</v>
      </c>
      <c r="F51" s="17">
        <v>78.98</v>
      </c>
      <c r="G51" s="51">
        <v>2922.26</v>
      </c>
      <c r="H51" s="57">
        <v>204.35385319586277</v>
      </c>
      <c r="I51" s="57">
        <v>3126.6138531958632</v>
      </c>
    </row>
    <row r="52" spans="1:9" ht="14.45" customHeight="1" x14ac:dyDescent="0.25">
      <c r="A52" s="13">
        <v>661</v>
      </c>
      <c r="B52" s="32" t="s">
        <v>61</v>
      </c>
      <c r="C52" s="1" t="s">
        <v>7</v>
      </c>
      <c r="D52" s="1" t="s">
        <v>8</v>
      </c>
      <c r="E52" s="1">
        <v>10</v>
      </c>
      <c r="F52" s="17">
        <v>78.98</v>
      </c>
      <c r="G52" s="51">
        <v>789.80000000000007</v>
      </c>
      <c r="H52" s="57">
        <v>12.13411733488088</v>
      </c>
      <c r="I52" s="2">
        <v>801.93411733488097</v>
      </c>
    </row>
    <row r="53" spans="1:9" ht="14.45" customHeight="1" x14ac:dyDescent="0.25">
      <c r="A53" s="13">
        <v>687</v>
      </c>
      <c r="B53" s="32" t="s">
        <v>338</v>
      </c>
      <c r="C53" s="1" t="s">
        <v>0</v>
      </c>
      <c r="D53" s="1" t="s">
        <v>34</v>
      </c>
      <c r="E53" s="1">
        <v>41</v>
      </c>
      <c r="F53" s="17">
        <v>72.98</v>
      </c>
      <c r="G53" s="51">
        <v>2992.1800000000003</v>
      </c>
      <c r="H53" s="57">
        <v>762.69954711068408</v>
      </c>
      <c r="I53" s="57">
        <v>3754.8795471106841</v>
      </c>
    </row>
    <row r="54" spans="1:9" ht="14.45" customHeight="1" x14ac:dyDescent="0.25">
      <c r="A54" s="13">
        <v>431</v>
      </c>
      <c r="B54" s="32" t="s">
        <v>62</v>
      </c>
      <c r="C54" s="1" t="s">
        <v>0</v>
      </c>
      <c r="D54" s="1" t="s">
        <v>63</v>
      </c>
      <c r="E54" s="1">
        <v>376</v>
      </c>
      <c r="F54" s="17">
        <v>74.98</v>
      </c>
      <c r="G54" s="51">
        <v>28192.480000000003</v>
      </c>
      <c r="H54" s="57">
        <v>10212.200655062332</v>
      </c>
      <c r="I54" s="57">
        <v>38404.680655062337</v>
      </c>
    </row>
    <row r="55" spans="1:9" ht="14.45" customHeight="1" x14ac:dyDescent="0.25">
      <c r="A55" s="13">
        <v>432</v>
      </c>
      <c r="B55" s="32" t="s">
        <v>64</v>
      </c>
      <c r="C55" s="1" t="s">
        <v>0</v>
      </c>
      <c r="D55" s="1" t="s">
        <v>65</v>
      </c>
      <c r="E55" s="1">
        <v>107</v>
      </c>
      <c r="F55" s="17">
        <v>78.98</v>
      </c>
      <c r="G55" s="51">
        <v>8450.86</v>
      </c>
      <c r="H55" s="57">
        <v>2503.0078079197165</v>
      </c>
      <c r="I55" s="57">
        <v>10953.867807919716</v>
      </c>
    </row>
    <row r="56" spans="1:9" ht="14.45" customHeight="1" x14ac:dyDescent="0.25">
      <c r="A56" s="13">
        <v>433</v>
      </c>
      <c r="B56" s="32" t="s">
        <v>66</v>
      </c>
      <c r="C56" s="1" t="s">
        <v>0</v>
      </c>
      <c r="D56" s="1" t="s">
        <v>63</v>
      </c>
      <c r="E56" s="1">
        <v>153</v>
      </c>
      <c r="F56" s="17">
        <v>74.98</v>
      </c>
      <c r="G56" s="51">
        <v>11471.94</v>
      </c>
      <c r="H56" s="57">
        <v>5300.0134493712903</v>
      </c>
      <c r="I56" s="57">
        <v>16771.953449371293</v>
      </c>
    </row>
    <row r="57" spans="1:9" ht="14.45" customHeight="1" x14ac:dyDescent="0.25">
      <c r="A57" s="13">
        <v>690</v>
      </c>
      <c r="B57" s="32" t="s">
        <v>67</v>
      </c>
      <c r="C57" s="1" t="s">
        <v>0</v>
      </c>
      <c r="D57" s="1" t="s">
        <v>60</v>
      </c>
      <c r="E57" s="1">
        <v>333</v>
      </c>
      <c r="F57" s="17">
        <v>78.98</v>
      </c>
      <c r="G57" s="51">
        <v>26300.34</v>
      </c>
      <c r="H57" s="57">
        <v>6965.6621908058669</v>
      </c>
      <c r="I57" s="57">
        <v>33266.00219080587</v>
      </c>
    </row>
    <row r="58" spans="1:9" ht="14.45" customHeight="1" x14ac:dyDescent="0.25">
      <c r="A58" s="14">
        <v>434</v>
      </c>
      <c r="B58" s="32" t="s">
        <v>68</v>
      </c>
      <c r="C58" s="1" t="s">
        <v>0</v>
      </c>
      <c r="D58" s="1" t="s">
        <v>65</v>
      </c>
      <c r="E58" s="1">
        <v>339</v>
      </c>
      <c r="F58" s="17">
        <v>78.98</v>
      </c>
      <c r="G58" s="51">
        <v>26774.22</v>
      </c>
      <c r="H58" s="57">
        <v>6413.6362216340267</v>
      </c>
      <c r="I58" s="57">
        <v>33187.856221634029</v>
      </c>
    </row>
    <row r="59" spans="1:9" ht="14.45" customHeight="1" x14ac:dyDescent="0.25">
      <c r="A59" s="13">
        <v>691</v>
      </c>
      <c r="B59" s="32" t="s">
        <v>69</v>
      </c>
      <c r="C59" s="1" t="s">
        <v>0</v>
      </c>
      <c r="D59" s="1" t="s">
        <v>34</v>
      </c>
      <c r="E59" s="1">
        <v>123</v>
      </c>
      <c r="F59" s="17">
        <v>72.98</v>
      </c>
      <c r="G59" s="51">
        <v>8976.5400000000009</v>
      </c>
      <c r="H59" s="57">
        <v>3431.1747511522003</v>
      </c>
      <c r="I59" s="57">
        <v>12407.714751152202</v>
      </c>
    </row>
    <row r="60" spans="1:9" ht="14.45" customHeight="1" x14ac:dyDescent="0.25">
      <c r="A60" s="13">
        <v>575</v>
      </c>
      <c r="B60" s="32" t="s">
        <v>70</v>
      </c>
      <c r="C60" s="1" t="s">
        <v>7</v>
      </c>
      <c r="D60" s="1" t="s">
        <v>8</v>
      </c>
      <c r="E60" s="1">
        <v>79</v>
      </c>
      <c r="F60" s="17">
        <v>78.98</v>
      </c>
      <c r="G60" s="51">
        <v>6239.42</v>
      </c>
      <c r="H60" s="57">
        <v>2535.294645062967</v>
      </c>
      <c r="I60" s="2">
        <v>8774.7146450629662</v>
      </c>
    </row>
    <row r="61" spans="1:9" ht="14.45" customHeight="1" x14ac:dyDescent="0.25">
      <c r="A61" s="13">
        <v>761</v>
      </c>
      <c r="B61" s="32" t="s">
        <v>71</v>
      </c>
      <c r="C61" s="1" t="s">
        <v>7</v>
      </c>
      <c r="D61" s="1" t="s">
        <v>8</v>
      </c>
      <c r="E61" s="1">
        <v>170</v>
      </c>
      <c r="F61" s="17">
        <v>78.98</v>
      </c>
      <c r="G61" s="51">
        <v>13426.6</v>
      </c>
      <c r="H61" s="57">
        <v>2882.8255840092143</v>
      </c>
      <c r="I61" s="2">
        <v>16309.425584009216</v>
      </c>
    </row>
    <row r="62" spans="1:9" ht="26.25" customHeight="1" x14ac:dyDescent="0.25">
      <c r="A62" s="13">
        <v>535</v>
      </c>
      <c r="B62" s="32" t="s">
        <v>339</v>
      </c>
      <c r="C62" s="1" t="s">
        <v>0</v>
      </c>
      <c r="D62" s="1" t="s">
        <v>14</v>
      </c>
      <c r="E62" s="1">
        <v>13</v>
      </c>
      <c r="F62" s="17">
        <v>78.98</v>
      </c>
      <c r="G62" s="51">
        <v>1026.74</v>
      </c>
      <c r="H62" s="57">
        <v>116.68984005955687</v>
      </c>
      <c r="I62" s="57">
        <v>1143.4298400595569</v>
      </c>
    </row>
    <row r="63" spans="1:9" ht="14.45" customHeight="1" x14ac:dyDescent="0.25">
      <c r="A63" s="13">
        <v>536</v>
      </c>
      <c r="B63" s="32" t="s">
        <v>72</v>
      </c>
      <c r="C63" s="1" t="s">
        <v>0</v>
      </c>
      <c r="D63" s="1" t="s">
        <v>14</v>
      </c>
      <c r="E63" s="1">
        <v>57</v>
      </c>
      <c r="F63" s="17">
        <v>78.98</v>
      </c>
      <c r="G63" s="51">
        <v>4501.8600000000006</v>
      </c>
      <c r="H63" s="57">
        <v>82.962078695667728</v>
      </c>
      <c r="I63" s="57">
        <v>4584.8220786956681</v>
      </c>
    </row>
    <row r="64" spans="1:9" x14ac:dyDescent="0.25">
      <c r="A64" s="13">
        <v>762</v>
      </c>
      <c r="B64" s="32" t="s">
        <v>73</v>
      </c>
      <c r="C64" s="1" t="s">
        <v>0</v>
      </c>
      <c r="D64" s="1" t="s">
        <v>74</v>
      </c>
      <c r="E64" s="1">
        <v>475</v>
      </c>
      <c r="F64" s="17">
        <v>78.98</v>
      </c>
      <c r="G64" s="51">
        <v>37515.5</v>
      </c>
      <c r="H64" s="57">
        <v>7170.8469827880472</v>
      </c>
      <c r="I64" s="57">
        <v>44686.346982788047</v>
      </c>
    </row>
    <row r="65" spans="1:9" ht="26.25" customHeight="1" x14ac:dyDescent="0.25">
      <c r="A65" s="13">
        <v>385</v>
      </c>
      <c r="B65" s="32" t="s">
        <v>340</v>
      </c>
      <c r="C65" s="1" t="s">
        <v>0</v>
      </c>
      <c r="D65" s="1" t="s">
        <v>3</v>
      </c>
      <c r="E65" s="1">
        <v>242</v>
      </c>
      <c r="F65" s="17">
        <v>78.98</v>
      </c>
      <c r="G65" s="51">
        <v>19113.16</v>
      </c>
      <c r="H65" s="57">
        <v>2206.3043851027651</v>
      </c>
      <c r="I65" s="57">
        <v>21319.464385102765</v>
      </c>
    </row>
    <row r="66" spans="1:9" ht="14.45" customHeight="1" x14ac:dyDescent="0.25">
      <c r="A66" s="13">
        <v>386</v>
      </c>
      <c r="B66" s="32" t="s">
        <v>75</v>
      </c>
      <c r="C66" s="1" t="s">
        <v>0</v>
      </c>
      <c r="D66" s="1" t="s">
        <v>3</v>
      </c>
      <c r="E66" s="1">
        <v>289</v>
      </c>
      <c r="F66" s="17">
        <v>78.98</v>
      </c>
      <c r="G66" s="51">
        <v>22825.22</v>
      </c>
      <c r="H66" s="57">
        <v>4110.7831607941162</v>
      </c>
      <c r="I66" s="57">
        <v>26936.003160794116</v>
      </c>
    </row>
    <row r="67" spans="1:9" ht="14.45" customHeight="1" x14ac:dyDescent="0.25">
      <c r="A67" s="13">
        <v>952</v>
      </c>
      <c r="B67" s="32" t="s">
        <v>76</v>
      </c>
      <c r="C67" s="1" t="s">
        <v>7</v>
      </c>
      <c r="D67" s="1" t="s">
        <v>8</v>
      </c>
      <c r="E67" s="1">
        <v>257</v>
      </c>
      <c r="F67" s="17">
        <v>78.98</v>
      </c>
      <c r="G67" s="51">
        <v>20297.86</v>
      </c>
      <c r="H67" s="57">
        <v>2648.5139966385336</v>
      </c>
      <c r="I67" s="2">
        <v>22946.373996638533</v>
      </c>
    </row>
    <row r="68" spans="1:9" ht="14.45" customHeight="1" x14ac:dyDescent="0.25">
      <c r="A68" s="13">
        <v>901</v>
      </c>
      <c r="B68" s="32" t="s">
        <v>77</v>
      </c>
      <c r="C68" s="1" t="s">
        <v>7</v>
      </c>
      <c r="D68" s="1" t="s">
        <v>8</v>
      </c>
      <c r="E68" s="1">
        <v>539</v>
      </c>
      <c r="F68" s="17">
        <v>78.98</v>
      </c>
      <c r="G68" s="51">
        <v>42570.22</v>
      </c>
      <c r="H68" s="57">
        <v>5324.9826052182416</v>
      </c>
      <c r="I68" s="2">
        <v>47895.202605218241</v>
      </c>
    </row>
    <row r="69" spans="1:9" ht="14.45" customHeight="1" x14ac:dyDescent="0.25">
      <c r="A69" s="13">
        <v>735</v>
      </c>
      <c r="B69" s="32" t="s">
        <v>78</v>
      </c>
      <c r="C69" s="1" t="s">
        <v>0</v>
      </c>
      <c r="D69" s="1" t="s">
        <v>53</v>
      </c>
      <c r="E69" s="1">
        <v>61</v>
      </c>
      <c r="F69" s="17">
        <v>78.98</v>
      </c>
      <c r="G69" s="51">
        <v>4817.7800000000007</v>
      </c>
      <c r="H69" s="57">
        <v>534.40564758786252</v>
      </c>
      <c r="I69" s="57">
        <v>5352.1856475878631</v>
      </c>
    </row>
    <row r="70" spans="1:9" ht="14.45" customHeight="1" x14ac:dyDescent="0.25">
      <c r="A70" s="13">
        <v>953</v>
      </c>
      <c r="B70" s="32" t="s">
        <v>79</v>
      </c>
      <c r="C70" s="1" t="s">
        <v>7</v>
      </c>
      <c r="D70" s="1" t="s">
        <v>8</v>
      </c>
      <c r="E70" s="1">
        <v>322</v>
      </c>
      <c r="F70" s="17">
        <v>78.98</v>
      </c>
      <c r="G70" s="51">
        <v>25431.56</v>
      </c>
      <c r="H70" s="57">
        <v>5583.2381006031646</v>
      </c>
      <c r="I70" s="2">
        <v>31014.798100603166</v>
      </c>
    </row>
    <row r="71" spans="1:9" ht="14.45" customHeight="1" x14ac:dyDescent="0.25">
      <c r="A71" s="13">
        <v>924</v>
      </c>
      <c r="B71" s="32" t="s">
        <v>80</v>
      </c>
      <c r="C71" s="1" t="s">
        <v>7</v>
      </c>
      <c r="D71" s="1" t="s">
        <v>8</v>
      </c>
      <c r="E71" s="1">
        <v>93</v>
      </c>
      <c r="F71" s="17">
        <v>78.98</v>
      </c>
      <c r="G71" s="51">
        <v>7345.14</v>
      </c>
      <c r="H71" s="57">
        <v>2372.4984340851647</v>
      </c>
      <c r="I71" s="2">
        <v>9717.6384340851655</v>
      </c>
    </row>
    <row r="72" spans="1:9" ht="14.45" customHeight="1" x14ac:dyDescent="0.25">
      <c r="A72" s="13">
        <v>492</v>
      </c>
      <c r="B72" s="32" t="s">
        <v>81</v>
      </c>
      <c r="C72" s="1" t="s">
        <v>0</v>
      </c>
      <c r="D72" s="1" t="s">
        <v>53</v>
      </c>
      <c r="E72" s="1">
        <v>242</v>
      </c>
      <c r="F72" s="17">
        <v>78.98</v>
      </c>
      <c r="G72" s="51">
        <v>19113.16</v>
      </c>
      <c r="H72" s="57">
        <v>4540.6111216615</v>
      </c>
      <c r="I72" s="57">
        <v>23653.771121661499</v>
      </c>
    </row>
    <row r="73" spans="1:9" ht="26.25" customHeight="1" x14ac:dyDescent="0.25">
      <c r="A73" s="13">
        <v>763</v>
      </c>
      <c r="B73" s="32" t="s">
        <v>341</v>
      </c>
      <c r="C73" s="1" t="s">
        <v>7</v>
      </c>
      <c r="D73" s="1" t="s">
        <v>8</v>
      </c>
      <c r="E73" s="1">
        <v>329</v>
      </c>
      <c r="F73" s="17">
        <v>78.98</v>
      </c>
      <c r="G73" s="51">
        <v>25984.420000000002</v>
      </c>
      <c r="H73" s="57">
        <v>6477.9642526720563</v>
      </c>
      <c r="I73" s="2">
        <v>32462.384252672058</v>
      </c>
    </row>
    <row r="74" spans="1:9" ht="14.45" customHeight="1" x14ac:dyDescent="0.25">
      <c r="A74" s="13">
        <v>405</v>
      </c>
      <c r="B74" s="32" t="s">
        <v>82</v>
      </c>
      <c r="C74" s="1" t="s">
        <v>0</v>
      </c>
      <c r="D74" s="1" t="s">
        <v>10</v>
      </c>
      <c r="E74" s="1">
        <v>437</v>
      </c>
      <c r="F74" s="17">
        <v>78.98</v>
      </c>
      <c r="G74" s="51">
        <v>34514.26</v>
      </c>
      <c r="H74" s="57">
        <v>3157.8696698665894</v>
      </c>
      <c r="I74" s="57">
        <v>37672.12966986659</v>
      </c>
    </row>
    <row r="75" spans="1:9" ht="14.45" customHeight="1" x14ac:dyDescent="0.25">
      <c r="A75" s="13">
        <v>692</v>
      </c>
      <c r="B75" s="32" t="s">
        <v>83</v>
      </c>
      <c r="C75" s="1" t="s">
        <v>0</v>
      </c>
      <c r="D75" s="1" t="s">
        <v>34</v>
      </c>
      <c r="E75" s="1">
        <v>74</v>
      </c>
      <c r="F75" s="17">
        <v>72.98</v>
      </c>
      <c r="G75" s="51">
        <v>5400.52</v>
      </c>
      <c r="H75" s="57">
        <v>3038.2196544147187</v>
      </c>
      <c r="I75" s="57">
        <v>8438.7396544147196</v>
      </c>
    </row>
    <row r="76" spans="1:9" ht="14.45" customHeight="1" x14ac:dyDescent="0.25">
      <c r="A76" s="13">
        <v>372</v>
      </c>
      <c r="B76" s="32" t="s">
        <v>84</v>
      </c>
      <c r="C76" s="1" t="s">
        <v>7</v>
      </c>
      <c r="D76" s="1" t="s">
        <v>8</v>
      </c>
      <c r="E76" s="1">
        <v>568</v>
      </c>
      <c r="F76" s="17">
        <v>78.98</v>
      </c>
      <c r="G76" s="51">
        <v>44860.639999999999</v>
      </c>
      <c r="H76" s="57">
        <v>9951.0433666890694</v>
      </c>
      <c r="I76" s="2">
        <v>54811.683366689067</v>
      </c>
    </row>
    <row r="77" spans="1:9" ht="14.45" customHeight="1" x14ac:dyDescent="0.25">
      <c r="A77" s="13">
        <v>925</v>
      </c>
      <c r="B77" s="32" t="s">
        <v>85</v>
      </c>
      <c r="C77" s="1" t="s">
        <v>0</v>
      </c>
      <c r="D77" s="1" t="s">
        <v>86</v>
      </c>
      <c r="E77" s="1">
        <v>177</v>
      </c>
      <c r="F77" s="17">
        <v>78.98</v>
      </c>
      <c r="G77" s="51">
        <v>13979.460000000001</v>
      </c>
      <c r="H77" s="57">
        <v>1469.5721432626847</v>
      </c>
      <c r="I77" s="57">
        <v>15449.032143262686</v>
      </c>
    </row>
    <row r="78" spans="1:9" ht="14.45" customHeight="1" x14ac:dyDescent="0.25">
      <c r="A78" s="13">
        <v>975</v>
      </c>
      <c r="B78" s="32" t="s">
        <v>87</v>
      </c>
      <c r="C78" s="1" t="s">
        <v>0</v>
      </c>
      <c r="D78" s="1" t="s">
        <v>24</v>
      </c>
      <c r="E78" s="1">
        <v>35</v>
      </c>
      <c r="F78" s="17">
        <v>78.98</v>
      </c>
      <c r="G78" s="51">
        <v>2764.3</v>
      </c>
      <c r="H78" s="57">
        <v>666.04391884415975</v>
      </c>
      <c r="I78" s="57">
        <v>3430.3439188441598</v>
      </c>
    </row>
    <row r="79" spans="1:9" ht="14.45" customHeight="1" x14ac:dyDescent="0.25">
      <c r="A79" s="13">
        <v>662</v>
      </c>
      <c r="B79" s="32" t="s">
        <v>88</v>
      </c>
      <c r="C79" s="1" t="s">
        <v>0</v>
      </c>
      <c r="D79" s="1" t="s">
        <v>89</v>
      </c>
      <c r="E79" s="1">
        <v>214</v>
      </c>
      <c r="F79" s="17">
        <v>78.98</v>
      </c>
      <c r="G79" s="51">
        <v>16901.72</v>
      </c>
      <c r="H79" s="57">
        <v>3327.5884468085646</v>
      </c>
      <c r="I79" s="57">
        <v>20229.308446808565</v>
      </c>
    </row>
    <row r="80" spans="1:9" ht="14.45" customHeight="1" x14ac:dyDescent="0.25">
      <c r="A80" s="13">
        <v>493</v>
      </c>
      <c r="B80" s="32" t="s">
        <v>90</v>
      </c>
      <c r="C80" s="1" t="s">
        <v>0</v>
      </c>
      <c r="D80" s="1" t="s">
        <v>53</v>
      </c>
      <c r="E80" s="1">
        <v>134</v>
      </c>
      <c r="F80" s="17">
        <v>78.98</v>
      </c>
      <c r="G80" s="51">
        <v>10583.32</v>
      </c>
      <c r="H80" s="57">
        <v>2463.1562331726595</v>
      </c>
      <c r="I80" s="57">
        <v>13046.47623317266</v>
      </c>
    </row>
    <row r="81" spans="1:9" ht="14.45" customHeight="1" x14ac:dyDescent="0.25">
      <c r="A81" s="13">
        <v>948</v>
      </c>
      <c r="B81" s="32" t="s">
        <v>91</v>
      </c>
      <c r="C81" s="1" t="s">
        <v>7</v>
      </c>
      <c r="D81" s="1" t="s">
        <v>8</v>
      </c>
      <c r="E81" s="1">
        <v>176</v>
      </c>
      <c r="F81" s="17">
        <v>78.98</v>
      </c>
      <c r="G81" s="51">
        <v>13900.480000000001</v>
      </c>
      <c r="H81" s="57">
        <v>1118.8147202474638</v>
      </c>
      <c r="I81" s="2">
        <v>15019.294720247464</v>
      </c>
    </row>
    <row r="82" spans="1:9" ht="14.45" customHeight="1" x14ac:dyDescent="0.25">
      <c r="A82" s="13">
        <v>538</v>
      </c>
      <c r="B82" s="32" t="s">
        <v>16</v>
      </c>
      <c r="C82" s="1" t="s">
        <v>0</v>
      </c>
      <c r="D82" s="1" t="s">
        <v>16</v>
      </c>
      <c r="E82" s="1">
        <v>1037</v>
      </c>
      <c r="F82" s="17">
        <v>78.98</v>
      </c>
      <c r="G82" s="51">
        <v>81902.260000000009</v>
      </c>
      <c r="H82" s="57">
        <v>11037.302717368757</v>
      </c>
      <c r="I82" s="57">
        <v>92939.562717368768</v>
      </c>
    </row>
    <row r="83" spans="1:9" ht="14.45" customHeight="1" x14ac:dyDescent="0.25">
      <c r="A83" s="13">
        <v>663</v>
      </c>
      <c r="B83" s="32" t="s">
        <v>92</v>
      </c>
      <c r="C83" s="1" t="s">
        <v>0</v>
      </c>
      <c r="D83" s="1" t="s">
        <v>89</v>
      </c>
      <c r="E83" s="1">
        <v>212</v>
      </c>
      <c r="F83" s="17">
        <v>78.98</v>
      </c>
      <c r="G83" s="51">
        <v>16743.760000000002</v>
      </c>
      <c r="H83" s="57">
        <v>2863.1708959397488</v>
      </c>
      <c r="I83" s="57">
        <v>19606.930895939749</v>
      </c>
    </row>
    <row r="84" spans="1:9" ht="14.45" customHeight="1" x14ac:dyDescent="0.25">
      <c r="A84" s="13">
        <v>607</v>
      </c>
      <c r="B84" s="32" t="s">
        <v>93</v>
      </c>
      <c r="C84" s="1" t="s">
        <v>0</v>
      </c>
      <c r="D84" s="1" t="s">
        <v>22</v>
      </c>
      <c r="E84" s="1">
        <v>116</v>
      </c>
      <c r="F84" s="17">
        <v>78.98</v>
      </c>
      <c r="G84" s="51">
        <v>9161.68</v>
      </c>
      <c r="H84" s="57">
        <v>885.08779110418436</v>
      </c>
      <c r="I84" s="57">
        <v>10046.767791104185</v>
      </c>
    </row>
    <row r="85" spans="1:9" x14ac:dyDescent="0.25">
      <c r="A85" s="13">
        <v>563</v>
      </c>
      <c r="B85" s="32" t="s">
        <v>74</v>
      </c>
      <c r="C85" s="1" t="s">
        <v>0</v>
      </c>
      <c r="D85" s="1" t="s">
        <v>74</v>
      </c>
      <c r="E85" s="1">
        <v>1501</v>
      </c>
      <c r="F85" s="17">
        <v>78.98</v>
      </c>
      <c r="G85" s="51">
        <v>118548.98000000001</v>
      </c>
      <c r="H85" s="57">
        <v>26124.265273738001</v>
      </c>
      <c r="I85" s="57">
        <v>144673.24527373802</v>
      </c>
    </row>
    <row r="86" spans="1:9" ht="14.45" customHeight="1" x14ac:dyDescent="0.25">
      <c r="A86" s="13">
        <v>494</v>
      </c>
      <c r="B86" s="32" t="s">
        <v>94</v>
      </c>
      <c r="C86" s="1" t="s">
        <v>0</v>
      </c>
      <c r="D86" s="1" t="s">
        <v>53</v>
      </c>
      <c r="E86" s="1">
        <v>164</v>
      </c>
      <c r="F86" s="17">
        <v>78.98</v>
      </c>
      <c r="G86" s="51">
        <v>12952.720000000001</v>
      </c>
      <c r="H86" s="57">
        <v>2585.2322158148017</v>
      </c>
      <c r="I86" s="57">
        <v>15537.952215814803</v>
      </c>
    </row>
    <row r="87" spans="1:9" ht="14.45" customHeight="1" x14ac:dyDescent="0.25">
      <c r="A87" s="13">
        <v>495</v>
      </c>
      <c r="B87" s="32" t="s">
        <v>95</v>
      </c>
      <c r="C87" s="1" t="s">
        <v>0</v>
      </c>
      <c r="D87" s="1" t="s">
        <v>53</v>
      </c>
      <c r="E87" s="1">
        <v>163</v>
      </c>
      <c r="F87" s="17">
        <v>78.98</v>
      </c>
      <c r="G87" s="51">
        <v>12873.74</v>
      </c>
      <c r="H87" s="57">
        <v>3599.0826367780492</v>
      </c>
      <c r="I87" s="57">
        <v>16472.822636778048</v>
      </c>
    </row>
    <row r="88" spans="1:9" ht="14.45" customHeight="1" x14ac:dyDescent="0.25">
      <c r="A88" s="13">
        <v>865</v>
      </c>
      <c r="B88" s="32" t="s">
        <v>323</v>
      </c>
      <c r="C88" s="1" t="s">
        <v>0</v>
      </c>
      <c r="D88" s="1" t="s">
        <v>189</v>
      </c>
      <c r="E88" s="1">
        <v>28</v>
      </c>
      <c r="F88" s="17">
        <v>78.98</v>
      </c>
      <c r="G88" s="51">
        <v>2211.44</v>
      </c>
      <c r="H88" s="57">
        <v>730.59421988732345</v>
      </c>
      <c r="I88" s="57">
        <v>2942.0342198873236</v>
      </c>
    </row>
    <row r="89" spans="1:9" ht="14.45" customHeight="1" x14ac:dyDescent="0.25">
      <c r="A89" s="13">
        <v>866</v>
      </c>
      <c r="B89" s="32" t="s">
        <v>57</v>
      </c>
      <c r="C89" s="1" t="s">
        <v>0</v>
      </c>
      <c r="D89" s="1" t="s">
        <v>58</v>
      </c>
      <c r="E89" s="1">
        <v>261</v>
      </c>
      <c r="F89" s="17">
        <v>78.98</v>
      </c>
      <c r="G89" s="51">
        <v>20613.780000000002</v>
      </c>
      <c r="H89" s="57">
        <v>2192.7644659890716</v>
      </c>
      <c r="I89" s="57">
        <v>22806.544465989075</v>
      </c>
    </row>
    <row r="90" spans="1:9" ht="14.45" customHeight="1" x14ac:dyDescent="0.25">
      <c r="A90" s="13">
        <v>664</v>
      </c>
      <c r="B90" s="32" t="s">
        <v>98</v>
      </c>
      <c r="C90" s="1" t="s">
        <v>0</v>
      </c>
      <c r="D90" s="1" t="s">
        <v>89</v>
      </c>
      <c r="E90" s="1">
        <v>51</v>
      </c>
      <c r="F90" s="17">
        <v>78.98</v>
      </c>
      <c r="G90" s="51">
        <v>4027.98</v>
      </c>
      <c r="H90" s="57">
        <v>623.88593657198885</v>
      </c>
      <c r="I90" s="57">
        <v>4651.8659365719886</v>
      </c>
    </row>
    <row r="91" spans="1:9" ht="14.45" customHeight="1" x14ac:dyDescent="0.25">
      <c r="A91" s="13">
        <v>326</v>
      </c>
      <c r="B91" s="32" t="s">
        <v>99</v>
      </c>
      <c r="C91" s="1" t="s">
        <v>7</v>
      </c>
      <c r="D91" s="1" t="s">
        <v>8</v>
      </c>
      <c r="E91" s="1">
        <v>165</v>
      </c>
      <c r="F91" s="17">
        <v>78.98</v>
      </c>
      <c r="G91" s="51">
        <v>13031.7</v>
      </c>
      <c r="H91" s="57">
        <v>1733.4640491976147</v>
      </c>
      <c r="I91" s="2">
        <v>14765.164049197616</v>
      </c>
    </row>
    <row r="92" spans="1:9" ht="14.45" customHeight="1" x14ac:dyDescent="0.25">
      <c r="A92" s="13">
        <v>976</v>
      </c>
      <c r="B92" s="32" t="s">
        <v>100</v>
      </c>
      <c r="C92" s="1" t="s">
        <v>0</v>
      </c>
      <c r="D92" s="1" t="s">
        <v>36</v>
      </c>
      <c r="E92" s="1">
        <v>70</v>
      </c>
      <c r="F92" s="17">
        <v>78.98</v>
      </c>
      <c r="G92" s="51">
        <v>5528.6</v>
      </c>
      <c r="H92" s="57">
        <v>1281.7077915853117</v>
      </c>
      <c r="I92" s="57">
        <v>6810.3077915853119</v>
      </c>
    </row>
    <row r="93" spans="1:9" ht="14.45" customHeight="1" x14ac:dyDescent="0.25">
      <c r="A93" s="13">
        <v>694</v>
      </c>
      <c r="B93" s="32" t="s">
        <v>101</v>
      </c>
      <c r="C93" s="1" t="s">
        <v>0</v>
      </c>
      <c r="D93" s="1" t="s">
        <v>34</v>
      </c>
      <c r="E93" s="1">
        <v>70</v>
      </c>
      <c r="F93" s="17">
        <v>72.98</v>
      </c>
      <c r="G93" s="51">
        <v>5108.6000000000004</v>
      </c>
      <c r="H93" s="57">
        <v>1584.8131906456235</v>
      </c>
      <c r="I93" s="57">
        <v>6693.4131906456241</v>
      </c>
    </row>
    <row r="94" spans="1:9" ht="14.45" customHeight="1" x14ac:dyDescent="0.25">
      <c r="A94" s="13">
        <v>576</v>
      </c>
      <c r="B94" s="32" t="s">
        <v>102</v>
      </c>
      <c r="C94" s="1" t="s">
        <v>0</v>
      </c>
      <c r="D94" s="1" t="s">
        <v>46</v>
      </c>
      <c r="E94" s="1">
        <v>614</v>
      </c>
      <c r="F94" s="17">
        <v>78.98</v>
      </c>
      <c r="G94" s="51">
        <v>48493.72</v>
      </c>
      <c r="H94" s="57">
        <v>26408.472927244035</v>
      </c>
      <c r="I94" s="57">
        <v>74902.192927244032</v>
      </c>
    </row>
    <row r="95" spans="1:9" ht="14.45" customHeight="1" x14ac:dyDescent="0.25">
      <c r="A95" s="13">
        <v>303</v>
      </c>
      <c r="B95" s="32" t="s">
        <v>103</v>
      </c>
      <c r="C95" s="1" t="s">
        <v>0</v>
      </c>
      <c r="D95" s="1" t="s">
        <v>3</v>
      </c>
      <c r="E95" s="1">
        <v>616</v>
      </c>
      <c r="F95" s="17">
        <v>78.98</v>
      </c>
      <c r="G95" s="51">
        <v>48651.68</v>
      </c>
      <c r="H95" s="57">
        <v>6718.3774999210109</v>
      </c>
      <c r="I95" s="57">
        <v>55370.057499921008</v>
      </c>
    </row>
    <row r="96" spans="1:9" ht="14.45" customHeight="1" x14ac:dyDescent="0.25">
      <c r="A96" s="13">
        <v>608</v>
      </c>
      <c r="B96" s="32" t="s">
        <v>104</v>
      </c>
      <c r="C96" s="1" t="s">
        <v>0</v>
      </c>
      <c r="D96" s="1" t="s">
        <v>22</v>
      </c>
      <c r="E96" s="1">
        <v>843</v>
      </c>
      <c r="F96" s="17">
        <v>78.98</v>
      </c>
      <c r="G96" s="51">
        <v>66580.14</v>
      </c>
      <c r="H96" s="57">
        <v>14269.762009799962</v>
      </c>
      <c r="I96" s="57">
        <v>80849.90200979996</v>
      </c>
    </row>
    <row r="97" spans="1:9" ht="14.45" customHeight="1" x14ac:dyDescent="0.25">
      <c r="A97" s="13">
        <v>841</v>
      </c>
      <c r="B97" s="32" t="s">
        <v>105</v>
      </c>
      <c r="C97" s="1" t="s">
        <v>0</v>
      </c>
      <c r="D97" s="1" t="s">
        <v>106</v>
      </c>
      <c r="E97" s="1">
        <v>167</v>
      </c>
      <c r="F97" s="17">
        <v>78.98</v>
      </c>
      <c r="G97" s="51">
        <v>13189.66</v>
      </c>
      <c r="H97" s="57">
        <v>3710.9766584610538</v>
      </c>
      <c r="I97" s="57">
        <v>16900.636658461055</v>
      </c>
    </row>
    <row r="98" spans="1:9" ht="14.45" customHeight="1" x14ac:dyDescent="0.25">
      <c r="A98" s="13">
        <v>577</v>
      </c>
      <c r="B98" s="32" t="s">
        <v>107</v>
      </c>
      <c r="C98" s="1" t="s">
        <v>7</v>
      </c>
      <c r="D98" s="1" t="s">
        <v>8</v>
      </c>
      <c r="E98" s="1">
        <v>75</v>
      </c>
      <c r="F98" s="17">
        <v>78.98</v>
      </c>
      <c r="G98" s="51">
        <v>5923.5</v>
      </c>
      <c r="H98" s="57">
        <v>2543.2760595484328</v>
      </c>
      <c r="I98" s="2">
        <v>8466.7760595484324</v>
      </c>
    </row>
    <row r="99" spans="1:9" ht="14.45" customHeight="1" x14ac:dyDescent="0.25">
      <c r="A99" s="13">
        <v>852</v>
      </c>
      <c r="B99" s="32" t="s">
        <v>108</v>
      </c>
      <c r="C99" s="1" t="s">
        <v>0</v>
      </c>
      <c r="D99" s="1" t="s">
        <v>109</v>
      </c>
      <c r="E99" s="1">
        <v>332</v>
      </c>
      <c r="F99" s="17">
        <v>78.98</v>
      </c>
      <c r="G99" s="51">
        <v>26221.360000000001</v>
      </c>
      <c r="H99" s="57">
        <v>6221.8482834081969</v>
      </c>
      <c r="I99" s="57">
        <v>32443.208283408196</v>
      </c>
    </row>
    <row r="100" spans="1:9" ht="14.45" customHeight="1" x14ac:dyDescent="0.25">
      <c r="A100" s="13">
        <v>578</v>
      </c>
      <c r="B100" s="32" t="s">
        <v>110</v>
      </c>
      <c r="C100" s="1" t="s">
        <v>7</v>
      </c>
      <c r="D100" s="1" t="s">
        <v>8</v>
      </c>
      <c r="E100" s="1">
        <v>73</v>
      </c>
      <c r="F100" s="17">
        <v>78.98</v>
      </c>
      <c r="G100" s="51">
        <v>5765.54</v>
      </c>
      <c r="H100" s="57">
        <v>435.50899774532542</v>
      </c>
      <c r="I100" s="2">
        <v>6201.0489977453253</v>
      </c>
    </row>
    <row r="101" spans="1:9" ht="14.45" customHeight="1" x14ac:dyDescent="0.25">
      <c r="A101" s="13">
        <v>665</v>
      </c>
      <c r="B101" s="32" t="s">
        <v>111</v>
      </c>
      <c r="C101" s="1" t="s">
        <v>0</v>
      </c>
      <c r="D101" s="1" t="s">
        <v>89</v>
      </c>
      <c r="E101" s="1">
        <v>47</v>
      </c>
      <c r="F101" s="17">
        <v>78.98</v>
      </c>
      <c r="G101" s="51">
        <v>3712.0600000000004</v>
      </c>
      <c r="H101" s="57">
        <v>1274.4712097937913</v>
      </c>
      <c r="I101" s="57">
        <v>4986.5312097937913</v>
      </c>
    </row>
    <row r="102" spans="1:9" ht="14.45" customHeight="1" x14ac:dyDescent="0.25">
      <c r="A102" s="13">
        <v>867</v>
      </c>
      <c r="B102" s="32" t="s">
        <v>112</v>
      </c>
      <c r="C102" s="1" t="s">
        <v>0</v>
      </c>
      <c r="D102" s="1" t="s">
        <v>14</v>
      </c>
      <c r="E102" s="1">
        <v>226</v>
      </c>
      <c r="F102" s="17">
        <v>78.98</v>
      </c>
      <c r="G102" s="51">
        <v>17849.48</v>
      </c>
      <c r="H102" s="57">
        <v>1337.8879256965211</v>
      </c>
      <c r="I102" s="57">
        <v>19187.367925696519</v>
      </c>
    </row>
    <row r="103" spans="1:9" ht="14.45" customHeight="1" x14ac:dyDescent="0.25">
      <c r="A103" s="13">
        <v>782</v>
      </c>
      <c r="B103" s="32" t="s">
        <v>113</v>
      </c>
      <c r="C103" s="1" t="s">
        <v>0</v>
      </c>
      <c r="D103" s="1" t="s">
        <v>50</v>
      </c>
      <c r="E103" s="1">
        <v>47</v>
      </c>
      <c r="F103" s="17">
        <v>78.98</v>
      </c>
      <c r="G103" s="51">
        <v>3712.0600000000004</v>
      </c>
      <c r="H103" s="57">
        <v>594.29943541957562</v>
      </c>
      <c r="I103" s="57">
        <v>4306.3594354195757</v>
      </c>
    </row>
    <row r="104" spans="1:9" ht="14.45" customHeight="1" x14ac:dyDescent="0.25">
      <c r="A104" s="13">
        <v>579</v>
      </c>
      <c r="B104" s="32" t="s">
        <v>114</v>
      </c>
      <c r="C104" s="1" t="s">
        <v>7</v>
      </c>
      <c r="D104" s="1" t="s">
        <v>8</v>
      </c>
      <c r="E104" s="1">
        <v>157</v>
      </c>
      <c r="F104" s="17">
        <v>78.98</v>
      </c>
      <c r="G104" s="51">
        <v>12399.86</v>
      </c>
      <c r="H104" s="57">
        <v>2573.4181291284344</v>
      </c>
      <c r="I104" s="2">
        <v>14973.278129128435</v>
      </c>
    </row>
    <row r="105" spans="1:9" ht="14.45" customHeight="1" x14ac:dyDescent="0.25">
      <c r="A105" s="13">
        <v>736</v>
      </c>
      <c r="B105" s="32" t="s">
        <v>115</v>
      </c>
      <c r="C105" s="1" t="s">
        <v>0</v>
      </c>
      <c r="D105" s="1" t="s">
        <v>53</v>
      </c>
      <c r="E105" s="1">
        <v>64</v>
      </c>
      <c r="F105" s="17">
        <v>78.98</v>
      </c>
      <c r="G105" s="51">
        <v>5054.72</v>
      </c>
      <c r="H105" s="57">
        <v>1658.3085910956934</v>
      </c>
      <c r="I105" s="57">
        <v>6713.0285910956936</v>
      </c>
    </row>
    <row r="106" spans="1:9" ht="14.45" customHeight="1" x14ac:dyDescent="0.25">
      <c r="A106" s="13">
        <v>406</v>
      </c>
      <c r="B106" s="32" t="s">
        <v>342</v>
      </c>
      <c r="C106" s="1" t="s">
        <v>0</v>
      </c>
      <c r="D106" s="1" t="s">
        <v>14</v>
      </c>
      <c r="E106" s="1">
        <v>704</v>
      </c>
      <c r="F106" s="17">
        <v>78.98</v>
      </c>
      <c r="G106" s="51">
        <v>55601.920000000006</v>
      </c>
      <c r="H106" s="57">
        <v>11311.212801198215</v>
      </c>
      <c r="I106" s="57">
        <v>66913.132801198226</v>
      </c>
    </row>
    <row r="107" spans="1:9" ht="14.45" customHeight="1" x14ac:dyDescent="0.25">
      <c r="A107" s="13">
        <v>783</v>
      </c>
      <c r="B107" s="32" t="s">
        <v>116</v>
      </c>
      <c r="C107" s="1" t="s">
        <v>0</v>
      </c>
      <c r="D107" s="1" t="s">
        <v>50</v>
      </c>
      <c r="E107" s="1">
        <v>259</v>
      </c>
      <c r="F107" s="17">
        <v>78.98</v>
      </c>
      <c r="G107" s="51">
        <v>20455.82</v>
      </c>
      <c r="H107" s="57">
        <v>6032.4687643917487</v>
      </c>
      <c r="I107" s="57">
        <v>26488.288764391749</v>
      </c>
    </row>
    <row r="108" spans="1:9" ht="14.45" customHeight="1" x14ac:dyDescent="0.25">
      <c r="A108" s="13">
        <v>609</v>
      </c>
      <c r="B108" s="32" t="s">
        <v>117</v>
      </c>
      <c r="C108" s="1" t="s">
        <v>0</v>
      </c>
      <c r="D108" s="1" t="s">
        <v>22</v>
      </c>
      <c r="E108" s="1">
        <v>54</v>
      </c>
      <c r="F108" s="17">
        <v>78.98</v>
      </c>
      <c r="G108" s="51">
        <v>4264.92</v>
      </c>
      <c r="H108" s="57">
        <v>171.19328735692002</v>
      </c>
      <c r="I108" s="57">
        <v>4436.1132873569204</v>
      </c>
    </row>
    <row r="109" spans="1:9" ht="14.45" customHeight="1" x14ac:dyDescent="0.25">
      <c r="A109" s="13">
        <v>927</v>
      </c>
      <c r="B109" s="32" t="s">
        <v>118</v>
      </c>
      <c r="C109" s="1" t="s">
        <v>7</v>
      </c>
      <c r="D109" s="1" t="s">
        <v>8</v>
      </c>
      <c r="E109" s="1">
        <v>128</v>
      </c>
      <c r="F109" s="17">
        <v>78.98</v>
      </c>
      <c r="G109" s="51">
        <v>10109.44</v>
      </c>
      <c r="H109" s="57">
        <v>2663.7079487720202</v>
      </c>
      <c r="I109" s="2">
        <v>12773.147948772021</v>
      </c>
    </row>
    <row r="110" spans="1:9" ht="14.45" customHeight="1" x14ac:dyDescent="0.25">
      <c r="A110" s="13">
        <v>928</v>
      </c>
      <c r="B110" s="32" t="s">
        <v>119</v>
      </c>
      <c r="C110" s="1" t="s">
        <v>0</v>
      </c>
      <c r="D110" s="1" t="s">
        <v>19</v>
      </c>
      <c r="E110" s="1">
        <v>1312</v>
      </c>
      <c r="F110" s="17">
        <v>78.98</v>
      </c>
      <c r="G110" s="51">
        <v>103621.76000000001</v>
      </c>
      <c r="H110" s="57">
        <v>30103.353777465025</v>
      </c>
      <c r="I110" s="57">
        <v>133725.11377746504</v>
      </c>
    </row>
    <row r="111" spans="1:9" ht="14.45" customHeight="1" x14ac:dyDescent="0.25">
      <c r="A111" s="13">
        <v>977</v>
      </c>
      <c r="B111" s="32" t="s">
        <v>120</v>
      </c>
      <c r="C111" s="1" t="s">
        <v>0</v>
      </c>
      <c r="D111" s="1" t="s">
        <v>36</v>
      </c>
      <c r="E111" s="1">
        <v>206</v>
      </c>
      <c r="F111" s="17">
        <v>78.98</v>
      </c>
      <c r="G111" s="51">
        <v>16269.880000000001</v>
      </c>
      <c r="H111" s="57">
        <v>2263.942152274321</v>
      </c>
      <c r="I111" s="57">
        <v>18533.822152274322</v>
      </c>
    </row>
    <row r="112" spans="1:9" ht="14.45" customHeight="1" x14ac:dyDescent="0.25">
      <c r="A112" s="13">
        <v>407</v>
      </c>
      <c r="B112" s="32" t="s">
        <v>121</v>
      </c>
      <c r="C112" s="1" t="s">
        <v>7</v>
      </c>
      <c r="D112" s="1" t="s">
        <v>8</v>
      </c>
      <c r="E112" s="1">
        <v>351</v>
      </c>
      <c r="F112" s="17">
        <v>78.98</v>
      </c>
      <c r="G112" s="51">
        <v>27721.980000000003</v>
      </c>
      <c r="H112" s="57">
        <v>4055.8009243777879</v>
      </c>
      <c r="I112" s="2">
        <v>31777.780924377792</v>
      </c>
    </row>
    <row r="113" spans="1:9" ht="14.45" customHeight="1" x14ac:dyDescent="0.25">
      <c r="A113" s="13">
        <v>408</v>
      </c>
      <c r="B113" s="32" t="s">
        <v>122</v>
      </c>
      <c r="C113" s="1" t="s">
        <v>0</v>
      </c>
      <c r="D113" s="1" t="s">
        <v>16</v>
      </c>
      <c r="E113" s="1">
        <v>45</v>
      </c>
      <c r="F113" s="17">
        <v>78.98</v>
      </c>
      <c r="G113" s="51">
        <v>3554.1000000000004</v>
      </c>
      <c r="H113" s="57">
        <v>168.60038595874715</v>
      </c>
      <c r="I113" s="57">
        <v>3722.7003859587476</v>
      </c>
    </row>
    <row r="114" spans="1:9" ht="14.45" customHeight="1" x14ac:dyDescent="0.25">
      <c r="A114" s="13">
        <v>610</v>
      </c>
      <c r="B114" s="32" t="s">
        <v>123</v>
      </c>
      <c r="C114" s="1" t="s">
        <v>7</v>
      </c>
      <c r="D114" s="1" t="s">
        <v>8</v>
      </c>
      <c r="E114" s="1">
        <v>136</v>
      </c>
      <c r="F114" s="17">
        <v>78.98</v>
      </c>
      <c r="G114" s="51">
        <v>10741.28</v>
      </c>
      <c r="H114" s="57">
        <v>1402.9382039401796</v>
      </c>
      <c r="I114" s="2">
        <v>12144.21820394018</v>
      </c>
    </row>
    <row r="115" spans="1:9" ht="14.45" customHeight="1" x14ac:dyDescent="0.25">
      <c r="A115" s="13">
        <v>737</v>
      </c>
      <c r="B115" s="32" t="s">
        <v>124</v>
      </c>
      <c r="C115" s="1" t="s">
        <v>7</v>
      </c>
      <c r="D115" s="1" t="s">
        <v>8</v>
      </c>
      <c r="E115" s="1">
        <v>40</v>
      </c>
      <c r="F115" s="17">
        <v>78.98</v>
      </c>
      <c r="G115" s="51">
        <v>3159.2000000000003</v>
      </c>
      <c r="H115" s="57">
        <v>90.542171400559596</v>
      </c>
      <c r="I115" s="2">
        <v>3249.74217140056</v>
      </c>
    </row>
    <row r="116" spans="1:9" ht="14.45" customHeight="1" x14ac:dyDescent="0.25">
      <c r="A116" s="13">
        <v>979</v>
      </c>
      <c r="B116" s="32" t="s">
        <v>36</v>
      </c>
      <c r="C116" s="1" t="s">
        <v>0</v>
      </c>
      <c r="D116" s="1" t="s">
        <v>36</v>
      </c>
      <c r="E116" s="1">
        <v>1375</v>
      </c>
      <c r="F116" s="17">
        <v>78.98</v>
      </c>
      <c r="G116" s="51">
        <v>108597.5</v>
      </c>
      <c r="H116" s="57">
        <v>50230.898963167005</v>
      </c>
      <c r="I116" s="57">
        <v>158828.39896316701</v>
      </c>
    </row>
    <row r="117" spans="1:9" ht="14.45" customHeight="1" x14ac:dyDescent="0.25">
      <c r="A117" s="13">
        <v>929</v>
      </c>
      <c r="B117" s="32" t="s">
        <v>125</v>
      </c>
      <c r="C117" s="1" t="s">
        <v>0</v>
      </c>
      <c r="D117" s="1" t="s">
        <v>19</v>
      </c>
      <c r="E117" s="1">
        <v>709</v>
      </c>
      <c r="F117" s="17">
        <v>78.98</v>
      </c>
      <c r="G117" s="51">
        <v>55996.82</v>
      </c>
      <c r="H117" s="57">
        <v>21504.721745306095</v>
      </c>
      <c r="I117" s="57">
        <v>77501.541745306095</v>
      </c>
    </row>
    <row r="118" spans="1:9" ht="14.45" customHeight="1" x14ac:dyDescent="0.25">
      <c r="A118" s="13">
        <v>409</v>
      </c>
      <c r="B118" s="32" t="s">
        <v>126</v>
      </c>
      <c r="C118" s="1" t="s">
        <v>0</v>
      </c>
      <c r="D118" s="1" t="s">
        <v>28</v>
      </c>
      <c r="E118" s="1">
        <v>497</v>
      </c>
      <c r="F118" s="17">
        <v>78.98</v>
      </c>
      <c r="G118" s="51">
        <v>39253.060000000005</v>
      </c>
      <c r="H118" s="57">
        <v>8465.9386192386391</v>
      </c>
      <c r="I118" s="57">
        <v>47718.998619238642</v>
      </c>
    </row>
    <row r="119" spans="1:9" ht="14.45" customHeight="1" x14ac:dyDescent="0.25">
      <c r="A119" s="13">
        <v>410</v>
      </c>
      <c r="B119" s="32" t="s">
        <v>127</v>
      </c>
      <c r="C119" s="1" t="s">
        <v>0</v>
      </c>
      <c r="D119" s="1" t="s">
        <v>16</v>
      </c>
      <c r="E119" s="1">
        <v>57</v>
      </c>
      <c r="F119" s="17">
        <v>78.98</v>
      </c>
      <c r="G119" s="51">
        <v>4501.8600000000006</v>
      </c>
      <c r="H119" s="57">
        <v>755.23957628164078</v>
      </c>
      <c r="I119" s="57">
        <v>5257.099576281641</v>
      </c>
    </row>
    <row r="120" spans="1:9" ht="26.25" customHeight="1" x14ac:dyDescent="0.25">
      <c r="A120" s="13">
        <v>580</v>
      </c>
      <c r="B120" s="32" t="s">
        <v>343</v>
      </c>
      <c r="C120" s="1" t="s">
        <v>0</v>
      </c>
      <c r="D120" s="1" t="s">
        <v>50</v>
      </c>
      <c r="E120" s="1">
        <v>96</v>
      </c>
      <c r="F120" s="17">
        <v>78.98</v>
      </c>
      <c r="G120" s="51">
        <v>7582.08</v>
      </c>
      <c r="H120" s="57">
        <v>2702.6712990896981</v>
      </c>
      <c r="I120" s="57">
        <v>10284.751299089698</v>
      </c>
    </row>
    <row r="121" spans="1:9" ht="14.45" customHeight="1" x14ac:dyDescent="0.25">
      <c r="A121" s="13">
        <v>931</v>
      </c>
      <c r="B121" s="32" t="s">
        <v>128</v>
      </c>
      <c r="C121" s="1" t="s">
        <v>0</v>
      </c>
      <c r="D121" s="1" t="s">
        <v>86</v>
      </c>
      <c r="E121" s="1">
        <v>150</v>
      </c>
      <c r="F121" s="17">
        <v>78.98</v>
      </c>
      <c r="G121" s="51">
        <v>11847</v>
      </c>
      <c r="H121" s="57">
        <v>825.23189164443045</v>
      </c>
      <c r="I121" s="57">
        <v>12672.231891644431</v>
      </c>
    </row>
    <row r="122" spans="1:9" ht="14.45" customHeight="1" x14ac:dyDescent="0.25">
      <c r="A122" s="13">
        <v>932</v>
      </c>
      <c r="B122" s="32" t="s">
        <v>129</v>
      </c>
      <c r="C122" s="1" t="s">
        <v>0</v>
      </c>
      <c r="D122" s="1" t="s">
        <v>86</v>
      </c>
      <c r="E122" s="1">
        <v>58</v>
      </c>
      <c r="F122" s="17">
        <v>78.98</v>
      </c>
      <c r="G122" s="51">
        <v>4580.84</v>
      </c>
      <c r="H122" s="57">
        <v>710.22236100859016</v>
      </c>
      <c r="I122" s="57">
        <v>5291.0623610085904</v>
      </c>
    </row>
    <row r="123" spans="1:9" ht="14.45" customHeight="1" x14ac:dyDescent="0.25">
      <c r="A123" s="13">
        <v>954</v>
      </c>
      <c r="B123" s="32" t="s">
        <v>130</v>
      </c>
      <c r="C123" s="1" t="s">
        <v>7</v>
      </c>
      <c r="D123" s="1" t="s">
        <v>8</v>
      </c>
      <c r="E123" s="1">
        <v>955</v>
      </c>
      <c r="F123" s="17">
        <v>78.98</v>
      </c>
      <c r="G123" s="51">
        <v>75425.900000000009</v>
      </c>
      <c r="H123" s="57">
        <v>21872.269119412504</v>
      </c>
      <c r="I123" s="2">
        <v>97298.169119412516</v>
      </c>
    </row>
    <row r="124" spans="1:9" ht="14.45" customHeight="1" x14ac:dyDescent="0.25">
      <c r="A124" s="13">
        <v>541</v>
      </c>
      <c r="B124" s="32" t="s">
        <v>131</v>
      </c>
      <c r="C124" s="1" t="s">
        <v>0</v>
      </c>
      <c r="D124" s="1" t="s">
        <v>132</v>
      </c>
      <c r="E124" s="1">
        <v>97</v>
      </c>
      <c r="F124" s="17">
        <v>78.98</v>
      </c>
      <c r="G124" s="51">
        <v>7661.06</v>
      </c>
      <c r="H124" s="57">
        <v>701.31751980848946</v>
      </c>
      <c r="I124" s="57">
        <v>8362.3775198084895</v>
      </c>
    </row>
    <row r="125" spans="1:9" ht="14.45" customHeight="1" x14ac:dyDescent="0.25">
      <c r="A125" s="13">
        <v>980</v>
      </c>
      <c r="B125" s="32" t="s">
        <v>133</v>
      </c>
      <c r="C125" s="1" t="s">
        <v>0</v>
      </c>
      <c r="D125" s="1" t="s">
        <v>36</v>
      </c>
      <c r="E125" s="1">
        <v>91</v>
      </c>
      <c r="F125" s="17">
        <v>78.98</v>
      </c>
      <c r="G125" s="51">
        <v>7187.18</v>
      </c>
      <c r="H125" s="57">
        <v>1982.7894341316153</v>
      </c>
      <c r="I125" s="57">
        <v>9169.9694341316153</v>
      </c>
    </row>
    <row r="126" spans="1:9" ht="14.45" customHeight="1" x14ac:dyDescent="0.25">
      <c r="A126" s="13">
        <v>784</v>
      </c>
      <c r="B126" s="32" t="s">
        <v>134</v>
      </c>
      <c r="C126" s="1" t="s">
        <v>0</v>
      </c>
      <c r="D126" s="1" t="s">
        <v>50</v>
      </c>
      <c r="E126" s="1">
        <v>176</v>
      </c>
      <c r="F126" s="17">
        <v>78.98</v>
      </c>
      <c r="G126" s="51">
        <v>13900.480000000001</v>
      </c>
      <c r="H126" s="57">
        <v>3620.8291547831591</v>
      </c>
      <c r="I126" s="57">
        <v>17521.309154783161</v>
      </c>
    </row>
    <row r="127" spans="1:9" ht="14.45" customHeight="1" x14ac:dyDescent="0.25">
      <c r="A127" s="13">
        <v>496</v>
      </c>
      <c r="B127" s="32" t="s">
        <v>135</v>
      </c>
      <c r="C127" s="1" t="s">
        <v>0</v>
      </c>
      <c r="D127" s="1" t="s">
        <v>53</v>
      </c>
      <c r="E127" s="1">
        <v>793</v>
      </c>
      <c r="F127" s="17">
        <v>78.98</v>
      </c>
      <c r="G127" s="51">
        <v>62631.140000000007</v>
      </c>
      <c r="H127" s="57">
        <v>14832.650969574637</v>
      </c>
      <c r="I127" s="57">
        <v>77463.790969574649</v>
      </c>
    </row>
    <row r="128" spans="1:9" ht="14.45" customHeight="1" x14ac:dyDescent="0.25">
      <c r="A128" s="13">
        <v>581</v>
      </c>
      <c r="B128" s="32" t="s">
        <v>136</v>
      </c>
      <c r="C128" s="1" t="s">
        <v>0</v>
      </c>
      <c r="D128" s="1" t="s">
        <v>46</v>
      </c>
      <c r="E128" s="1">
        <v>873</v>
      </c>
      <c r="F128" s="17">
        <v>78.98</v>
      </c>
      <c r="G128" s="51">
        <v>68949.540000000008</v>
      </c>
      <c r="H128" s="57">
        <v>62817.317544283775</v>
      </c>
      <c r="I128" s="57">
        <v>131766.85754428379</v>
      </c>
    </row>
    <row r="129" spans="1:9" ht="14.45" customHeight="1" x14ac:dyDescent="0.25">
      <c r="A129" s="13">
        <v>739</v>
      </c>
      <c r="B129" s="32" t="s">
        <v>137</v>
      </c>
      <c r="C129" s="1" t="s">
        <v>0</v>
      </c>
      <c r="D129" s="1" t="s">
        <v>138</v>
      </c>
      <c r="E129" s="1">
        <v>823</v>
      </c>
      <c r="F129" s="17">
        <v>75.98</v>
      </c>
      <c r="G129" s="51">
        <v>62531.54</v>
      </c>
      <c r="H129" s="57">
        <v>16057.052329648839</v>
      </c>
      <c r="I129" s="57">
        <v>78588.592329648847</v>
      </c>
    </row>
    <row r="130" spans="1:9" ht="14.45" customHeight="1" x14ac:dyDescent="0.25">
      <c r="A130" s="13">
        <v>582</v>
      </c>
      <c r="B130" s="32" t="s">
        <v>139</v>
      </c>
      <c r="C130" s="1" t="s">
        <v>7</v>
      </c>
      <c r="D130" s="1" t="s">
        <v>8</v>
      </c>
      <c r="E130" s="1">
        <v>85</v>
      </c>
      <c r="F130" s="17">
        <v>78.98</v>
      </c>
      <c r="G130" s="51">
        <v>6713.3</v>
      </c>
      <c r="H130" s="57">
        <v>2307.2561237645864</v>
      </c>
      <c r="I130" s="2">
        <v>9020.556123764587</v>
      </c>
    </row>
    <row r="131" spans="1:9" ht="14.45" customHeight="1" x14ac:dyDescent="0.25">
      <c r="A131" s="13">
        <v>362</v>
      </c>
      <c r="B131" s="32" t="s">
        <v>43</v>
      </c>
      <c r="C131" s="1" t="s">
        <v>0</v>
      </c>
      <c r="D131" s="1" t="s">
        <v>43</v>
      </c>
      <c r="E131" s="1">
        <v>2036</v>
      </c>
      <c r="F131" s="17">
        <v>78.98</v>
      </c>
      <c r="G131" s="51">
        <v>160803.28</v>
      </c>
      <c r="H131" s="57">
        <v>87287.660318166119</v>
      </c>
      <c r="I131" s="57">
        <v>248090.9403181661</v>
      </c>
    </row>
    <row r="132" spans="1:9" ht="14.45" customHeight="1" x14ac:dyDescent="0.25">
      <c r="A132" s="13">
        <v>868</v>
      </c>
      <c r="B132" s="32" t="s">
        <v>96</v>
      </c>
      <c r="C132" s="1" t="s">
        <v>0</v>
      </c>
      <c r="D132" s="1" t="s">
        <v>58</v>
      </c>
      <c r="E132" s="1">
        <v>52</v>
      </c>
      <c r="F132" s="17">
        <v>78.98</v>
      </c>
      <c r="G132" s="51">
        <v>4106.96</v>
      </c>
      <c r="H132" s="57">
        <v>485.38130831026479</v>
      </c>
      <c r="I132" s="57">
        <v>4592.341308310265</v>
      </c>
    </row>
    <row r="133" spans="1:9" ht="14.45" customHeight="1" x14ac:dyDescent="0.25">
      <c r="A133" s="13">
        <v>540</v>
      </c>
      <c r="B133" s="32" t="s">
        <v>140</v>
      </c>
      <c r="C133" s="1" t="s">
        <v>0</v>
      </c>
      <c r="D133" s="1" t="s">
        <v>132</v>
      </c>
      <c r="E133" s="1">
        <v>1138</v>
      </c>
      <c r="F133" s="17">
        <v>78.98</v>
      </c>
      <c r="G133" s="51">
        <v>89879.24</v>
      </c>
      <c r="H133" s="57">
        <v>19515.764836867245</v>
      </c>
      <c r="I133" s="57">
        <v>109395.00483686724</v>
      </c>
    </row>
    <row r="134" spans="1:9" ht="14.45" customHeight="1" x14ac:dyDescent="0.25">
      <c r="A134" s="13">
        <v>738</v>
      </c>
      <c r="B134" s="32" t="s">
        <v>141</v>
      </c>
      <c r="C134" s="1" t="s">
        <v>0</v>
      </c>
      <c r="D134" s="1" t="s">
        <v>3</v>
      </c>
      <c r="E134" s="1">
        <v>143</v>
      </c>
      <c r="F134" s="17">
        <v>78.98</v>
      </c>
      <c r="G134" s="51">
        <v>11294.140000000001</v>
      </c>
      <c r="H134" s="57">
        <v>594.13616825385884</v>
      </c>
      <c r="I134" s="57">
        <v>11888.27616825386</v>
      </c>
    </row>
    <row r="135" spans="1:9" ht="14.45" customHeight="1" x14ac:dyDescent="0.25">
      <c r="A135" s="13">
        <v>304</v>
      </c>
      <c r="B135" s="32" t="s">
        <v>142</v>
      </c>
      <c r="C135" s="1" t="s">
        <v>0</v>
      </c>
      <c r="D135" s="1" t="s">
        <v>3</v>
      </c>
      <c r="E135" s="1">
        <v>384</v>
      </c>
      <c r="F135" s="17">
        <v>78.98</v>
      </c>
      <c r="G135" s="51">
        <v>30328.32</v>
      </c>
      <c r="H135" s="57">
        <v>4920.7409847956924</v>
      </c>
      <c r="I135" s="57">
        <v>35249.060984795695</v>
      </c>
    </row>
    <row r="136" spans="1:9" x14ac:dyDescent="0.25">
      <c r="A136" s="13">
        <v>564</v>
      </c>
      <c r="B136" s="32" t="s">
        <v>143</v>
      </c>
      <c r="C136" s="1" t="s">
        <v>0</v>
      </c>
      <c r="D136" s="1" t="s">
        <v>74</v>
      </c>
      <c r="E136" s="1">
        <v>150</v>
      </c>
      <c r="F136" s="17">
        <v>78.98</v>
      </c>
      <c r="G136" s="51">
        <v>11847</v>
      </c>
      <c r="H136" s="57">
        <v>2513.1387155238235</v>
      </c>
      <c r="I136" s="57">
        <v>14360.138715523823</v>
      </c>
    </row>
    <row r="137" spans="1:9" x14ac:dyDescent="0.25">
      <c r="A137" s="13">
        <v>565</v>
      </c>
      <c r="B137" s="32" t="s">
        <v>144</v>
      </c>
      <c r="C137" s="1" t="s">
        <v>0</v>
      </c>
      <c r="D137" s="1" t="s">
        <v>74</v>
      </c>
      <c r="E137" s="1">
        <v>197</v>
      </c>
      <c r="F137" s="17">
        <v>78.98</v>
      </c>
      <c r="G137" s="51">
        <v>15559.060000000001</v>
      </c>
      <c r="H137" s="57">
        <v>9578.2744469698064</v>
      </c>
      <c r="I137" s="57">
        <v>25137.334446969806</v>
      </c>
    </row>
    <row r="138" spans="1:9" ht="14.45" customHeight="1" x14ac:dyDescent="0.25">
      <c r="A138" s="13">
        <v>305</v>
      </c>
      <c r="B138" s="32" t="s">
        <v>145</v>
      </c>
      <c r="C138" s="1" t="s">
        <v>0</v>
      </c>
      <c r="D138" s="1" t="s">
        <v>3</v>
      </c>
      <c r="E138" s="1">
        <v>310</v>
      </c>
      <c r="F138" s="17">
        <v>78.98</v>
      </c>
      <c r="G138" s="51">
        <v>24483.800000000003</v>
      </c>
      <c r="H138" s="57">
        <v>3177.4016929575509</v>
      </c>
      <c r="I138" s="57">
        <v>27661.201692957555</v>
      </c>
    </row>
    <row r="139" spans="1:9" ht="14.45" customHeight="1" x14ac:dyDescent="0.25">
      <c r="A139" s="13">
        <v>869</v>
      </c>
      <c r="B139" s="32" t="s">
        <v>209</v>
      </c>
      <c r="C139" s="1" t="s">
        <v>0</v>
      </c>
      <c r="D139" s="1" t="s">
        <v>189</v>
      </c>
      <c r="E139" s="1">
        <v>241</v>
      </c>
      <c r="F139" s="17">
        <v>78.98</v>
      </c>
      <c r="G139" s="51">
        <v>19034.18</v>
      </c>
      <c r="H139" s="57">
        <v>4395.6659989494829</v>
      </c>
      <c r="I139" s="57">
        <v>23429.845998949484</v>
      </c>
    </row>
    <row r="140" spans="1:9" ht="14.45" customHeight="1" x14ac:dyDescent="0.25">
      <c r="A140" s="13">
        <v>870</v>
      </c>
      <c r="B140" s="32" t="s">
        <v>146</v>
      </c>
      <c r="C140" s="1" t="s">
        <v>0</v>
      </c>
      <c r="D140" s="1" t="s">
        <v>147</v>
      </c>
      <c r="E140" s="1">
        <v>962</v>
      </c>
      <c r="F140" s="17">
        <v>78.98</v>
      </c>
      <c r="G140" s="51">
        <v>75978.760000000009</v>
      </c>
      <c r="H140" s="57">
        <v>27760.166861116482</v>
      </c>
      <c r="I140" s="57">
        <v>103738.92686111649</v>
      </c>
    </row>
    <row r="141" spans="1:9" ht="14.45" customHeight="1" x14ac:dyDescent="0.25">
      <c r="A141" s="13">
        <v>411</v>
      </c>
      <c r="B141" s="32" t="s">
        <v>148</v>
      </c>
      <c r="C141" s="1" t="s">
        <v>0</v>
      </c>
      <c r="D141" s="1" t="s">
        <v>10</v>
      </c>
      <c r="E141" s="1">
        <v>118</v>
      </c>
      <c r="F141" s="17">
        <v>78.98</v>
      </c>
      <c r="G141" s="51">
        <v>9319.6400000000012</v>
      </c>
      <c r="H141" s="57">
        <v>1014.3242390660656</v>
      </c>
      <c r="I141" s="57">
        <v>10333.964239066067</v>
      </c>
    </row>
    <row r="142" spans="1:9" ht="14.45" customHeight="1" x14ac:dyDescent="0.25">
      <c r="A142" s="13">
        <v>611</v>
      </c>
      <c r="B142" s="32" t="s">
        <v>97</v>
      </c>
      <c r="C142" s="1" t="s">
        <v>0</v>
      </c>
      <c r="D142" s="1" t="s">
        <v>58</v>
      </c>
      <c r="E142" s="1">
        <v>201</v>
      </c>
      <c r="F142" s="17">
        <v>78.98</v>
      </c>
      <c r="G142" s="51">
        <v>15874.980000000001</v>
      </c>
      <c r="H142" s="57">
        <v>2012.1313960505454</v>
      </c>
      <c r="I142" s="57">
        <v>17887.111396050546</v>
      </c>
    </row>
    <row r="143" spans="1:9" ht="14.45" customHeight="1" x14ac:dyDescent="0.25">
      <c r="A143" s="13">
        <v>412</v>
      </c>
      <c r="B143" s="32" t="s">
        <v>10</v>
      </c>
      <c r="C143" s="1" t="s">
        <v>0</v>
      </c>
      <c r="D143" s="1" t="s">
        <v>10</v>
      </c>
      <c r="E143" s="1">
        <v>1129</v>
      </c>
      <c r="F143" s="17">
        <v>78.98</v>
      </c>
      <c r="G143" s="51">
        <v>89168.42</v>
      </c>
      <c r="H143" s="57">
        <v>31951.722217657338</v>
      </c>
      <c r="I143" s="57">
        <v>121120.14221765734</v>
      </c>
    </row>
    <row r="144" spans="1:9" ht="14.45" customHeight="1" x14ac:dyDescent="0.25">
      <c r="A144" s="13">
        <v>872</v>
      </c>
      <c r="B144" s="32" t="s">
        <v>344</v>
      </c>
      <c r="C144" s="1" t="s">
        <v>0</v>
      </c>
      <c r="D144" s="1" t="s">
        <v>58</v>
      </c>
      <c r="E144" s="1">
        <v>329</v>
      </c>
      <c r="F144" s="17">
        <v>78.98</v>
      </c>
      <c r="G144" s="51">
        <v>25984.420000000002</v>
      </c>
      <c r="H144" s="57">
        <v>2231.52</v>
      </c>
      <c r="I144" s="57">
        <v>28215.940000000002</v>
      </c>
    </row>
    <row r="145" spans="1:9" ht="14.45" customHeight="1" x14ac:dyDescent="0.25">
      <c r="A145" s="13">
        <v>873</v>
      </c>
      <c r="B145" s="32" t="s">
        <v>224</v>
      </c>
      <c r="C145" s="1" t="s">
        <v>0</v>
      </c>
      <c r="D145" s="1" t="s">
        <v>189</v>
      </c>
      <c r="E145" s="1">
        <v>47</v>
      </c>
      <c r="F145" s="17">
        <v>78.98</v>
      </c>
      <c r="G145" s="51">
        <v>3712.0600000000004</v>
      </c>
      <c r="H145" s="57">
        <v>584.33307563987216</v>
      </c>
      <c r="I145" s="57">
        <v>4296.3930756398722</v>
      </c>
    </row>
    <row r="146" spans="1:9" ht="14.45" customHeight="1" x14ac:dyDescent="0.25">
      <c r="A146" s="13">
        <v>354</v>
      </c>
      <c r="B146" s="32" t="s">
        <v>152</v>
      </c>
      <c r="C146" s="1" t="s">
        <v>0</v>
      </c>
      <c r="D146" s="1" t="s">
        <v>48</v>
      </c>
      <c r="E146" s="1">
        <v>517</v>
      </c>
      <c r="F146" s="17">
        <v>78.98</v>
      </c>
      <c r="G146" s="51">
        <v>40832.660000000003</v>
      </c>
      <c r="H146" s="57">
        <v>7236.1061009141813</v>
      </c>
      <c r="I146" s="57">
        <v>48068.766100914188</v>
      </c>
    </row>
    <row r="147" spans="1:9" ht="14.45" customHeight="1" x14ac:dyDescent="0.25">
      <c r="A147" s="13">
        <v>355</v>
      </c>
      <c r="B147" s="32" t="s">
        <v>147</v>
      </c>
      <c r="C147" s="1" t="s">
        <v>0</v>
      </c>
      <c r="D147" s="1" t="s">
        <v>147</v>
      </c>
      <c r="E147" s="1">
        <v>7651</v>
      </c>
      <c r="F147" s="17">
        <v>78.98</v>
      </c>
      <c r="G147" s="51">
        <v>604275.98</v>
      </c>
      <c r="H147" s="57">
        <v>274509.19700967934</v>
      </c>
      <c r="I147" s="57">
        <v>878785.17700967938</v>
      </c>
    </row>
    <row r="148" spans="1:9" ht="14.45" customHeight="1" x14ac:dyDescent="0.25">
      <c r="A148" s="13">
        <v>612</v>
      </c>
      <c r="B148" s="32" t="s">
        <v>22</v>
      </c>
      <c r="C148" s="1" t="s">
        <v>0</v>
      </c>
      <c r="D148" s="1" t="s">
        <v>22</v>
      </c>
      <c r="E148" s="1">
        <v>962</v>
      </c>
      <c r="F148" s="17">
        <v>78.98</v>
      </c>
      <c r="G148" s="51">
        <v>75978.760000000009</v>
      </c>
      <c r="H148" s="57">
        <v>18941.643143843012</v>
      </c>
      <c r="I148" s="57">
        <v>94920.403143843025</v>
      </c>
    </row>
    <row r="149" spans="1:9" ht="14.45" customHeight="1" x14ac:dyDescent="0.25">
      <c r="A149" s="13">
        <v>413</v>
      </c>
      <c r="B149" s="32" t="s">
        <v>153</v>
      </c>
      <c r="C149" s="1" t="s">
        <v>0</v>
      </c>
      <c r="D149" s="1" t="s">
        <v>16</v>
      </c>
      <c r="E149" s="1">
        <v>438</v>
      </c>
      <c r="F149" s="17">
        <v>78.98</v>
      </c>
      <c r="G149" s="51">
        <v>34593.240000000005</v>
      </c>
      <c r="H149" s="57">
        <v>6952.7413515390399</v>
      </c>
      <c r="I149" s="57">
        <v>41545.981351539041</v>
      </c>
    </row>
    <row r="150" spans="1:9" ht="14.45" customHeight="1" x14ac:dyDescent="0.25">
      <c r="A150" s="13">
        <v>566</v>
      </c>
      <c r="B150" s="32" t="s">
        <v>154</v>
      </c>
      <c r="C150" s="1" t="s">
        <v>7</v>
      </c>
      <c r="D150" s="1" t="s">
        <v>8</v>
      </c>
      <c r="E150" s="1">
        <v>187</v>
      </c>
      <c r="F150" s="17">
        <v>78.98</v>
      </c>
      <c r="G150" s="51">
        <v>14769.26</v>
      </c>
      <c r="H150" s="57">
        <v>4933.5088294922325</v>
      </c>
      <c r="I150" s="2">
        <v>19702.768829492234</v>
      </c>
    </row>
    <row r="151" spans="1:9" ht="14.45" customHeight="1" x14ac:dyDescent="0.25">
      <c r="A151" s="13">
        <v>414</v>
      </c>
      <c r="B151" s="32" t="s">
        <v>155</v>
      </c>
      <c r="C151" s="1" t="s">
        <v>0</v>
      </c>
      <c r="D151" s="1" t="s">
        <v>28</v>
      </c>
      <c r="E151" s="1">
        <v>458</v>
      </c>
      <c r="F151" s="17">
        <v>78.98</v>
      </c>
      <c r="G151" s="51">
        <v>36172.840000000004</v>
      </c>
      <c r="H151" s="57">
        <v>4326.2359580804032</v>
      </c>
      <c r="I151" s="57">
        <v>40499.075958080408</v>
      </c>
    </row>
    <row r="152" spans="1:9" ht="14.45" customHeight="1" x14ac:dyDescent="0.25">
      <c r="A152" s="13">
        <v>666</v>
      </c>
      <c r="B152" s="32" t="s">
        <v>156</v>
      </c>
      <c r="C152" s="1" t="s">
        <v>0</v>
      </c>
      <c r="D152" s="1" t="s">
        <v>89</v>
      </c>
      <c r="E152" s="1">
        <v>77</v>
      </c>
      <c r="F152" s="17">
        <v>78.98</v>
      </c>
      <c r="G152" s="51">
        <v>6081.46</v>
      </c>
      <c r="H152" s="57">
        <v>1080.3707575799795</v>
      </c>
      <c r="I152" s="57">
        <v>7161.830757579979</v>
      </c>
    </row>
    <row r="153" spans="1:9" ht="14.45" customHeight="1" x14ac:dyDescent="0.25">
      <c r="A153" s="13">
        <v>435</v>
      </c>
      <c r="B153" s="32" t="s">
        <v>157</v>
      </c>
      <c r="C153" s="1" t="s">
        <v>7</v>
      </c>
      <c r="D153" s="1" t="s">
        <v>8</v>
      </c>
      <c r="E153" s="1">
        <v>133</v>
      </c>
      <c r="F153" s="17">
        <v>78.98</v>
      </c>
      <c r="G153" s="51">
        <v>10504.34</v>
      </c>
      <c r="H153" s="57">
        <v>1799.5781544515962</v>
      </c>
      <c r="I153" s="2">
        <v>12303.918154451596</v>
      </c>
    </row>
    <row r="154" spans="1:9" ht="14.45" customHeight="1" x14ac:dyDescent="0.25">
      <c r="A154" s="13">
        <v>723</v>
      </c>
      <c r="B154" s="32" t="s">
        <v>194</v>
      </c>
      <c r="C154" s="1" t="s">
        <v>0</v>
      </c>
      <c r="D154" s="1" t="s">
        <v>194</v>
      </c>
      <c r="E154" s="1">
        <v>714</v>
      </c>
      <c r="F154" s="17">
        <v>72.98</v>
      </c>
      <c r="G154" s="51">
        <v>52107.72</v>
      </c>
      <c r="H154" s="57">
        <v>29912.420030263384</v>
      </c>
      <c r="I154" s="57">
        <v>82020.140030263385</v>
      </c>
    </row>
    <row r="155" spans="1:9" ht="14.45" customHeight="1" x14ac:dyDescent="0.25">
      <c r="A155" s="13">
        <v>613</v>
      </c>
      <c r="B155" s="32" t="s">
        <v>158</v>
      </c>
      <c r="C155" s="1" t="s">
        <v>0</v>
      </c>
      <c r="D155" s="1" t="s">
        <v>22</v>
      </c>
      <c r="E155" s="1">
        <v>136</v>
      </c>
      <c r="F155" s="17">
        <v>78.98</v>
      </c>
      <c r="G155" s="51">
        <v>10741.28</v>
      </c>
      <c r="H155" s="57">
        <v>1808.7552863266569</v>
      </c>
      <c r="I155" s="57">
        <v>12550.035286326658</v>
      </c>
    </row>
    <row r="156" spans="1:9" ht="14.45" customHeight="1" x14ac:dyDescent="0.25">
      <c r="A156" s="13">
        <v>329</v>
      </c>
      <c r="B156" s="32" t="s">
        <v>5</v>
      </c>
      <c r="C156" s="1" t="s">
        <v>0</v>
      </c>
      <c r="D156" s="1" t="s">
        <v>5</v>
      </c>
      <c r="E156" s="1">
        <v>2837</v>
      </c>
      <c r="F156" s="17">
        <v>78.98</v>
      </c>
      <c r="G156" s="51">
        <v>224066.26</v>
      </c>
      <c r="H156" s="57">
        <v>126464.37506983675</v>
      </c>
      <c r="I156" s="57">
        <v>350530.63506983675</v>
      </c>
    </row>
    <row r="157" spans="1:9" ht="24.6" customHeight="1" x14ac:dyDescent="0.25">
      <c r="A157" s="13">
        <v>902</v>
      </c>
      <c r="B157" s="32" t="s">
        <v>159</v>
      </c>
      <c r="C157" s="1" t="s">
        <v>0</v>
      </c>
      <c r="D157" s="1" t="s">
        <v>159</v>
      </c>
      <c r="E157" s="1">
        <v>1904</v>
      </c>
      <c r="F157" s="17">
        <v>78.98</v>
      </c>
      <c r="G157" s="51">
        <v>150377.92000000001</v>
      </c>
      <c r="H157" s="57">
        <v>32063.188763759044</v>
      </c>
      <c r="I157" s="57">
        <v>182441.10876375905</v>
      </c>
    </row>
    <row r="158" spans="1:9" ht="14.45" customHeight="1" x14ac:dyDescent="0.25">
      <c r="A158" s="13">
        <v>842</v>
      </c>
      <c r="B158" s="32" t="s">
        <v>160</v>
      </c>
      <c r="C158" s="1" t="s">
        <v>0</v>
      </c>
      <c r="D158" s="1" t="s">
        <v>106</v>
      </c>
      <c r="E158" s="1">
        <v>164</v>
      </c>
      <c r="F158" s="17">
        <v>78.98</v>
      </c>
      <c r="G158" s="51">
        <v>12952.720000000001</v>
      </c>
      <c r="H158" s="57">
        <v>2309.0031634556453</v>
      </c>
      <c r="I158" s="57">
        <v>15261.723163455646</v>
      </c>
    </row>
    <row r="159" spans="1:9" ht="14.45" customHeight="1" x14ac:dyDescent="0.25">
      <c r="A159" s="13">
        <v>667</v>
      </c>
      <c r="B159" s="32" t="s">
        <v>161</v>
      </c>
      <c r="C159" s="1" t="s">
        <v>0</v>
      </c>
      <c r="D159" s="1" t="s">
        <v>89</v>
      </c>
      <c r="E159" s="1">
        <v>538</v>
      </c>
      <c r="F159" s="17">
        <v>78.98</v>
      </c>
      <c r="G159" s="51">
        <v>42491.240000000005</v>
      </c>
      <c r="H159" s="57">
        <v>14222.618382193357</v>
      </c>
      <c r="I159" s="57">
        <v>56713.858382193364</v>
      </c>
    </row>
    <row r="160" spans="1:9" ht="14.45" customHeight="1" x14ac:dyDescent="0.25">
      <c r="A160" s="13">
        <v>903</v>
      </c>
      <c r="B160" s="32" t="s">
        <v>162</v>
      </c>
      <c r="C160" s="1" t="s">
        <v>7</v>
      </c>
      <c r="D160" s="1" t="s">
        <v>8</v>
      </c>
      <c r="E160" s="1">
        <v>560</v>
      </c>
      <c r="F160" s="17">
        <v>78.98</v>
      </c>
      <c r="G160" s="51">
        <v>44228.800000000003</v>
      </c>
      <c r="H160" s="57">
        <v>8189.6983241565677</v>
      </c>
      <c r="I160" s="2">
        <v>52418.498324156571</v>
      </c>
    </row>
    <row r="161" spans="1:9" ht="14.45" customHeight="1" x14ac:dyDescent="0.25">
      <c r="A161" s="13">
        <v>584</v>
      </c>
      <c r="B161" s="32" t="s">
        <v>163</v>
      </c>
      <c r="C161" s="1" t="s">
        <v>0</v>
      </c>
      <c r="D161" s="1" t="s">
        <v>46</v>
      </c>
      <c r="E161" s="1">
        <v>394</v>
      </c>
      <c r="F161" s="17">
        <v>78.98</v>
      </c>
      <c r="G161" s="51">
        <v>31118.120000000003</v>
      </c>
      <c r="H161" s="57">
        <v>23172.340891750624</v>
      </c>
      <c r="I161" s="57">
        <v>54290.460891750627</v>
      </c>
    </row>
    <row r="162" spans="1:9" ht="14.45" customHeight="1" x14ac:dyDescent="0.25">
      <c r="A162" s="13">
        <v>585</v>
      </c>
      <c r="B162" s="32" t="s">
        <v>164</v>
      </c>
      <c r="C162" s="1" t="s">
        <v>0</v>
      </c>
      <c r="D162" s="1" t="s">
        <v>46</v>
      </c>
      <c r="E162" s="1">
        <v>185</v>
      </c>
      <c r="F162" s="17">
        <v>78.98</v>
      </c>
      <c r="G162" s="51">
        <v>14611.300000000001</v>
      </c>
      <c r="H162" s="57">
        <v>4598.585594226638</v>
      </c>
      <c r="I162" s="57">
        <v>19209.885594226638</v>
      </c>
    </row>
    <row r="163" spans="1:9" ht="14.45" customHeight="1" x14ac:dyDescent="0.25">
      <c r="A163" s="13">
        <v>387</v>
      </c>
      <c r="B163" s="32" t="s">
        <v>345</v>
      </c>
      <c r="C163" s="1" t="s">
        <v>7</v>
      </c>
      <c r="D163" s="1" t="s">
        <v>8</v>
      </c>
      <c r="E163" s="1">
        <v>918</v>
      </c>
      <c r="F163" s="17">
        <v>78.98</v>
      </c>
      <c r="G163" s="51">
        <v>72503.64</v>
      </c>
      <c r="H163" s="57">
        <v>34745.972189726679</v>
      </c>
      <c r="I163" s="2">
        <v>107249.61218972667</v>
      </c>
    </row>
    <row r="164" spans="1:9" ht="14.45" customHeight="1" x14ac:dyDescent="0.25">
      <c r="A164" s="13">
        <v>792</v>
      </c>
      <c r="B164" s="32" t="s">
        <v>165</v>
      </c>
      <c r="C164" s="1" t="s">
        <v>0</v>
      </c>
      <c r="D164" s="1" t="s">
        <v>106</v>
      </c>
      <c r="E164" s="1">
        <v>442</v>
      </c>
      <c r="F164" s="17">
        <v>78.98</v>
      </c>
      <c r="G164" s="51">
        <v>34909.160000000003</v>
      </c>
      <c r="H164" s="57">
        <v>12577.610175226908</v>
      </c>
      <c r="I164" s="57">
        <v>47486.770175226913</v>
      </c>
    </row>
    <row r="165" spans="1:9" ht="14.45" customHeight="1" x14ac:dyDescent="0.25">
      <c r="A165" s="13">
        <v>388</v>
      </c>
      <c r="B165" s="32" t="s">
        <v>166</v>
      </c>
      <c r="C165" s="1" t="s">
        <v>0</v>
      </c>
      <c r="D165" s="1" t="s">
        <v>14</v>
      </c>
      <c r="E165" s="1">
        <v>250</v>
      </c>
      <c r="F165" s="17">
        <v>78.98</v>
      </c>
      <c r="G165" s="51">
        <v>19745</v>
      </c>
      <c r="H165" s="57">
        <v>3838.0973232168362</v>
      </c>
      <c r="I165" s="57">
        <v>23583.097323216836</v>
      </c>
    </row>
    <row r="166" spans="1:9" ht="14.45" customHeight="1" x14ac:dyDescent="0.25">
      <c r="A166" s="13">
        <v>740</v>
      </c>
      <c r="B166" s="32" t="s">
        <v>167</v>
      </c>
      <c r="C166" s="1" t="s">
        <v>7</v>
      </c>
      <c r="D166" s="1" t="s">
        <v>8</v>
      </c>
      <c r="E166" s="1">
        <v>92</v>
      </c>
      <c r="F166" s="17">
        <v>78.98</v>
      </c>
      <c r="G166" s="51">
        <v>7266.1600000000008</v>
      </c>
      <c r="H166" s="57">
        <v>1700.6889322614927</v>
      </c>
      <c r="I166" s="2">
        <v>8966.8489322614932</v>
      </c>
    </row>
    <row r="167" spans="1:9" ht="14.45" customHeight="1" x14ac:dyDescent="0.25">
      <c r="A167" s="13">
        <v>614</v>
      </c>
      <c r="B167" s="32" t="s">
        <v>168</v>
      </c>
      <c r="C167" s="1" t="s">
        <v>7</v>
      </c>
      <c r="D167" s="1" t="s">
        <v>8</v>
      </c>
      <c r="E167" s="1">
        <v>276</v>
      </c>
      <c r="F167" s="17">
        <v>78.98</v>
      </c>
      <c r="G167" s="51">
        <v>21798.48</v>
      </c>
      <c r="H167" s="57">
        <v>5976.6862989740148</v>
      </c>
      <c r="I167" s="2">
        <v>27775.166298974014</v>
      </c>
    </row>
    <row r="168" spans="1:9" ht="14.45" customHeight="1" x14ac:dyDescent="0.25">
      <c r="A168" s="13">
        <v>874</v>
      </c>
      <c r="B168" s="32" t="s">
        <v>169</v>
      </c>
      <c r="C168" s="1" t="s">
        <v>7</v>
      </c>
      <c r="D168" s="1" t="s">
        <v>8</v>
      </c>
      <c r="E168" s="1">
        <v>58</v>
      </c>
      <c r="F168" s="17">
        <v>78.98</v>
      </c>
      <c r="G168" s="51">
        <v>4580.84</v>
      </c>
      <c r="H168" s="57">
        <v>427.79761805351637</v>
      </c>
      <c r="I168" s="2">
        <v>5008.6376180535162</v>
      </c>
    </row>
    <row r="169" spans="1:9" ht="14.45" customHeight="1" x14ac:dyDescent="0.25">
      <c r="A169" s="13">
        <v>331</v>
      </c>
      <c r="B169" s="32" t="s">
        <v>170</v>
      </c>
      <c r="C169" s="1" t="s">
        <v>0</v>
      </c>
      <c r="D169" s="1" t="s">
        <v>5</v>
      </c>
      <c r="E169" s="1">
        <v>552</v>
      </c>
      <c r="F169" s="17">
        <v>78.98</v>
      </c>
      <c r="G169" s="51">
        <v>43596.959999999999</v>
      </c>
      <c r="H169" s="57">
        <v>17536.209344929717</v>
      </c>
      <c r="I169" s="57">
        <v>61133.169344929716</v>
      </c>
    </row>
    <row r="170" spans="1:9" ht="14.45" customHeight="1" x14ac:dyDescent="0.25">
      <c r="A170" s="13">
        <v>696</v>
      </c>
      <c r="B170" s="32" t="s">
        <v>171</v>
      </c>
      <c r="C170" s="1" t="s">
        <v>0</v>
      </c>
      <c r="D170" s="1" t="s">
        <v>60</v>
      </c>
      <c r="E170" s="1">
        <v>68</v>
      </c>
      <c r="F170" s="17">
        <v>78.98</v>
      </c>
      <c r="G170" s="51">
        <v>5370.64</v>
      </c>
      <c r="H170" s="57">
        <v>994.77108776403168</v>
      </c>
      <c r="I170" s="57">
        <v>6365.4110877640323</v>
      </c>
    </row>
    <row r="171" spans="1:9" ht="14.45" customHeight="1" x14ac:dyDescent="0.25">
      <c r="A171" s="13">
        <v>497</v>
      </c>
      <c r="B171" s="32" t="s">
        <v>172</v>
      </c>
      <c r="C171" s="1" t="s">
        <v>0</v>
      </c>
      <c r="D171" s="1" t="s">
        <v>53</v>
      </c>
      <c r="E171" s="1">
        <v>88</v>
      </c>
      <c r="F171" s="17">
        <v>78.98</v>
      </c>
      <c r="G171" s="51">
        <v>6950.2400000000007</v>
      </c>
      <c r="H171" s="57">
        <v>1769.5630480954098</v>
      </c>
      <c r="I171" s="57">
        <v>8719.8030480954112</v>
      </c>
    </row>
    <row r="172" spans="1:9" ht="14.45" customHeight="1" x14ac:dyDescent="0.25">
      <c r="A172" s="13">
        <v>586</v>
      </c>
      <c r="B172" s="32" t="s">
        <v>173</v>
      </c>
      <c r="C172" s="1" t="s">
        <v>7</v>
      </c>
      <c r="D172" s="1" t="s">
        <v>8</v>
      </c>
      <c r="E172" s="1">
        <v>38</v>
      </c>
      <c r="F172" s="17">
        <v>78.98</v>
      </c>
      <c r="G172" s="51">
        <v>3001.2400000000002</v>
      </c>
      <c r="H172" s="57">
        <v>1150.9985633185477</v>
      </c>
      <c r="I172" s="2">
        <v>4152.2385633185477</v>
      </c>
    </row>
    <row r="173" spans="1:9" ht="14.45" customHeight="1" x14ac:dyDescent="0.25">
      <c r="A173" s="13">
        <v>955</v>
      </c>
      <c r="B173" s="32" t="s">
        <v>174</v>
      </c>
      <c r="C173" s="1" t="s">
        <v>0</v>
      </c>
      <c r="D173" s="1" t="s">
        <v>14</v>
      </c>
      <c r="E173" s="1">
        <v>853</v>
      </c>
      <c r="F173" s="17">
        <v>78.98</v>
      </c>
      <c r="G173" s="51">
        <v>67369.94</v>
      </c>
      <c r="H173" s="57">
        <v>13864.923396701726</v>
      </c>
      <c r="I173" s="57">
        <v>81234.863396701723</v>
      </c>
    </row>
    <row r="174" spans="1:9" ht="14.45" customHeight="1" x14ac:dyDescent="0.25">
      <c r="A174" s="13">
        <v>306</v>
      </c>
      <c r="B174" s="32" t="s">
        <v>3</v>
      </c>
      <c r="C174" s="1" t="s">
        <v>0</v>
      </c>
      <c r="D174" s="1" t="s">
        <v>3</v>
      </c>
      <c r="E174" s="1">
        <v>2770</v>
      </c>
      <c r="F174" s="17">
        <v>78.98</v>
      </c>
      <c r="G174" s="51">
        <v>218774.6</v>
      </c>
      <c r="H174" s="57">
        <v>86411.739735233772</v>
      </c>
      <c r="I174" s="57">
        <v>305186.33973523381</v>
      </c>
    </row>
    <row r="175" spans="1:9" ht="14.45" customHeight="1" x14ac:dyDescent="0.25">
      <c r="A175" s="13">
        <v>415</v>
      </c>
      <c r="B175" s="32" t="s">
        <v>175</v>
      </c>
      <c r="C175" s="1" t="s">
        <v>0</v>
      </c>
      <c r="D175" s="1" t="s">
        <v>10</v>
      </c>
      <c r="E175" s="1">
        <v>251</v>
      </c>
      <c r="F175" s="17">
        <v>78.98</v>
      </c>
      <c r="G175" s="51">
        <v>19823.98</v>
      </c>
      <c r="H175" s="57">
        <v>5067.6701879043367</v>
      </c>
      <c r="I175" s="57">
        <v>24891.650187904335</v>
      </c>
    </row>
    <row r="176" spans="1:9" ht="14.45" customHeight="1" x14ac:dyDescent="0.25">
      <c r="A176" s="13">
        <v>332</v>
      </c>
      <c r="B176" s="32" t="s">
        <v>176</v>
      </c>
      <c r="C176" s="1" t="s">
        <v>7</v>
      </c>
      <c r="D176" s="1" t="s">
        <v>8</v>
      </c>
      <c r="E176" s="1">
        <v>670</v>
      </c>
      <c r="F176" s="17">
        <v>78.98</v>
      </c>
      <c r="G176" s="51">
        <v>52916.600000000006</v>
      </c>
      <c r="H176" s="57">
        <v>6646.6793963232731</v>
      </c>
      <c r="I176" s="2">
        <v>59563.279396323276</v>
      </c>
    </row>
    <row r="177" spans="1:9" ht="26.25" customHeight="1" x14ac:dyDescent="0.25">
      <c r="A177" s="13">
        <v>587</v>
      </c>
      <c r="B177" s="32" t="s">
        <v>346</v>
      </c>
      <c r="C177" s="1" t="s">
        <v>0</v>
      </c>
      <c r="D177" s="1" t="s">
        <v>46</v>
      </c>
      <c r="E177" s="1">
        <v>635</v>
      </c>
      <c r="F177" s="17">
        <v>78.98</v>
      </c>
      <c r="G177" s="51">
        <v>50152.3</v>
      </c>
      <c r="H177" s="57">
        <v>27018.806257764627</v>
      </c>
      <c r="I177" s="57">
        <v>77171.106257764623</v>
      </c>
    </row>
    <row r="178" spans="1:9" ht="14.45" customHeight="1" x14ac:dyDescent="0.25">
      <c r="A178" s="13">
        <v>543</v>
      </c>
      <c r="B178" s="32" t="s">
        <v>177</v>
      </c>
      <c r="C178" s="1" t="s">
        <v>0</v>
      </c>
      <c r="D178" s="1" t="s">
        <v>132</v>
      </c>
      <c r="E178" s="1">
        <v>94</v>
      </c>
      <c r="F178" s="17">
        <v>78.98</v>
      </c>
      <c r="G178" s="51">
        <v>7424.1200000000008</v>
      </c>
      <c r="H178" s="57">
        <v>1019.5025882616141</v>
      </c>
      <c r="I178" s="57">
        <v>8443.6225882616145</v>
      </c>
    </row>
    <row r="179" spans="1:9" ht="14.45" customHeight="1" x14ac:dyDescent="0.25">
      <c r="A179" s="13">
        <v>389</v>
      </c>
      <c r="B179" s="32" t="s">
        <v>178</v>
      </c>
      <c r="C179" s="1" t="s">
        <v>7</v>
      </c>
      <c r="D179" s="1" t="s">
        <v>8</v>
      </c>
      <c r="E179" s="1">
        <v>5</v>
      </c>
      <c r="F179" s="17">
        <v>78.98</v>
      </c>
      <c r="G179" s="51">
        <v>394.90000000000003</v>
      </c>
      <c r="H179" s="57">
        <v>31.718365143179977</v>
      </c>
      <c r="I179" s="2">
        <v>426.61836514318003</v>
      </c>
    </row>
    <row r="180" spans="1:9" ht="14.45" customHeight="1" x14ac:dyDescent="0.25">
      <c r="A180" s="13">
        <v>307</v>
      </c>
      <c r="B180" s="32" t="s">
        <v>179</v>
      </c>
      <c r="C180" s="1" t="s">
        <v>0</v>
      </c>
      <c r="D180" s="1" t="s">
        <v>48</v>
      </c>
      <c r="E180" s="1">
        <v>410</v>
      </c>
      <c r="F180" s="17">
        <v>78.98</v>
      </c>
      <c r="G180" s="51">
        <v>32381.800000000003</v>
      </c>
      <c r="H180" s="57">
        <v>6717.6381080895744</v>
      </c>
      <c r="I180" s="57">
        <v>39099.438108089576</v>
      </c>
    </row>
    <row r="181" spans="1:9" ht="14.45" customHeight="1" x14ac:dyDescent="0.25">
      <c r="A181" s="13">
        <v>390</v>
      </c>
      <c r="B181" s="32" t="s">
        <v>180</v>
      </c>
      <c r="C181" s="1" t="s">
        <v>7</v>
      </c>
      <c r="D181" s="1" t="s">
        <v>8</v>
      </c>
      <c r="E181" s="1">
        <v>296</v>
      </c>
      <c r="F181" s="17">
        <v>78.98</v>
      </c>
      <c r="G181" s="51">
        <v>23378.080000000002</v>
      </c>
      <c r="H181" s="57">
        <v>5462.6197502529285</v>
      </c>
      <c r="I181" s="2">
        <v>28840.69975025293</v>
      </c>
    </row>
    <row r="182" spans="1:9" ht="14.45" customHeight="1" x14ac:dyDescent="0.25">
      <c r="A182" s="13">
        <v>785</v>
      </c>
      <c r="B182" s="32" t="s">
        <v>50</v>
      </c>
      <c r="C182" s="1" t="s">
        <v>0</v>
      </c>
      <c r="D182" s="1" t="s">
        <v>50</v>
      </c>
      <c r="E182" s="1">
        <v>865</v>
      </c>
      <c r="F182" s="17">
        <v>78.98</v>
      </c>
      <c r="G182" s="51">
        <v>68317.7</v>
      </c>
      <c r="H182" s="57">
        <v>25566.573988529206</v>
      </c>
      <c r="I182" s="57">
        <v>93884.273988529196</v>
      </c>
    </row>
    <row r="183" spans="1:9" ht="14.45" customHeight="1" x14ac:dyDescent="0.25">
      <c r="A183" s="13">
        <v>333</v>
      </c>
      <c r="B183" s="32" t="s">
        <v>181</v>
      </c>
      <c r="C183" s="1" t="s">
        <v>0</v>
      </c>
      <c r="D183" s="1" t="s">
        <v>5</v>
      </c>
      <c r="E183" s="1">
        <v>307</v>
      </c>
      <c r="F183" s="17">
        <v>78.98</v>
      </c>
      <c r="G183" s="51">
        <v>24246.86</v>
      </c>
      <c r="H183" s="57">
        <v>8066.1371250510883</v>
      </c>
      <c r="I183" s="57">
        <v>32312.99712505109</v>
      </c>
    </row>
    <row r="184" spans="1:9" ht="14.45" customHeight="1" x14ac:dyDescent="0.25">
      <c r="A184" s="13">
        <v>741</v>
      </c>
      <c r="B184" s="32" t="s">
        <v>182</v>
      </c>
      <c r="C184" s="1" t="s">
        <v>7</v>
      </c>
      <c r="D184" s="1" t="s">
        <v>8</v>
      </c>
      <c r="E184" s="1">
        <v>74</v>
      </c>
      <c r="F184" s="17">
        <v>78.98</v>
      </c>
      <c r="G184" s="51">
        <v>5844.52</v>
      </c>
      <c r="H184" s="57">
        <v>439.75345601082591</v>
      </c>
      <c r="I184" s="2">
        <v>6284.2734560108265</v>
      </c>
    </row>
    <row r="185" spans="1:9" ht="14.45" customHeight="1" x14ac:dyDescent="0.25">
      <c r="A185" s="13">
        <v>615</v>
      </c>
      <c r="B185" s="32" t="s">
        <v>183</v>
      </c>
      <c r="C185" s="1" t="s">
        <v>0</v>
      </c>
      <c r="D185" s="1" t="s">
        <v>22</v>
      </c>
      <c r="E185" s="1">
        <v>152</v>
      </c>
      <c r="F185" s="17">
        <v>78.98</v>
      </c>
      <c r="G185" s="51">
        <v>12004.960000000001</v>
      </c>
      <c r="H185" s="57">
        <v>998.89319052886026</v>
      </c>
      <c r="I185" s="57">
        <v>13003.853190528862</v>
      </c>
    </row>
    <row r="186" spans="1:9" ht="14.45" customHeight="1" x14ac:dyDescent="0.25">
      <c r="A186" s="13">
        <v>437</v>
      </c>
      <c r="B186" s="32" t="s">
        <v>184</v>
      </c>
      <c r="C186" s="1" t="s">
        <v>0</v>
      </c>
      <c r="D186" s="1" t="s">
        <v>60</v>
      </c>
      <c r="E186" s="1">
        <v>30</v>
      </c>
      <c r="F186" s="17">
        <v>78.98</v>
      </c>
      <c r="G186" s="51">
        <v>2369.4</v>
      </c>
      <c r="H186" s="57">
        <v>165.66487946272665</v>
      </c>
      <c r="I186" s="57">
        <v>2535.0648794627268</v>
      </c>
    </row>
    <row r="187" spans="1:9" ht="14.45" customHeight="1" x14ac:dyDescent="0.25">
      <c r="A187" s="13">
        <v>544</v>
      </c>
      <c r="B187" s="32" t="s">
        <v>132</v>
      </c>
      <c r="C187" s="1" t="s">
        <v>0</v>
      </c>
      <c r="D187" s="1" t="s">
        <v>132</v>
      </c>
      <c r="E187" s="1">
        <v>784</v>
      </c>
      <c r="F187" s="17">
        <v>78.98</v>
      </c>
      <c r="G187" s="51">
        <v>61920.32</v>
      </c>
      <c r="H187" s="57">
        <v>25863.990706124623</v>
      </c>
      <c r="I187" s="57">
        <v>87784.310706124626</v>
      </c>
    </row>
    <row r="188" spans="1:9" ht="14.45" customHeight="1" x14ac:dyDescent="0.25">
      <c r="A188" s="13">
        <v>742</v>
      </c>
      <c r="B188" s="32" t="s">
        <v>185</v>
      </c>
      <c r="C188" s="1" t="s">
        <v>0</v>
      </c>
      <c r="D188" s="1" t="s">
        <v>53</v>
      </c>
      <c r="E188" s="1">
        <v>159</v>
      </c>
      <c r="F188" s="17">
        <v>78.98</v>
      </c>
      <c r="G188" s="51">
        <v>12557.820000000002</v>
      </c>
      <c r="H188" s="57">
        <v>1745.1605522493862</v>
      </c>
      <c r="I188" s="57">
        <v>14302.980552249388</v>
      </c>
    </row>
    <row r="189" spans="1:9" ht="14.45" customHeight="1" x14ac:dyDescent="0.25">
      <c r="A189" s="13">
        <v>416</v>
      </c>
      <c r="B189" s="32" t="s">
        <v>186</v>
      </c>
      <c r="C189" s="1" t="s">
        <v>0</v>
      </c>
      <c r="D189" s="1" t="s">
        <v>28</v>
      </c>
      <c r="E189" s="1">
        <v>27</v>
      </c>
      <c r="F189" s="17">
        <v>78.98</v>
      </c>
      <c r="G189" s="51">
        <v>2132.46</v>
      </c>
      <c r="H189" s="57">
        <v>735.5239628298151</v>
      </c>
      <c r="I189" s="57">
        <v>2867.983962829815</v>
      </c>
    </row>
    <row r="190" spans="1:9" ht="14.45" customHeight="1" x14ac:dyDescent="0.25">
      <c r="A190" s="13">
        <v>700</v>
      </c>
      <c r="B190" s="32" t="s">
        <v>34</v>
      </c>
      <c r="C190" s="1" t="s">
        <v>0</v>
      </c>
      <c r="D190" s="1" t="s">
        <v>34</v>
      </c>
      <c r="E190" s="1">
        <v>1562</v>
      </c>
      <c r="F190" s="17">
        <v>72.98</v>
      </c>
      <c r="G190" s="51">
        <v>113994.76000000001</v>
      </c>
      <c r="H190" s="57">
        <v>86888.490142962502</v>
      </c>
      <c r="I190" s="57">
        <v>200883.2501429625</v>
      </c>
    </row>
    <row r="191" spans="1:9" ht="14.45" customHeight="1" x14ac:dyDescent="0.25">
      <c r="A191" s="13">
        <v>668</v>
      </c>
      <c r="B191" s="32" t="s">
        <v>187</v>
      </c>
      <c r="C191" s="1" t="s">
        <v>0</v>
      </c>
      <c r="D191" s="1" t="s">
        <v>89</v>
      </c>
      <c r="E191" s="1">
        <v>499</v>
      </c>
      <c r="F191" s="17">
        <v>78.98</v>
      </c>
      <c r="G191" s="51">
        <v>39411.020000000004</v>
      </c>
      <c r="H191" s="57">
        <v>8523.5464190723123</v>
      </c>
      <c r="I191" s="57">
        <v>47934.566419072318</v>
      </c>
    </row>
    <row r="192" spans="1:9" ht="14.45" customHeight="1" x14ac:dyDescent="0.25">
      <c r="A192" s="13">
        <v>876</v>
      </c>
      <c r="B192" s="32" t="s">
        <v>227</v>
      </c>
      <c r="C192" s="1" t="s">
        <v>0</v>
      </c>
      <c r="D192" s="1" t="s">
        <v>189</v>
      </c>
      <c r="E192" s="1">
        <v>277</v>
      </c>
      <c r="F192" s="17">
        <v>78.98</v>
      </c>
      <c r="G192" s="51">
        <v>21877.460000000003</v>
      </c>
      <c r="H192" s="57">
        <v>2803.3700666547293</v>
      </c>
      <c r="I192" s="60">
        <v>24680.830066654733</v>
      </c>
    </row>
    <row r="193" spans="1:9" ht="14.45" customHeight="1" x14ac:dyDescent="0.25">
      <c r="A193" s="13">
        <v>546</v>
      </c>
      <c r="B193" s="32" t="s">
        <v>14</v>
      </c>
      <c r="C193" s="1" t="s">
        <v>0</v>
      </c>
      <c r="D193" s="1" t="s">
        <v>14</v>
      </c>
      <c r="E193" s="1">
        <v>2024</v>
      </c>
      <c r="F193" s="17">
        <v>78.98</v>
      </c>
      <c r="G193" s="51">
        <v>159855.52000000002</v>
      </c>
      <c r="H193" s="57">
        <v>57775.592231441871</v>
      </c>
      <c r="I193" s="57">
        <v>217631.11223144189</v>
      </c>
    </row>
    <row r="194" spans="1:9" ht="14.45" customHeight="1" x14ac:dyDescent="0.25">
      <c r="A194" s="13">
        <v>669</v>
      </c>
      <c r="B194" s="32" t="s">
        <v>190</v>
      </c>
      <c r="C194" s="1" t="s">
        <v>7</v>
      </c>
      <c r="D194" s="1" t="s">
        <v>8</v>
      </c>
      <c r="E194" s="1">
        <v>99</v>
      </c>
      <c r="F194" s="17">
        <v>78.98</v>
      </c>
      <c r="G194" s="51">
        <v>7819.02</v>
      </c>
      <c r="H194" s="57">
        <v>1187.3248511204897</v>
      </c>
      <c r="I194" s="2">
        <v>9006.3448511204897</v>
      </c>
    </row>
    <row r="195" spans="1:9" ht="14.45" customHeight="1" x14ac:dyDescent="0.25">
      <c r="A195" s="13">
        <v>616</v>
      </c>
      <c r="B195" s="32" t="s">
        <v>58</v>
      </c>
      <c r="C195" s="1" t="s">
        <v>0</v>
      </c>
      <c r="D195" s="1" t="s">
        <v>58</v>
      </c>
      <c r="E195" s="1">
        <v>2425</v>
      </c>
      <c r="F195" s="17">
        <v>78.98</v>
      </c>
      <c r="G195" s="51">
        <v>191526.5</v>
      </c>
      <c r="H195" s="57">
        <v>52385.104630998809</v>
      </c>
      <c r="I195" s="57">
        <v>243911.6046309988</v>
      </c>
    </row>
    <row r="196" spans="1:9" ht="14.45" customHeight="1" x14ac:dyDescent="0.25">
      <c r="A196" s="13">
        <v>498</v>
      </c>
      <c r="B196" s="32" t="s">
        <v>192</v>
      </c>
      <c r="C196" s="1" t="s">
        <v>0</v>
      </c>
      <c r="D196" s="1" t="s">
        <v>53</v>
      </c>
      <c r="E196" s="1">
        <v>280</v>
      </c>
      <c r="F196" s="17">
        <v>78.98</v>
      </c>
      <c r="G196" s="51">
        <v>22114.400000000001</v>
      </c>
      <c r="H196" s="57">
        <v>8339.0345108711663</v>
      </c>
      <c r="I196" s="57">
        <v>30453.434510871168</v>
      </c>
    </row>
    <row r="197" spans="1:9" ht="14.45" customHeight="1" x14ac:dyDescent="0.25">
      <c r="A197" s="13">
        <v>356</v>
      </c>
      <c r="B197" s="32" t="s">
        <v>193</v>
      </c>
      <c r="C197" s="1" t="s">
        <v>0</v>
      </c>
      <c r="D197" s="1" t="s">
        <v>193</v>
      </c>
      <c r="E197" s="1">
        <v>2345</v>
      </c>
      <c r="F197" s="17">
        <v>78.98</v>
      </c>
      <c r="G197" s="51">
        <v>185208.1</v>
      </c>
      <c r="H197" s="57">
        <v>59242.732515887757</v>
      </c>
      <c r="I197" s="57">
        <v>244450.83251588777</v>
      </c>
    </row>
    <row r="198" spans="1:9" ht="14.45" customHeight="1" x14ac:dyDescent="0.25">
      <c r="A198" s="13">
        <v>670</v>
      </c>
      <c r="B198" s="32" t="s">
        <v>89</v>
      </c>
      <c r="C198" s="1" t="s">
        <v>0</v>
      </c>
      <c r="D198" s="1" t="s">
        <v>89</v>
      </c>
      <c r="E198" s="1">
        <v>960</v>
      </c>
      <c r="F198" s="17">
        <v>78.98</v>
      </c>
      <c r="G198" s="51">
        <v>75820.800000000003</v>
      </c>
      <c r="H198" s="57">
        <v>22171.619987856855</v>
      </c>
      <c r="I198" s="57">
        <v>97992.419987856862</v>
      </c>
    </row>
    <row r="199" spans="1:9" ht="14.45" customHeight="1" x14ac:dyDescent="0.25">
      <c r="A199" s="13">
        <v>743</v>
      </c>
      <c r="B199" s="32" t="s">
        <v>138</v>
      </c>
      <c r="C199" s="1" t="s">
        <v>0</v>
      </c>
      <c r="D199" s="1" t="s">
        <v>138</v>
      </c>
      <c r="E199" s="1">
        <v>1255</v>
      </c>
      <c r="F199" s="17">
        <v>75.98</v>
      </c>
      <c r="G199" s="51">
        <v>95354.900000000009</v>
      </c>
      <c r="H199" s="57">
        <v>64366.641387699055</v>
      </c>
      <c r="I199" s="57">
        <v>159721.54138769908</v>
      </c>
    </row>
    <row r="200" spans="1:9" ht="14.45" customHeight="1" x14ac:dyDescent="0.25">
      <c r="A200" s="13">
        <v>981</v>
      </c>
      <c r="B200" s="32" t="s">
        <v>24</v>
      </c>
      <c r="C200" s="1" t="s">
        <v>0</v>
      </c>
      <c r="D200" s="1" t="s">
        <v>24</v>
      </c>
      <c r="E200" s="1">
        <v>891</v>
      </c>
      <c r="F200" s="17">
        <v>78.98</v>
      </c>
      <c r="G200" s="51">
        <v>70371.180000000008</v>
      </c>
      <c r="H200" s="57">
        <v>29115.305033959718</v>
      </c>
      <c r="I200" s="57">
        <v>99486.485033959732</v>
      </c>
    </row>
    <row r="201" spans="1:9" ht="14.45" customHeight="1" x14ac:dyDescent="0.25">
      <c r="A201" s="13">
        <v>617</v>
      </c>
      <c r="B201" s="32" t="s">
        <v>195</v>
      </c>
      <c r="C201" s="1" t="s">
        <v>0</v>
      </c>
      <c r="D201" s="1" t="s">
        <v>22</v>
      </c>
      <c r="E201" s="1">
        <v>132</v>
      </c>
      <c r="F201" s="17">
        <v>78.98</v>
      </c>
      <c r="G201" s="51">
        <v>10425.36</v>
      </c>
      <c r="H201" s="57">
        <v>1312.6689820325635</v>
      </c>
      <c r="I201" s="57">
        <v>11738.028982032563</v>
      </c>
    </row>
    <row r="202" spans="1:9" ht="14.45" customHeight="1" x14ac:dyDescent="0.25">
      <c r="A202" s="13">
        <v>877</v>
      </c>
      <c r="B202" s="32" t="s">
        <v>196</v>
      </c>
      <c r="C202" s="1" t="s">
        <v>7</v>
      </c>
      <c r="D202" s="1" t="s">
        <v>8</v>
      </c>
      <c r="E202" s="1">
        <v>92</v>
      </c>
      <c r="F202" s="17">
        <v>78.98</v>
      </c>
      <c r="G202" s="51">
        <v>7266.1600000000008</v>
      </c>
      <c r="H202" s="57">
        <v>1193.7430054668187</v>
      </c>
      <c r="I202" s="2">
        <v>8459.9030054668201</v>
      </c>
    </row>
    <row r="203" spans="1:9" ht="14.45" customHeight="1" x14ac:dyDescent="0.25">
      <c r="A203" s="13">
        <v>982</v>
      </c>
      <c r="B203" s="32" t="s">
        <v>197</v>
      </c>
      <c r="C203" s="1" t="s">
        <v>0</v>
      </c>
      <c r="D203" s="1" t="s">
        <v>36</v>
      </c>
      <c r="E203" s="1">
        <v>325</v>
      </c>
      <c r="F203" s="17">
        <v>78.98</v>
      </c>
      <c r="G203" s="51">
        <v>25668.5</v>
      </c>
      <c r="H203" s="57">
        <v>6656.3471736570482</v>
      </c>
      <c r="I203" s="57">
        <v>32324.84717365705</v>
      </c>
    </row>
    <row r="204" spans="1:9" ht="24.6" customHeight="1" x14ac:dyDescent="0.25">
      <c r="A204" s="13">
        <v>588</v>
      </c>
      <c r="B204" s="32" t="s">
        <v>347</v>
      </c>
      <c r="C204" s="1" t="s">
        <v>7</v>
      </c>
      <c r="D204" s="1" t="s">
        <v>8</v>
      </c>
      <c r="E204" s="1">
        <v>59</v>
      </c>
      <c r="F204" s="17">
        <v>78.98</v>
      </c>
      <c r="G204" s="51">
        <v>4659.8200000000006</v>
      </c>
      <c r="H204" s="57">
        <v>1916.6976229110001</v>
      </c>
      <c r="I204" s="2">
        <v>6576.5176229110002</v>
      </c>
    </row>
    <row r="205" spans="1:9" ht="14.45" customHeight="1" x14ac:dyDescent="0.25">
      <c r="A205" s="13">
        <v>724</v>
      </c>
      <c r="B205" s="32" t="s">
        <v>198</v>
      </c>
      <c r="C205" s="1" t="s">
        <v>0</v>
      </c>
      <c r="D205" s="1" t="s">
        <v>194</v>
      </c>
      <c r="E205" s="1">
        <v>170</v>
      </c>
      <c r="F205" s="17">
        <v>72.98</v>
      </c>
      <c r="G205" s="51">
        <v>12406.6</v>
      </c>
      <c r="H205" s="57">
        <v>3696.813559001188</v>
      </c>
      <c r="I205" s="57">
        <v>16103.413559001188</v>
      </c>
    </row>
    <row r="206" spans="1:9" ht="14.45" customHeight="1" x14ac:dyDescent="0.25">
      <c r="A206" s="13">
        <v>357</v>
      </c>
      <c r="B206" s="32" t="s">
        <v>199</v>
      </c>
      <c r="C206" s="1" t="s">
        <v>7</v>
      </c>
      <c r="D206" s="1" t="s">
        <v>8</v>
      </c>
      <c r="E206" s="1">
        <v>190</v>
      </c>
      <c r="F206" s="17">
        <v>78.98</v>
      </c>
      <c r="G206" s="51">
        <v>15006.2</v>
      </c>
      <c r="H206" s="57">
        <v>2180.9143468716843</v>
      </c>
      <c r="I206" s="2">
        <v>17187.114346871684</v>
      </c>
    </row>
    <row r="207" spans="1:9" ht="14.45" customHeight="1" x14ac:dyDescent="0.25">
      <c r="A207" s="13">
        <v>983</v>
      </c>
      <c r="B207" s="32" t="s">
        <v>200</v>
      </c>
      <c r="C207" s="1" t="s">
        <v>0</v>
      </c>
      <c r="D207" s="1" t="s">
        <v>24</v>
      </c>
      <c r="E207" s="1">
        <v>326</v>
      </c>
      <c r="F207" s="17">
        <v>78.98</v>
      </c>
      <c r="G207" s="51">
        <v>25747.48</v>
      </c>
      <c r="H207" s="57">
        <v>7481.4071545411862</v>
      </c>
      <c r="I207" s="57">
        <v>33228.887154541182</v>
      </c>
    </row>
    <row r="208" spans="1:9" ht="14.45" customHeight="1" x14ac:dyDescent="0.25">
      <c r="A208" s="13">
        <v>418</v>
      </c>
      <c r="B208" s="32" t="s">
        <v>201</v>
      </c>
      <c r="C208" s="1" t="s">
        <v>0</v>
      </c>
      <c r="D208" s="1" t="s">
        <v>28</v>
      </c>
      <c r="E208" s="1">
        <v>618</v>
      </c>
      <c r="F208" s="17">
        <v>78.98</v>
      </c>
      <c r="G208" s="51">
        <v>48809.64</v>
      </c>
      <c r="H208" s="57">
        <v>22867.5764733537</v>
      </c>
      <c r="I208" s="57">
        <v>71677.216473353707</v>
      </c>
    </row>
    <row r="209" spans="1:9" ht="14.45" customHeight="1" x14ac:dyDescent="0.25">
      <c r="A209" s="13">
        <v>619</v>
      </c>
      <c r="B209" s="32" t="s">
        <v>202</v>
      </c>
      <c r="C209" s="1" t="s">
        <v>7</v>
      </c>
      <c r="D209" s="1" t="s">
        <v>8</v>
      </c>
      <c r="E209" s="1">
        <v>793</v>
      </c>
      <c r="F209" s="17">
        <v>78.98</v>
      </c>
      <c r="G209" s="51">
        <v>62631.140000000007</v>
      </c>
      <c r="H209" s="57">
        <v>10389.853113572868</v>
      </c>
      <c r="I209" s="2">
        <v>73020.993113572869</v>
      </c>
    </row>
    <row r="210" spans="1:9" ht="24.6" customHeight="1" x14ac:dyDescent="0.25">
      <c r="A210" s="13">
        <v>934</v>
      </c>
      <c r="B210" s="32" t="s">
        <v>348</v>
      </c>
      <c r="C210" s="1" t="s">
        <v>0</v>
      </c>
      <c r="D210" s="1" t="s">
        <v>19</v>
      </c>
      <c r="E210" s="1">
        <v>386</v>
      </c>
      <c r="F210" s="17">
        <v>78.98</v>
      </c>
      <c r="G210" s="51">
        <v>30486.280000000002</v>
      </c>
      <c r="H210" s="57">
        <v>11196.441933026437</v>
      </c>
      <c r="I210" s="57">
        <v>41682.721933026442</v>
      </c>
    </row>
    <row r="211" spans="1:9" ht="14.45" customHeight="1" x14ac:dyDescent="0.25">
      <c r="A211" s="13">
        <v>629</v>
      </c>
      <c r="B211" s="32" t="s">
        <v>203</v>
      </c>
      <c r="C211" s="1" t="s">
        <v>0</v>
      </c>
      <c r="D211" s="1" t="s">
        <v>22</v>
      </c>
      <c r="E211" s="1">
        <v>83</v>
      </c>
      <c r="F211" s="17">
        <v>78.98</v>
      </c>
      <c r="G211" s="51">
        <v>6555.34</v>
      </c>
      <c r="H211" s="57">
        <v>581.68431047114393</v>
      </c>
      <c r="I211" s="57">
        <v>7137.0243104711444</v>
      </c>
    </row>
    <row r="212" spans="1:9" ht="14.45" customHeight="1" x14ac:dyDescent="0.25">
      <c r="A212" s="13">
        <v>935</v>
      </c>
      <c r="B212" s="32" t="s">
        <v>204</v>
      </c>
      <c r="C212" s="1" t="s">
        <v>7</v>
      </c>
      <c r="D212" s="1" t="s">
        <v>8</v>
      </c>
      <c r="E212" s="1">
        <v>111</v>
      </c>
      <c r="F212" s="17">
        <v>78.98</v>
      </c>
      <c r="G212" s="51">
        <v>8766.7800000000007</v>
      </c>
      <c r="H212" s="57">
        <v>1650.979824440984</v>
      </c>
      <c r="I212" s="2">
        <v>10417.759824440986</v>
      </c>
    </row>
    <row r="213" spans="1:9" ht="24.6" customHeight="1" x14ac:dyDescent="0.25">
      <c r="A213" s="13">
        <v>589</v>
      </c>
      <c r="B213" s="32" t="s">
        <v>349</v>
      </c>
      <c r="C213" s="1" t="s">
        <v>0</v>
      </c>
      <c r="D213" s="1" t="s">
        <v>50</v>
      </c>
      <c r="E213" s="1">
        <v>69</v>
      </c>
      <c r="F213" s="17">
        <v>78.98</v>
      </c>
      <c r="G213" s="51">
        <v>5449.62</v>
      </c>
      <c r="H213" s="57">
        <v>2534.9088922392684</v>
      </c>
      <c r="I213" s="57">
        <v>7984.5288922392683</v>
      </c>
    </row>
    <row r="214" spans="1:9" ht="14.45" customHeight="1" x14ac:dyDescent="0.25">
      <c r="A214" s="13">
        <v>334</v>
      </c>
      <c r="B214" s="32" t="s">
        <v>205</v>
      </c>
      <c r="C214" s="1" t="s">
        <v>0</v>
      </c>
      <c r="D214" s="1" t="s">
        <v>5</v>
      </c>
      <c r="E214" s="1">
        <v>92</v>
      </c>
      <c r="F214" s="17">
        <v>78.98</v>
      </c>
      <c r="G214" s="51">
        <v>7266.1600000000008</v>
      </c>
      <c r="H214" s="57">
        <v>954.18237354932194</v>
      </c>
      <c r="I214" s="57">
        <v>8220.3423735493234</v>
      </c>
    </row>
    <row r="215" spans="1:9" ht="14.45" customHeight="1" x14ac:dyDescent="0.25">
      <c r="A215" s="13">
        <v>620</v>
      </c>
      <c r="B215" s="32" t="s">
        <v>206</v>
      </c>
      <c r="C215" s="1" t="s">
        <v>0</v>
      </c>
      <c r="D215" s="1" t="s">
        <v>22</v>
      </c>
      <c r="E215" s="1">
        <v>155</v>
      </c>
      <c r="F215" s="17">
        <v>78.98</v>
      </c>
      <c r="G215" s="51">
        <v>12241.900000000001</v>
      </c>
      <c r="H215" s="57">
        <v>1138.7920875257048</v>
      </c>
      <c r="I215" s="57">
        <v>13380.692087525706</v>
      </c>
    </row>
    <row r="216" spans="1:9" ht="14.45" customHeight="1" x14ac:dyDescent="0.25">
      <c r="A216" s="13">
        <v>391</v>
      </c>
      <c r="B216" s="32" t="s">
        <v>350</v>
      </c>
      <c r="C216" s="1" t="s">
        <v>0</v>
      </c>
      <c r="D216" s="1" t="s">
        <v>3</v>
      </c>
      <c r="E216" s="1">
        <v>180</v>
      </c>
      <c r="F216" s="17">
        <v>78.98</v>
      </c>
      <c r="G216" s="51">
        <v>14216.400000000001</v>
      </c>
      <c r="H216" s="57">
        <v>1785.3864346002385</v>
      </c>
      <c r="I216" s="57">
        <v>16001.786434600241</v>
      </c>
    </row>
    <row r="217" spans="1:9" ht="26.25" customHeight="1" x14ac:dyDescent="0.25">
      <c r="A217" s="13">
        <v>766</v>
      </c>
      <c r="B217" s="32" t="s">
        <v>351</v>
      </c>
      <c r="C217" s="1" t="s">
        <v>7</v>
      </c>
      <c r="D217" s="1" t="s">
        <v>8</v>
      </c>
      <c r="E217" s="1">
        <v>154</v>
      </c>
      <c r="F217" s="17">
        <v>78.98</v>
      </c>
      <c r="G217" s="51">
        <v>12162.92</v>
      </c>
      <c r="H217" s="57">
        <v>2308.2555269011891</v>
      </c>
      <c r="I217" s="2">
        <v>14471.175526901188</v>
      </c>
    </row>
    <row r="218" spans="1:9" ht="14.45" customHeight="1" x14ac:dyDescent="0.25">
      <c r="A218" s="13">
        <v>985</v>
      </c>
      <c r="B218" s="32" t="s">
        <v>207</v>
      </c>
      <c r="C218" s="1" t="s">
        <v>0</v>
      </c>
      <c r="D218" s="1" t="s">
        <v>36</v>
      </c>
      <c r="E218" s="1">
        <v>124</v>
      </c>
      <c r="F218" s="17">
        <v>78.98</v>
      </c>
      <c r="G218" s="51">
        <v>9793.52</v>
      </c>
      <c r="H218" s="57">
        <v>1251.6420855990434</v>
      </c>
      <c r="I218" s="57">
        <v>11045.162085599044</v>
      </c>
    </row>
    <row r="219" spans="1:9" ht="14.45" customHeight="1" x14ac:dyDescent="0.25">
      <c r="A219" s="13">
        <v>335</v>
      </c>
      <c r="B219" s="32" t="s">
        <v>208</v>
      </c>
      <c r="C219" s="1" t="s">
        <v>7</v>
      </c>
      <c r="D219" s="1" t="s">
        <v>8</v>
      </c>
      <c r="E219" s="1">
        <v>44</v>
      </c>
      <c r="F219" s="17">
        <v>78.98</v>
      </c>
      <c r="G219" s="51">
        <v>3475.1200000000003</v>
      </c>
      <c r="H219" s="57">
        <v>365.98433632653035</v>
      </c>
      <c r="I219" s="2">
        <v>3841.1043363265308</v>
      </c>
    </row>
    <row r="220" spans="1:9" ht="14.45" customHeight="1" x14ac:dyDescent="0.25">
      <c r="A220" s="13">
        <v>622</v>
      </c>
      <c r="B220" s="32" t="s">
        <v>149</v>
      </c>
      <c r="C220" s="1" t="s">
        <v>0</v>
      </c>
      <c r="D220" s="1" t="s">
        <v>58</v>
      </c>
      <c r="E220" s="1">
        <v>164</v>
      </c>
      <c r="F220" s="17">
        <v>78.98</v>
      </c>
      <c r="G220" s="51">
        <v>12952.720000000001</v>
      </c>
      <c r="H220" s="57">
        <v>1906.0214243846765</v>
      </c>
      <c r="I220" s="57">
        <v>14858.741424384678</v>
      </c>
    </row>
    <row r="221" spans="1:9" ht="14.45" customHeight="1" x14ac:dyDescent="0.25">
      <c r="A221" s="13">
        <v>744</v>
      </c>
      <c r="B221" s="32" t="s">
        <v>210</v>
      </c>
      <c r="C221" s="1" t="s">
        <v>0</v>
      </c>
      <c r="D221" s="1" t="s">
        <v>13</v>
      </c>
      <c r="E221" s="1">
        <v>504</v>
      </c>
      <c r="F221" s="17">
        <v>78.98</v>
      </c>
      <c r="G221" s="51">
        <v>39805.920000000006</v>
      </c>
      <c r="H221" s="57">
        <v>15792.386404711649</v>
      </c>
      <c r="I221" s="57">
        <v>55598.306404711657</v>
      </c>
    </row>
    <row r="222" spans="1:9" ht="14.45" customHeight="1" x14ac:dyDescent="0.25">
      <c r="A222" s="13">
        <v>438</v>
      </c>
      <c r="B222" s="32" t="s">
        <v>211</v>
      </c>
      <c r="C222" s="1" t="s">
        <v>0</v>
      </c>
      <c r="D222" s="1" t="s">
        <v>63</v>
      </c>
      <c r="E222" s="1">
        <v>243</v>
      </c>
      <c r="F222" s="17">
        <v>74.98</v>
      </c>
      <c r="G222" s="51">
        <v>18220.14</v>
      </c>
      <c r="H222" s="57">
        <v>4634.7110161525525</v>
      </c>
      <c r="I222" s="57">
        <v>22854.851016152552</v>
      </c>
    </row>
    <row r="223" spans="1:9" ht="14.45" customHeight="1" x14ac:dyDescent="0.25">
      <c r="A223" s="13">
        <v>363</v>
      </c>
      <c r="B223" s="32" t="s">
        <v>212</v>
      </c>
      <c r="C223" s="1" t="s">
        <v>0</v>
      </c>
      <c r="D223" s="1" t="s">
        <v>212</v>
      </c>
      <c r="E223" s="1">
        <v>3035</v>
      </c>
      <c r="F223" s="17">
        <v>78.98</v>
      </c>
      <c r="G223" s="51">
        <v>239704.30000000002</v>
      </c>
      <c r="H223" s="57">
        <v>150734.44823578859</v>
      </c>
      <c r="I223" s="57">
        <v>390438.7482357886</v>
      </c>
    </row>
    <row r="224" spans="1:9" ht="14.45" customHeight="1" x14ac:dyDescent="0.25">
      <c r="A224" s="13">
        <v>701</v>
      </c>
      <c r="B224" s="32" t="s">
        <v>213</v>
      </c>
      <c r="C224" s="1" t="s">
        <v>0</v>
      </c>
      <c r="D224" s="1" t="s">
        <v>34</v>
      </c>
      <c r="E224" s="1">
        <v>81</v>
      </c>
      <c r="F224" s="17">
        <v>72.98</v>
      </c>
      <c r="G224" s="51">
        <v>5911.38</v>
      </c>
      <c r="H224" s="57">
        <v>2866.7816182257066</v>
      </c>
      <c r="I224" s="57">
        <v>8778.1616182257058</v>
      </c>
    </row>
    <row r="225" spans="1:9" ht="14.45" customHeight="1" x14ac:dyDescent="0.25">
      <c r="A225" s="13">
        <v>450</v>
      </c>
      <c r="B225" s="32" t="s">
        <v>63</v>
      </c>
      <c r="C225" s="1" t="s">
        <v>0</v>
      </c>
      <c r="D225" s="1" t="s">
        <v>63</v>
      </c>
      <c r="E225" s="1">
        <v>399</v>
      </c>
      <c r="F225" s="17">
        <v>74.98</v>
      </c>
      <c r="G225" s="51">
        <v>29917.02</v>
      </c>
      <c r="H225" s="57">
        <v>13387.23439371944</v>
      </c>
      <c r="I225" s="57">
        <v>43304.254393719442</v>
      </c>
    </row>
    <row r="226" spans="1:9" ht="14.45" customHeight="1" x14ac:dyDescent="0.25">
      <c r="A226" s="13">
        <v>716</v>
      </c>
      <c r="B226" s="32" t="s">
        <v>214</v>
      </c>
      <c r="C226" s="1" t="s">
        <v>7</v>
      </c>
      <c r="D226" s="1" t="s">
        <v>8</v>
      </c>
      <c r="E226" s="1">
        <v>102</v>
      </c>
      <c r="F226" s="17">
        <v>78.98</v>
      </c>
      <c r="G226" s="51">
        <v>8055.96</v>
      </c>
      <c r="H226" s="57">
        <v>1111.9390160095111</v>
      </c>
      <c r="I226" s="2">
        <v>9167.8990160095109</v>
      </c>
    </row>
    <row r="227" spans="1:9" ht="14.45" customHeight="1" x14ac:dyDescent="0.25">
      <c r="A227" s="13">
        <v>392</v>
      </c>
      <c r="B227" s="32" t="s">
        <v>215</v>
      </c>
      <c r="C227" s="1" t="s">
        <v>0</v>
      </c>
      <c r="D227" s="1" t="s">
        <v>3</v>
      </c>
      <c r="E227" s="1">
        <v>854</v>
      </c>
      <c r="F227" s="17">
        <v>78.98</v>
      </c>
      <c r="G227" s="51">
        <v>67448.92</v>
      </c>
      <c r="H227" s="57">
        <v>30103.372923201841</v>
      </c>
      <c r="I227" s="57">
        <v>97552.292923201836</v>
      </c>
    </row>
    <row r="228" spans="1:9" ht="14.45" customHeight="1" x14ac:dyDescent="0.25">
      <c r="A228" s="13">
        <v>726</v>
      </c>
      <c r="B228" s="32" t="s">
        <v>216</v>
      </c>
      <c r="C228" s="1" t="s">
        <v>0</v>
      </c>
      <c r="D228" s="1" t="s">
        <v>194</v>
      </c>
      <c r="E228" s="1">
        <v>448</v>
      </c>
      <c r="F228" s="17">
        <v>72.98</v>
      </c>
      <c r="G228" s="51">
        <v>32695.040000000001</v>
      </c>
      <c r="H228" s="57">
        <v>9050.8889842229364</v>
      </c>
      <c r="I228" s="57">
        <v>41745.928984222934</v>
      </c>
    </row>
    <row r="229" spans="1:9" ht="14.45" customHeight="1" x14ac:dyDescent="0.25">
      <c r="A229" s="13">
        <v>936</v>
      </c>
      <c r="B229" s="32" t="s">
        <v>217</v>
      </c>
      <c r="C229" s="1" t="s">
        <v>0</v>
      </c>
      <c r="D229" s="1" t="s">
        <v>14</v>
      </c>
      <c r="E229" s="1">
        <v>58</v>
      </c>
      <c r="F229" s="17">
        <v>78.98</v>
      </c>
      <c r="G229" s="51">
        <v>4580.84</v>
      </c>
      <c r="H229" s="57">
        <v>1073.0492157481917</v>
      </c>
      <c r="I229" s="57">
        <v>5653.8892157481914</v>
      </c>
    </row>
    <row r="230" spans="1:9" ht="14.45" customHeight="1" x14ac:dyDescent="0.25">
      <c r="A230" s="13">
        <v>745</v>
      </c>
      <c r="B230" s="32" t="s">
        <v>218</v>
      </c>
      <c r="C230" s="1" t="s">
        <v>0</v>
      </c>
      <c r="D230" s="1" t="s">
        <v>138</v>
      </c>
      <c r="E230" s="1">
        <v>583</v>
      </c>
      <c r="F230" s="17">
        <v>75.98</v>
      </c>
      <c r="G230" s="51">
        <v>44296.340000000004</v>
      </c>
      <c r="H230" s="57">
        <v>14004.805827231608</v>
      </c>
      <c r="I230" s="57">
        <v>58301.145827231609</v>
      </c>
    </row>
    <row r="231" spans="1:9" ht="14.45" customHeight="1" x14ac:dyDescent="0.25">
      <c r="A231" s="13">
        <v>309</v>
      </c>
      <c r="B231" s="32" t="s">
        <v>219</v>
      </c>
      <c r="C231" s="1" t="s">
        <v>0</v>
      </c>
      <c r="D231" s="1" t="s">
        <v>3</v>
      </c>
      <c r="E231" s="1">
        <v>236</v>
      </c>
      <c r="F231" s="17">
        <v>78.98</v>
      </c>
      <c r="G231" s="51">
        <v>18639.280000000002</v>
      </c>
      <c r="H231" s="57">
        <v>2330.9224833289259</v>
      </c>
      <c r="I231" s="57">
        <v>20970.202483328929</v>
      </c>
    </row>
    <row r="232" spans="1:9" ht="14.45" customHeight="1" x14ac:dyDescent="0.25">
      <c r="A232" s="13">
        <v>310</v>
      </c>
      <c r="B232" s="32" t="s">
        <v>352</v>
      </c>
      <c r="C232" s="1" t="s">
        <v>0</v>
      </c>
      <c r="D232" s="1" t="s">
        <v>3</v>
      </c>
      <c r="E232" s="1">
        <v>529</v>
      </c>
      <c r="F232" s="17">
        <v>78.98</v>
      </c>
      <c r="G232" s="51">
        <v>41780.420000000006</v>
      </c>
      <c r="H232" s="57">
        <v>5694.3755567426751</v>
      </c>
      <c r="I232" s="57">
        <v>47474.795556742683</v>
      </c>
    </row>
    <row r="233" spans="1:9" ht="14.45" customHeight="1" x14ac:dyDescent="0.25">
      <c r="A233" s="15">
        <v>715</v>
      </c>
      <c r="B233" s="32" t="s">
        <v>220</v>
      </c>
      <c r="C233" s="1" t="s">
        <v>7</v>
      </c>
      <c r="D233" s="1" t="s">
        <v>8</v>
      </c>
      <c r="E233" s="1">
        <v>14</v>
      </c>
      <c r="F233" s="17">
        <v>78.98</v>
      </c>
      <c r="G233" s="51">
        <v>1105.72</v>
      </c>
      <c r="H233" s="57">
        <v>277.45699009277928</v>
      </c>
      <c r="I233" s="2">
        <v>1383.1769900927793</v>
      </c>
    </row>
    <row r="234" spans="1:9" ht="14.45" customHeight="1" x14ac:dyDescent="0.25">
      <c r="A234" s="13">
        <v>703</v>
      </c>
      <c r="B234" s="32" t="s">
        <v>221</v>
      </c>
      <c r="C234" s="1" t="s">
        <v>0</v>
      </c>
      <c r="D234" s="1" t="s">
        <v>60</v>
      </c>
      <c r="E234" s="1">
        <v>514</v>
      </c>
      <c r="F234" s="17">
        <v>78.98</v>
      </c>
      <c r="G234" s="51">
        <v>40595.72</v>
      </c>
      <c r="H234" s="57">
        <v>18656.969006180789</v>
      </c>
      <c r="I234" s="57">
        <v>59252.689006180794</v>
      </c>
    </row>
    <row r="235" spans="1:9" ht="25.5" x14ac:dyDescent="0.25">
      <c r="A235" s="13">
        <v>567</v>
      </c>
      <c r="B235" s="32" t="s">
        <v>353</v>
      </c>
      <c r="C235" s="1" t="s">
        <v>0</v>
      </c>
      <c r="D235" s="1" t="s">
        <v>74</v>
      </c>
      <c r="E235" s="1">
        <v>749</v>
      </c>
      <c r="F235" s="17">
        <v>78.98</v>
      </c>
      <c r="G235" s="51">
        <v>59156.020000000004</v>
      </c>
      <c r="H235" s="57">
        <v>9671.0365110402436</v>
      </c>
      <c r="I235" s="57">
        <v>68827.056511040253</v>
      </c>
    </row>
    <row r="236" spans="1:9" ht="14.45" customHeight="1" x14ac:dyDescent="0.25">
      <c r="A236" s="13">
        <v>336</v>
      </c>
      <c r="B236" s="32" t="s">
        <v>222</v>
      </c>
      <c r="C236" s="1" t="s">
        <v>7</v>
      </c>
      <c r="D236" s="1" t="s">
        <v>8</v>
      </c>
      <c r="E236" s="1">
        <v>48</v>
      </c>
      <c r="F236" s="17">
        <v>78.98</v>
      </c>
      <c r="G236" s="51">
        <v>3791.04</v>
      </c>
      <c r="H236" s="57">
        <v>434.55853815768535</v>
      </c>
      <c r="I236" s="2">
        <v>4225.5985381576857</v>
      </c>
    </row>
    <row r="237" spans="1:9" ht="14.45" customHeight="1" x14ac:dyDescent="0.25">
      <c r="A237" s="13">
        <v>441</v>
      </c>
      <c r="B237" s="32" t="s">
        <v>354</v>
      </c>
      <c r="C237" s="1" t="s">
        <v>0</v>
      </c>
      <c r="D237" s="1" t="s">
        <v>65</v>
      </c>
      <c r="E237" s="1">
        <v>159</v>
      </c>
      <c r="F237" s="17">
        <v>78.98</v>
      </c>
      <c r="G237" s="51">
        <v>12557.820000000002</v>
      </c>
      <c r="H237" s="57">
        <v>5178.5525211823951</v>
      </c>
      <c r="I237" s="57">
        <v>17736.372521182398</v>
      </c>
    </row>
    <row r="238" spans="1:9" ht="14.45" customHeight="1" x14ac:dyDescent="0.25">
      <c r="A238" s="13">
        <v>767</v>
      </c>
      <c r="B238" s="32" t="s">
        <v>223</v>
      </c>
      <c r="C238" s="1" t="s">
        <v>7</v>
      </c>
      <c r="D238" s="1" t="s">
        <v>8</v>
      </c>
      <c r="E238" s="1">
        <v>189</v>
      </c>
      <c r="F238" s="17">
        <v>78.98</v>
      </c>
      <c r="G238" s="51">
        <v>14927.220000000001</v>
      </c>
      <c r="H238" s="57">
        <v>2453.7862614784117</v>
      </c>
      <c r="I238" s="2">
        <v>17381.006261478411</v>
      </c>
    </row>
    <row r="239" spans="1:9" ht="14.45" customHeight="1" x14ac:dyDescent="0.25">
      <c r="A239" s="13">
        <v>879</v>
      </c>
      <c r="B239" s="32" t="s">
        <v>189</v>
      </c>
      <c r="C239" s="1" t="s">
        <v>0</v>
      </c>
      <c r="D239" s="1" t="s">
        <v>189</v>
      </c>
      <c r="E239" s="1">
        <v>491</v>
      </c>
      <c r="F239" s="17">
        <v>78.98</v>
      </c>
      <c r="G239" s="51">
        <v>38779.18</v>
      </c>
      <c r="H239" s="57">
        <v>7466.2916742424932</v>
      </c>
      <c r="I239" s="57">
        <v>46245.471674242493</v>
      </c>
    </row>
    <row r="240" spans="1:9" ht="14.45" customHeight="1" x14ac:dyDescent="0.25">
      <c r="A240" s="13">
        <v>590</v>
      </c>
      <c r="B240" s="32" t="s">
        <v>355</v>
      </c>
      <c r="C240" s="1" t="s">
        <v>7</v>
      </c>
      <c r="D240" s="1" t="s">
        <v>8</v>
      </c>
      <c r="E240" s="1">
        <v>511</v>
      </c>
      <c r="F240" s="17">
        <v>78.98</v>
      </c>
      <c r="G240" s="51">
        <v>40358.78</v>
      </c>
      <c r="H240" s="57">
        <v>14501.349665507832</v>
      </c>
      <c r="I240" s="2">
        <v>54860.129665507833</v>
      </c>
    </row>
    <row r="241" spans="1:9" ht="15.6" customHeight="1" x14ac:dyDescent="0.25">
      <c r="A241" s="13">
        <v>704</v>
      </c>
      <c r="B241" s="32" t="s">
        <v>356</v>
      </c>
      <c r="C241" s="5" t="s">
        <v>0</v>
      </c>
      <c r="D241" s="5" t="s">
        <v>34</v>
      </c>
      <c r="E241" s="5">
        <v>29</v>
      </c>
      <c r="F241" s="17">
        <v>72.98</v>
      </c>
      <c r="G241" s="51">
        <v>2116.42</v>
      </c>
      <c r="H241" s="57">
        <v>1367.837355598672</v>
      </c>
      <c r="I241" s="61">
        <v>3484.2573555986719</v>
      </c>
    </row>
    <row r="242" spans="1:9" ht="14.45" customHeight="1" x14ac:dyDescent="0.25">
      <c r="A242" s="13">
        <v>337</v>
      </c>
      <c r="B242" s="32" t="s">
        <v>357</v>
      </c>
      <c r="C242" s="1" t="s">
        <v>0</v>
      </c>
      <c r="D242" s="1" t="s">
        <v>5</v>
      </c>
      <c r="E242" s="1">
        <v>855</v>
      </c>
      <c r="F242" s="17">
        <v>78.98</v>
      </c>
      <c r="G242" s="51">
        <v>67527.900000000009</v>
      </c>
      <c r="H242" s="57">
        <v>24717.636362263867</v>
      </c>
      <c r="I242" s="57">
        <v>92245.536362263869</v>
      </c>
    </row>
    <row r="243" spans="1:9" ht="14.45" customHeight="1" x14ac:dyDescent="0.25">
      <c r="A243" s="13">
        <v>338</v>
      </c>
      <c r="B243" s="32" t="s">
        <v>225</v>
      </c>
      <c r="C243" s="1" t="s">
        <v>7</v>
      </c>
      <c r="D243" s="1" t="s">
        <v>8</v>
      </c>
      <c r="E243" s="1">
        <v>297</v>
      </c>
      <c r="F243" s="17">
        <v>78.98</v>
      </c>
      <c r="G243" s="51">
        <v>23457.06</v>
      </c>
      <c r="H243" s="57">
        <v>6318.7834494136023</v>
      </c>
      <c r="I243" s="2">
        <v>29775.843449413602</v>
      </c>
    </row>
    <row r="244" spans="1:9" ht="14.45" customHeight="1" x14ac:dyDescent="0.25">
      <c r="A244" s="13">
        <v>339</v>
      </c>
      <c r="B244" s="32" t="s">
        <v>226</v>
      </c>
      <c r="C244" s="1" t="s">
        <v>7</v>
      </c>
      <c r="D244" s="1" t="s">
        <v>8</v>
      </c>
      <c r="E244" s="1">
        <v>104</v>
      </c>
      <c r="F244" s="17">
        <v>78.98</v>
      </c>
      <c r="G244" s="51">
        <v>8213.92</v>
      </c>
      <c r="H244" s="57">
        <v>813.45176438820727</v>
      </c>
      <c r="I244" s="2">
        <v>9027.3717643882082</v>
      </c>
    </row>
    <row r="245" spans="1:9" ht="14.45" customHeight="1" x14ac:dyDescent="0.25">
      <c r="A245" s="13">
        <v>442</v>
      </c>
      <c r="B245" s="32" t="s">
        <v>358</v>
      </c>
      <c r="C245" s="1" t="s">
        <v>0</v>
      </c>
      <c r="D245" s="1" t="s">
        <v>63</v>
      </c>
      <c r="E245" s="1">
        <v>34</v>
      </c>
      <c r="F245" s="17">
        <v>74.98</v>
      </c>
      <c r="G245" s="51">
        <v>2549.3200000000002</v>
      </c>
      <c r="H245" s="57">
        <v>261.57784423429206</v>
      </c>
      <c r="I245" s="57">
        <v>2810.8978442342923</v>
      </c>
    </row>
    <row r="246" spans="1:9" ht="26.25" customHeight="1" x14ac:dyDescent="0.25">
      <c r="A246" s="13">
        <v>904</v>
      </c>
      <c r="B246" s="32" t="s">
        <v>359</v>
      </c>
      <c r="C246" s="1" t="s">
        <v>7</v>
      </c>
      <c r="D246" s="1" t="s">
        <v>8</v>
      </c>
      <c r="E246" s="1">
        <v>298</v>
      </c>
      <c r="F246" s="17">
        <v>78.98</v>
      </c>
      <c r="G246" s="51">
        <v>23536.04</v>
      </c>
      <c r="H246" s="57">
        <v>3321.4273296431388</v>
      </c>
      <c r="I246" s="2">
        <v>26857.467329643139</v>
      </c>
    </row>
    <row r="247" spans="1:9" ht="14.45" customHeight="1" x14ac:dyDescent="0.25">
      <c r="A247" s="13">
        <v>623</v>
      </c>
      <c r="B247" s="32" t="s">
        <v>150</v>
      </c>
      <c r="C247" s="1" t="s">
        <v>0</v>
      </c>
      <c r="D247" s="1" t="s">
        <v>58</v>
      </c>
      <c r="E247" s="1">
        <v>593</v>
      </c>
      <c r="F247" s="17">
        <v>78.98</v>
      </c>
      <c r="G247" s="51">
        <v>46835.14</v>
      </c>
      <c r="H247" s="57">
        <v>9298.4823663904317</v>
      </c>
      <c r="I247" s="57">
        <v>56133.622366390431</v>
      </c>
    </row>
    <row r="248" spans="1:9" ht="14.45" customHeight="1" x14ac:dyDescent="0.25">
      <c r="A248" s="13">
        <v>905</v>
      </c>
      <c r="B248" s="32" t="s">
        <v>228</v>
      </c>
      <c r="C248" s="1" t="s">
        <v>7</v>
      </c>
      <c r="D248" s="1" t="s">
        <v>8</v>
      </c>
      <c r="E248" s="1">
        <v>516</v>
      </c>
      <c r="F248" s="17">
        <v>78.98</v>
      </c>
      <c r="G248" s="51">
        <v>40753.68</v>
      </c>
      <c r="H248" s="57">
        <v>4370.2516656304661</v>
      </c>
      <c r="I248" s="2">
        <v>45123.931665630465</v>
      </c>
    </row>
    <row r="249" spans="1:9" ht="14.45" customHeight="1" x14ac:dyDescent="0.25">
      <c r="A249" s="13">
        <v>420</v>
      </c>
      <c r="B249" s="32" t="s">
        <v>229</v>
      </c>
      <c r="C249" s="1" t="s">
        <v>0</v>
      </c>
      <c r="D249" s="1" t="s">
        <v>10</v>
      </c>
      <c r="E249" s="1">
        <v>471</v>
      </c>
      <c r="F249" s="17">
        <v>78.98</v>
      </c>
      <c r="G249" s="51">
        <v>37199.58</v>
      </c>
      <c r="H249" s="57">
        <v>21347.128716244155</v>
      </c>
      <c r="I249" s="57">
        <v>58546.70871624416</v>
      </c>
    </row>
    <row r="250" spans="1:9" ht="14.45" customHeight="1" x14ac:dyDescent="0.25">
      <c r="A250" s="13">
        <v>880</v>
      </c>
      <c r="B250" s="32" t="s">
        <v>233</v>
      </c>
      <c r="C250" s="1" t="s">
        <v>0</v>
      </c>
      <c r="D250" s="1" t="s">
        <v>189</v>
      </c>
      <c r="E250" s="1">
        <v>354</v>
      </c>
      <c r="F250" s="17">
        <v>78.98</v>
      </c>
      <c r="G250" s="51">
        <v>27958.920000000002</v>
      </c>
      <c r="H250" s="57">
        <v>6263.2432071380508</v>
      </c>
      <c r="I250" s="57">
        <v>34222.163207138052</v>
      </c>
    </row>
    <row r="251" spans="1:9" ht="14.45" customHeight="1" x14ac:dyDescent="0.25">
      <c r="A251" s="13">
        <v>956</v>
      </c>
      <c r="B251" s="32" t="s">
        <v>230</v>
      </c>
      <c r="C251" s="1" t="s">
        <v>0</v>
      </c>
      <c r="D251" s="1" t="s">
        <v>14</v>
      </c>
      <c r="E251" s="1">
        <v>646</v>
      </c>
      <c r="F251" s="17">
        <v>78.98</v>
      </c>
      <c r="G251" s="51">
        <v>51021.08</v>
      </c>
      <c r="H251" s="57">
        <v>10281.485451911109</v>
      </c>
      <c r="I251" s="57">
        <v>61302.565451911112</v>
      </c>
    </row>
    <row r="252" spans="1:9" ht="14.45" customHeight="1" x14ac:dyDescent="0.25">
      <c r="A252" s="13">
        <v>421</v>
      </c>
      <c r="B252" s="32" t="s">
        <v>231</v>
      </c>
      <c r="C252" s="1" t="s">
        <v>7</v>
      </c>
      <c r="D252" s="1" t="s">
        <v>8</v>
      </c>
      <c r="E252" s="1">
        <v>17</v>
      </c>
      <c r="F252" s="17">
        <v>78.98</v>
      </c>
      <c r="G252" s="51">
        <v>1342.66</v>
      </c>
      <c r="H252" s="57">
        <v>101.25786238945453</v>
      </c>
      <c r="I252" s="2">
        <v>1443.9178623894545</v>
      </c>
    </row>
    <row r="253" spans="1:9" ht="14.45" customHeight="1" x14ac:dyDescent="0.25">
      <c r="A253" s="13">
        <v>987</v>
      </c>
      <c r="B253" s="32" t="s">
        <v>232</v>
      </c>
      <c r="C253" s="1" t="s">
        <v>0</v>
      </c>
      <c r="D253" s="1" t="s">
        <v>24</v>
      </c>
      <c r="E253" s="1">
        <v>69</v>
      </c>
      <c r="F253" s="17">
        <v>78.98</v>
      </c>
      <c r="G253" s="51">
        <v>5449.62</v>
      </c>
      <c r="H253" s="57">
        <v>1773.2165693807933</v>
      </c>
      <c r="I253" s="57">
        <v>7222.8365693807937</v>
      </c>
    </row>
    <row r="254" spans="1:9" ht="14.45" customHeight="1" x14ac:dyDescent="0.25">
      <c r="A254" s="13">
        <v>881</v>
      </c>
      <c r="B254" s="32" t="s">
        <v>267</v>
      </c>
      <c r="C254" s="1" t="s">
        <v>0</v>
      </c>
      <c r="D254" s="1" t="s">
        <v>189</v>
      </c>
      <c r="E254" s="1">
        <v>73</v>
      </c>
      <c r="F254" s="17">
        <v>78.98</v>
      </c>
      <c r="G254" s="51">
        <v>5765.54</v>
      </c>
      <c r="H254" s="57">
        <v>1283.3752370215627</v>
      </c>
      <c r="I254" s="57">
        <v>7048.9152370215625</v>
      </c>
    </row>
    <row r="255" spans="1:9" ht="14.45" customHeight="1" x14ac:dyDescent="0.25">
      <c r="A255" s="13">
        <v>853</v>
      </c>
      <c r="B255" s="32" t="s">
        <v>234</v>
      </c>
      <c r="C255" s="1" t="s">
        <v>0</v>
      </c>
      <c r="D255" s="1" t="s">
        <v>109</v>
      </c>
      <c r="E255" s="1">
        <v>291</v>
      </c>
      <c r="F255" s="17">
        <v>78.98</v>
      </c>
      <c r="G255" s="51">
        <v>22983.18</v>
      </c>
      <c r="H255" s="57">
        <v>7307.3151593715829</v>
      </c>
      <c r="I255" s="57">
        <v>30290.495159371581</v>
      </c>
    </row>
    <row r="256" spans="1:9" ht="14.45" customHeight="1" x14ac:dyDescent="0.25">
      <c r="A256" s="13">
        <v>393</v>
      </c>
      <c r="B256" s="32" t="s">
        <v>360</v>
      </c>
      <c r="C256" s="1" t="s">
        <v>0</v>
      </c>
      <c r="D256" s="1" t="s">
        <v>14</v>
      </c>
      <c r="E256" s="1">
        <v>148</v>
      </c>
      <c r="F256" s="17">
        <v>78.98</v>
      </c>
      <c r="G256" s="51">
        <v>11689.04</v>
      </c>
      <c r="H256" s="57">
        <v>2426.5321010307412</v>
      </c>
      <c r="I256" s="57">
        <v>14115.572101030742</v>
      </c>
    </row>
    <row r="257" spans="1:9" ht="14.45" customHeight="1" x14ac:dyDescent="0.25">
      <c r="A257" s="13">
        <v>422</v>
      </c>
      <c r="B257" s="32" t="s">
        <v>361</v>
      </c>
      <c r="C257" s="1" t="s">
        <v>7</v>
      </c>
      <c r="D257" s="1" t="s">
        <v>8</v>
      </c>
      <c r="E257" s="1">
        <v>37</v>
      </c>
      <c r="F257" s="17">
        <v>78.98</v>
      </c>
      <c r="G257" s="51">
        <v>2922.26</v>
      </c>
      <c r="H257" s="57">
        <v>446.7305068158928</v>
      </c>
      <c r="I257" s="2">
        <v>3368.9905068158932</v>
      </c>
    </row>
    <row r="258" spans="1:9" ht="14.45" customHeight="1" x14ac:dyDescent="0.25">
      <c r="A258" s="13">
        <v>340</v>
      </c>
      <c r="B258" s="32" t="s">
        <v>235</v>
      </c>
      <c r="C258" s="1" t="s">
        <v>7</v>
      </c>
      <c r="D258" s="1" t="s">
        <v>8</v>
      </c>
      <c r="E258" s="1">
        <v>127</v>
      </c>
      <c r="F258" s="17">
        <v>78.98</v>
      </c>
      <c r="G258" s="51">
        <v>10030.460000000001</v>
      </c>
      <c r="H258" s="57">
        <v>1472.0043421215889</v>
      </c>
      <c r="I258" s="2">
        <v>11502.46434212159</v>
      </c>
    </row>
    <row r="259" spans="1:9" ht="14.45" customHeight="1" x14ac:dyDescent="0.25">
      <c r="A259" s="13">
        <v>843</v>
      </c>
      <c r="B259" s="32" t="s">
        <v>106</v>
      </c>
      <c r="C259" s="1" t="s">
        <v>0</v>
      </c>
      <c r="D259" s="1" t="s">
        <v>106</v>
      </c>
      <c r="E259" s="1">
        <v>1246</v>
      </c>
      <c r="F259" s="17">
        <v>78.98</v>
      </c>
      <c r="G259" s="51">
        <v>98409.08</v>
      </c>
      <c r="H259" s="57">
        <v>56793.267536493389</v>
      </c>
      <c r="I259" s="57">
        <v>155202.34753649338</v>
      </c>
    </row>
    <row r="260" spans="1:9" ht="14.45" customHeight="1" x14ac:dyDescent="0.25">
      <c r="A260" s="13">
        <v>746</v>
      </c>
      <c r="B260" s="32" t="s">
        <v>236</v>
      </c>
      <c r="C260" s="1" t="s">
        <v>0</v>
      </c>
      <c r="D260" s="1" t="s">
        <v>13</v>
      </c>
      <c r="E260" s="1">
        <v>420</v>
      </c>
      <c r="F260" s="17">
        <v>78.98</v>
      </c>
      <c r="G260" s="51">
        <v>33171.599999999999</v>
      </c>
      <c r="H260" s="57">
        <v>4971.8194200152357</v>
      </c>
      <c r="I260" s="57">
        <v>38143.419420015234</v>
      </c>
    </row>
    <row r="261" spans="1:9" ht="14.45" customHeight="1" x14ac:dyDescent="0.25">
      <c r="A261" s="13">
        <v>706</v>
      </c>
      <c r="B261" s="32" t="s">
        <v>237</v>
      </c>
      <c r="C261" s="1" t="s">
        <v>0</v>
      </c>
      <c r="D261" s="1" t="s">
        <v>60</v>
      </c>
      <c r="E261" s="1">
        <v>134</v>
      </c>
      <c r="F261" s="17">
        <v>78.98</v>
      </c>
      <c r="G261" s="51">
        <v>10583.32</v>
      </c>
      <c r="H261" s="57">
        <v>2632.7324520694606</v>
      </c>
      <c r="I261" s="57">
        <v>13216.05245206946</v>
      </c>
    </row>
    <row r="262" spans="1:9" ht="14.45" customHeight="1" x14ac:dyDescent="0.25">
      <c r="A262" s="13">
        <v>443</v>
      </c>
      <c r="B262" s="32" t="s">
        <v>65</v>
      </c>
      <c r="C262" s="1" t="s">
        <v>0</v>
      </c>
      <c r="D262" s="1" t="s">
        <v>65</v>
      </c>
      <c r="E262" s="1">
        <v>1097</v>
      </c>
      <c r="F262" s="17">
        <v>78.98</v>
      </c>
      <c r="G262" s="51">
        <v>86641.06</v>
      </c>
      <c r="H262" s="57">
        <v>55170.110919320141</v>
      </c>
      <c r="I262" s="57">
        <v>141811.17091932014</v>
      </c>
    </row>
    <row r="263" spans="1:9" ht="14.45" customHeight="1" x14ac:dyDescent="0.25">
      <c r="A263" s="13">
        <v>449</v>
      </c>
      <c r="B263" s="32" t="s">
        <v>238</v>
      </c>
      <c r="C263" s="1" t="s">
        <v>0</v>
      </c>
      <c r="D263" s="1" t="s">
        <v>63</v>
      </c>
      <c r="E263" s="1">
        <v>153</v>
      </c>
      <c r="F263" s="17">
        <v>74.98</v>
      </c>
      <c r="G263" s="51">
        <v>11471.94</v>
      </c>
      <c r="H263" s="57">
        <v>4702.4325191106373</v>
      </c>
      <c r="I263" s="57">
        <v>16174.372519110639</v>
      </c>
    </row>
    <row r="264" spans="1:9" ht="14.45" customHeight="1" x14ac:dyDescent="0.25">
      <c r="A264" s="13">
        <v>707</v>
      </c>
      <c r="B264" s="32" t="s">
        <v>362</v>
      </c>
      <c r="C264" s="1" t="s">
        <v>0</v>
      </c>
      <c r="D264" s="1" t="s">
        <v>60</v>
      </c>
      <c r="E264" s="1">
        <v>45</v>
      </c>
      <c r="F264" s="17">
        <v>78.98</v>
      </c>
      <c r="G264" s="51">
        <v>3554.1000000000004</v>
      </c>
      <c r="H264" s="57">
        <v>441.49155383371203</v>
      </c>
      <c r="I264" s="57">
        <v>3995.5915538337122</v>
      </c>
    </row>
    <row r="265" spans="1:9" ht="14.45" customHeight="1" x14ac:dyDescent="0.25">
      <c r="A265" s="13">
        <v>591</v>
      </c>
      <c r="B265" s="32" t="s">
        <v>239</v>
      </c>
      <c r="C265" s="1" t="s">
        <v>7</v>
      </c>
      <c r="D265" s="1" t="s">
        <v>8</v>
      </c>
      <c r="E265" s="1">
        <v>16</v>
      </c>
      <c r="F265" s="17">
        <v>78.98</v>
      </c>
      <c r="G265" s="51">
        <v>1263.68</v>
      </c>
      <c r="H265" s="57">
        <v>498.56813102427856</v>
      </c>
      <c r="I265" s="2">
        <v>1762.2481310242786</v>
      </c>
    </row>
    <row r="266" spans="1:9" ht="14.45" customHeight="1" x14ac:dyDescent="0.25">
      <c r="A266" s="13">
        <v>906</v>
      </c>
      <c r="B266" s="32" t="s">
        <v>240</v>
      </c>
      <c r="C266" s="1" t="s">
        <v>7</v>
      </c>
      <c r="D266" s="1" t="s">
        <v>8</v>
      </c>
      <c r="E266" s="1">
        <v>198</v>
      </c>
      <c r="F266" s="17">
        <v>78.98</v>
      </c>
      <c r="G266" s="51">
        <v>15638.04</v>
      </c>
      <c r="H266" s="57">
        <v>2002.3448865226685</v>
      </c>
      <c r="I266" s="2">
        <v>17640.384886522668</v>
      </c>
    </row>
    <row r="267" spans="1:9" ht="14.45" customHeight="1" x14ac:dyDescent="0.25">
      <c r="A267" s="13">
        <v>786</v>
      </c>
      <c r="B267" s="32" t="s">
        <v>241</v>
      </c>
      <c r="C267" s="1" t="s">
        <v>0</v>
      </c>
      <c r="D267" s="1" t="s">
        <v>50</v>
      </c>
      <c r="E267" s="1">
        <v>120</v>
      </c>
      <c r="F267" s="17">
        <v>78.98</v>
      </c>
      <c r="G267" s="51">
        <v>9477.6</v>
      </c>
      <c r="H267" s="57">
        <v>2633.6814274569915</v>
      </c>
      <c r="I267" s="57">
        <v>12111.281427456992</v>
      </c>
    </row>
    <row r="268" spans="1:9" ht="14.45" customHeight="1" x14ac:dyDescent="0.25">
      <c r="A268" s="13">
        <v>708</v>
      </c>
      <c r="B268" s="32" t="s">
        <v>242</v>
      </c>
      <c r="C268" s="1" t="s">
        <v>0</v>
      </c>
      <c r="D268" s="1" t="s">
        <v>34</v>
      </c>
      <c r="E268" s="1">
        <v>11</v>
      </c>
      <c r="F268" s="17">
        <v>72.98</v>
      </c>
      <c r="G268" s="51">
        <v>802.78000000000009</v>
      </c>
      <c r="H268" s="57">
        <v>315.29516090721233</v>
      </c>
      <c r="I268" s="57">
        <v>1118.0751609072124</v>
      </c>
    </row>
    <row r="269" spans="1:9" ht="14.45" customHeight="1" x14ac:dyDescent="0.25">
      <c r="A269" s="13">
        <v>747</v>
      </c>
      <c r="B269" s="32" t="s">
        <v>243</v>
      </c>
      <c r="C269" s="1" t="s">
        <v>0</v>
      </c>
      <c r="D269" s="1" t="s">
        <v>13</v>
      </c>
      <c r="E269" s="1">
        <v>109</v>
      </c>
      <c r="F269" s="17">
        <v>78.98</v>
      </c>
      <c r="G269" s="51">
        <v>8608.82</v>
      </c>
      <c r="H269" s="57">
        <v>414.40034033058163</v>
      </c>
      <c r="I269" s="57">
        <v>9023.2203403305812</v>
      </c>
    </row>
    <row r="270" spans="1:9" ht="14.45" customHeight="1" x14ac:dyDescent="0.25">
      <c r="A270" s="13">
        <v>311</v>
      </c>
      <c r="B270" s="32" t="s">
        <v>244</v>
      </c>
      <c r="C270" s="1" t="s">
        <v>0</v>
      </c>
      <c r="D270" s="1" t="s">
        <v>14</v>
      </c>
      <c r="E270" s="1">
        <v>738</v>
      </c>
      <c r="F270" s="17">
        <v>78.98</v>
      </c>
      <c r="G270" s="51">
        <v>58287.240000000005</v>
      </c>
      <c r="H270" s="57">
        <v>9324.5152685499761</v>
      </c>
      <c r="I270" s="57">
        <v>67611.755268549983</v>
      </c>
    </row>
    <row r="271" spans="1:9" ht="14.45" customHeight="1" x14ac:dyDescent="0.25">
      <c r="A271" s="13">
        <v>748</v>
      </c>
      <c r="B271" s="32" t="s">
        <v>245</v>
      </c>
      <c r="C271" s="1" t="s">
        <v>0</v>
      </c>
      <c r="D271" s="1" t="s">
        <v>13</v>
      </c>
      <c r="E271" s="1">
        <v>152</v>
      </c>
      <c r="F271" s="17">
        <v>78.98</v>
      </c>
      <c r="G271" s="51">
        <v>12004.960000000001</v>
      </c>
      <c r="H271" s="57">
        <v>1448.3003161346953</v>
      </c>
      <c r="I271" s="57">
        <v>13453.260316134696</v>
      </c>
    </row>
    <row r="272" spans="1:9" ht="26.25" customHeight="1" x14ac:dyDescent="0.25">
      <c r="A272" s="13">
        <v>592</v>
      </c>
      <c r="B272" s="32" t="s">
        <v>363</v>
      </c>
      <c r="C272" s="1" t="s">
        <v>0</v>
      </c>
      <c r="D272" s="1" t="s">
        <v>50</v>
      </c>
      <c r="E272" s="1">
        <v>96</v>
      </c>
      <c r="F272" s="17">
        <v>78.98</v>
      </c>
      <c r="G272" s="51">
        <v>7582.08</v>
      </c>
      <c r="H272" s="57">
        <v>2221.4716660013619</v>
      </c>
      <c r="I272" s="57">
        <v>9803.5516660013618</v>
      </c>
    </row>
    <row r="273" spans="1:9" ht="14.45" customHeight="1" x14ac:dyDescent="0.25">
      <c r="A273" s="13">
        <v>855</v>
      </c>
      <c r="B273" s="32" t="s">
        <v>109</v>
      </c>
      <c r="C273" s="1" t="s">
        <v>0</v>
      </c>
      <c r="D273" s="1" t="s">
        <v>109</v>
      </c>
      <c r="E273" s="1">
        <v>1307</v>
      </c>
      <c r="F273" s="17">
        <v>78.98</v>
      </c>
      <c r="G273" s="51">
        <v>103226.86</v>
      </c>
      <c r="H273" s="57">
        <v>21288.460358319277</v>
      </c>
      <c r="I273" s="57">
        <v>124515.32035831928</v>
      </c>
    </row>
    <row r="274" spans="1:9" ht="14.45" customHeight="1" x14ac:dyDescent="0.25">
      <c r="A274" s="13">
        <v>341</v>
      </c>
      <c r="B274" s="32" t="s">
        <v>246</v>
      </c>
      <c r="C274" s="1" t="s">
        <v>0</v>
      </c>
      <c r="D274" s="1" t="s">
        <v>5</v>
      </c>
      <c r="E274" s="1">
        <v>112</v>
      </c>
      <c r="F274" s="17">
        <v>78.98</v>
      </c>
      <c r="G274" s="51">
        <v>8845.76</v>
      </c>
      <c r="H274" s="57">
        <v>1508.6938743772282</v>
      </c>
      <c r="I274" s="57">
        <v>10354.453874377228</v>
      </c>
    </row>
    <row r="275" spans="1:9" ht="14.45" customHeight="1" x14ac:dyDescent="0.25">
      <c r="A275" s="13">
        <v>937</v>
      </c>
      <c r="B275" s="32" t="s">
        <v>247</v>
      </c>
      <c r="C275" s="1" t="s">
        <v>0</v>
      </c>
      <c r="D275" s="1" t="s">
        <v>86</v>
      </c>
      <c r="E275" s="1">
        <v>51</v>
      </c>
      <c r="F275" s="17">
        <v>78.98</v>
      </c>
      <c r="G275" s="51">
        <v>4027.98</v>
      </c>
      <c r="H275" s="57">
        <v>708.32797490830319</v>
      </c>
      <c r="I275" s="57">
        <v>4736.3079749083035</v>
      </c>
    </row>
    <row r="276" spans="1:9" ht="14.45" customHeight="1" x14ac:dyDescent="0.25">
      <c r="A276" s="13">
        <v>988</v>
      </c>
      <c r="B276" s="32" t="s">
        <v>248</v>
      </c>
      <c r="C276" s="1" t="s">
        <v>0</v>
      </c>
      <c r="D276" s="1" t="s">
        <v>36</v>
      </c>
      <c r="E276" s="1">
        <v>310</v>
      </c>
      <c r="F276" s="17">
        <v>78.98</v>
      </c>
      <c r="G276" s="51">
        <v>24483.800000000003</v>
      </c>
      <c r="H276" s="57">
        <v>2282.6871823387787</v>
      </c>
      <c r="I276" s="57">
        <v>26766.48718233878</v>
      </c>
    </row>
    <row r="277" spans="1:9" ht="14.45" customHeight="1" x14ac:dyDescent="0.25">
      <c r="A277" s="13">
        <v>312</v>
      </c>
      <c r="B277" s="32" t="s">
        <v>364</v>
      </c>
      <c r="C277" s="1" t="s">
        <v>0</v>
      </c>
      <c r="D277" s="1" t="s">
        <v>3</v>
      </c>
      <c r="E277" s="1">
        <v>592</v>
      </c>
      <c r="F277" s="17">
        <v>78.98</v>
      </c>
      <c r="G277" s="51">
        <v>46756.160000000003</v>
      </c>
      <c r="H277" s="57">
        <v>7274.7485066788086</v>
      </c>
      <c r="I277" s="57">
        <v>54030.90850667881</v>
      </c>
    </row>
    <row r="278" spans="1:9" ht="14.45" customHeight="1" x14ac:dyDescent="0.25">
      <c r="A278" s="13">
        <v>709</v>
      </c>
      <c r="B278" s="32" t="s">
        <v>249</v>
      </c>
      <c r="C278" s="1" t="s">
        <v>0</v>
      </c>
      <c r="D278" s="1" t="s">
        <v>34</v>
      </c>
      <c r="E278" s="1">
        <v>16</v>
      </c>
      <c r="F278" s="17">
        <v>72.98</v>
      </c>
      <c r="G278" s="51">
        <v>1167.68</v>
      </c>
      <c r="H278" s="57">
        <v>151.1548944531971</v>
      </c>
      <c r="I278" s="57">
        <v>1318.8348944531972</v>
      </c>
    </row>
    <row r="279" spans="1:9" ht="14.45" customHeight="1" x14ac:dyDescent="0.25">
      <c r="A279" s="13">
        <v>883</v>
      </c>
      <c r="B279" s="32" t="s">
        <v>250</v>
      </c>
      <c r="C279" s="1" t="s">
        <v>0</v>
      </c>
      <c r="D279" s="1" t="s">
        <v>14</v>
      </c>
      <c r="E279" s="1">
        <v>443</v>
      </c>
      <c r="F279" s="17">
        <v>78.98</v>
      </c>
      <c r="G279" s="51">
        <v>34988.14</v>
      </c>
      <c r="H279" s="57">
        <v>8487.670306196469</v>
      </c>
      <c r="I279" s="57">
        <v>43475.810306196465</v>
      </c>
    </row>
    <row r="280" spans="1:9" ht="14.45" customHeight="1" x14ac:dyDescent="0.25">
      <c r="A280" s="13">
        <v>907</v>
      </c>
      <c r="B280" s="32" t="s">
        <v>251</v>
      </c>
      <c r="C280" s="1" t="s">
        <v>7</v>
      </c>
      <c r="D280" s="1" t="s">
        <v>8</v>
      </c>
      <c r="E280" s="1">
        <v>577</v>
      </c>
      <c r="F280" s="17">
        <v>78.98</v>
      </c>
      <c r="G280" s="51">
        <v>45571.46</v>
      </c>
      <c r="H280" s="57">
        <v>7468.1089678699354</v>
      </c>
      <c r="I280" s="2">
        <v>53039.568967869935</v>
      </c>
    </row>
    <row r="281" spans="1:9" ht="14.45" customHeight="1" x14ac:dyDescent="0.25">
      <c r="A281" s="13">
        <v>938</v>
      </c>
      <c r="B281" s="32" t="s">
        <v>252</v>
      </c>
      <c r="C281" s="1" t="s">
        <v>7</v>
      </c>
      <c r="D281" s="1" t="s">
        <v>8</v>
      </c>
      <c r="E281" s="1">
        <v>692</v>
      </c>
      <c r="F281" s="17">
        <v>78.98</v>
      </c>
      <c r="G281" s="51">
        <v>54654.16</v>
      </c>
      <c r="H281" s="57">
        <v>20469.708497936594</v>
      </c>
      <c r="I281" s="2">
        <v>75123.868497936593</v>
      </c>
    </row>
    <row r="282" spans="1:9" ht="14.45" customHeight="1" x14ac:dyDescent="0.25">
      <c r="A282" s="13">
        <v>499</v>
      </c>
      <c r="B282" s="32" t="s">
        <v>253</v>
      </c>
      <c r="C282" s="1" t="s">
        <v>0</v>
      </c>
      <c r="D282" s="1" t="s">
        <v>53</v>
      </c>
      <c r="E282" s="1">
        <v>113</v>
      </c>
      <c r="F282" s="17">
        <v>78.98</v>
      </c>
      <c r="G282" s="51">
        <v>8924.74</v>
      </c>
      <c r="H282" s="57">
        <v>1996.6201009307217</v>
      </c>
      <c r="I282" s="57">
        <v>10921.360100930722</v>
      </c>
    </row>
    <row r="283" spans="1:9" ht="14.45" customHeight="1" x14ac:dyDescent="0.25">
      <c r="A283" s="13">
        <v>444</v>
      </c>
      <c r="B283" s="32" t="s">
        <v>254</v>
      </c>
      <c r="C283" s="1" t="s">
        <v>0</v>
      </c>
      <c r="D283" s="1" t="s">
        <v>63</v>
      </c>
      <c r="E283" s="1">
        <v>482</v>
      </c>
      <c r="F283" s="17">
        <v>74.98</v>
      </c>
      <c r="G283" s="51">
        <v>36140.36</v>
      </c>
      <c r="H283" s="57">
        <v>12296.183836101472</v>
      </c>
      <c r="I283" s="57">
        <v>48436.543836101475</v>
      </c>
    </row>
    <row r="284" spans="1:9" ht="14.45" customHeight="1" x14ac:dyDescent="0.25">
      <c r="A284" s="13">
        <v>445</v>
      </c>
      <c r="B284" s="32" t="s">
        <v>255</v>
      </c>
      <c r="C284" s="1" t="s">
        <v>0</v>
      </c>
      <c r="D284" s="1" t="s">
        <v>65</v>
      </c>
      <c r="E284" s="1">
        <v>315</v>
      </c>
      <c r="F284" s="17">
        <v>78.98</v>
      </c>
      <c r="G284" s="51">
        <v>24878.7</v>
      </c>
      <c r="H284" s="57">
        <v>6461.2724456734059</v>
      </c>
      <c r="I284" s="57">
        <v>31339.972445673407</v>
      </c>
    </row>
    <row r="285" spans="1:9" ht="14.45" customHeight="1" x14ac:dyDescent="0.25">
      <c r="A285" s="13">
        <v>711</v>
      </c>
      <c r="B285" s="32" t="s">
        <v>256</v>
      </c>
      <c r="C285" s="1" t="s">
        <v>0</v>
      </c>
      <c r="D285" s="1" t="s">
        <v>60</v>
      </c>
      <c r="E285" s="1">
        <v>44</v>
      </c>
      <c r="F285" s="17">
        <v>78.98</v>
      </c>
      <c r="G285" s="51">
        <v>3475.1200000000003</v>
      </c>
      <c r="H285" s="57">
        <v>1069.8980846726779</v>
      </c>
      <c r="I285" s="57">
        <v>4545.018084672678</v>
      </c>
    </row>
    <row r="286" spans="1:9" ht="14.45" customHeight="1" x14ac:dyDescent="0.25">
      <c r="A286" s="13">
        <v>768</v>
      </c>
      <c r="B286" s="32" t="s">
        <v>257</v>
      </c>
      <c r="C286" s="1" t="s">
        <v>0</v>
      </c>
      <c r="D286" s="1" t="s">
        <v>257</v>
      </c>
      <c r="E286" s="1">
        <v>2261</v>
      </c>
      <c r="F286" s="17">
        <v>78.98</v>
      </c>
      <c r="G286" s="51">
        <v>178573.78</v>
      </c>
      <c r="H286" s="57">
        <v>65906.302470391631</v>
      </c>
      <c r="I286" s="57">
        <v>244480.08247039164</v>
      </c>
    </row>
    <row r="287" spans="1:9" ht="14.45" customHeight="1" x14ac:dyDescent="0.25">
      <c r="A287" s="13">
        <v>793</v>
      </c>
      <c r="B287" s="32" t="s">
        <v>258</v>
      </c>
      <c r="C287" s="1" t="s">
        <v>0</v>
      </c>
      <c r="D287" s="1" t="s">
        <v>106</v>
      </c>
      <c r="E287" s="1">
        <v>265</v>
      </c>
      <c r="F287" s="17">
        <v>78.98</v>
      </c>
      <c r="G287" s="51">
        <v>20929.7</v>
      </c>
      <c r="H287" s="57">
        <v>6194.6012931839086</v>
      </c>
      <c r="I287" s="57">
        <v>27124.301293183911</v>
      </c>
    </row>
    <row r="288" spans="1:9" ht="14.45" customHeight="1" x14ac:dyDescent="0.25">
      <c r="A288" s="13">
        <v>939</v>
      </c>
      <c r="B288" s="32" t="s">
        <v>86</v>
      </c>
      <c r="C288" s="1" t="s">
        <v>0</v>
      </c>
      <c r="D288" s="1" t="s">
        <v>86</v>
      </c>
      <c r="E288" s="1">
        <v>2906</v>
      </c>
      <c r="F288" s="17">
        <v>78.98</v>
      </c>
      <c r="G288" s="51">
        <v>229515.88</v>
      </c>
      <c r="H288" s="57">
        <v>90955.889677762665</v>
      </c>
      <c r="I288" s="57">
        <v>320471.76967776264</v>
      </c>
    </row>
    <row r="289" spans="1:9" ht="14.45" customHeight="1" x14ac:dyDescent="0.25">
      <c r="A289" s="13">
        <v>358</v>
      </c>
      <c r="B289" s="32" t="s">
        <v>259</v>
      </c>
      <c r="C289" s="1" t="s">
        <v>0</v>
      </c>
      <c r="D289" s="1" t="s">
        <v>212</v>
      </c>
      <c r="E289" s="1">
        <v>589</v>
      </c>
      <c r="F289" s="17">
        <v>78.98</v>
      </c>
      <c r="G289" s="51">
        <v>46519.22</v>
      </c>
      <c r="H289" s="57">
        <v>12898.849054723802</v>
      </c>
      <c r="I289" s="57">
        <v>59418.069054723805</v>
      </c>
    </row>
    <row r="290" spans="1:9" ht="14.45" customHeight="1" x14ac:dyDescent="0.25">
      <c r="A290" s="13">
        <v>770</v>
      </c>
      <c r="B290" s="32" t="s">
        <v>260</v>
      </c>
      <c r="C290" s="1" t="s">
        <v>0</v>
      </c>
      <c r="D290" s="1" t="s">
        <v>20</v>
      </c>
      <c r="E290" s="1">
        <v>212</v>
      </c>
      <c r="F290" s="17">
        <v>78.98</v>
      </c>
      <c r="G290" s="51">
        <v>16743.760000000002</v>
      </c>
      <c r="H290" s="57">
        <v>2840.6510855760471</v>
      </c>
      <c r="I290" s="57">
        <v>19584.411085576048</v>
      </c>
    </row>
    <row r="291" spans="1:9" ht="14.45" customHeight="1" x14ac:dyDescent="0.25">
      <c r="A291" s="13">
        <v>749</v>
      </c>
      <c r="B291" s="32" t="s">
        <v>365</v>
      </c>
      <c r="C291" s="1" t="s">
        <v>0</v>
      </c>
      <c r="D291" s="1" t="s">
        <v>13</v>
      </c>
      <c r="E291" s="1">
        <v>624</v>
      </c>
      <c r="F291" s="17">
        <v>78.98</v>
      </c>
      <c r="G291" s="51">
        <v>49283.520000000004</v>
      </c>
      <c r="H291" s="57">
        <v>14306.75165714934</v>
      </c>
      <c r="I291" s="57">
        <v>63590.271657149344</v>
      </c>
    </row>
    <row r="292" spans="1:9" ht="14.45" customHeight="1" x14ac:dyDescent="0.25">
      <c r="A292" s="13">
        <v>957</v>
      </c>
      <c r="B292" s="32" t="s">
        <v>261</v>
      </c>
      <c r="C292" s="1" t="s">
        <v>0</v>
      </c>
      <c r="D292" s="1" t="s">
        <v>14</v>
      </c>
      <c r="E292" s="1">
        <v>1043</v>
      </c>
      <c r="F292" s="17">
        <v>78.98</v>
      </c>
      <c r="G292" s="51">
        <v>82376.14</v>
      </c>
      <c r="H292" s="57">
        <v>19139.700579071352</v>
      </c>
      <c r="I292" s="57">
        <v>101515.84057907134</v>
      </c>
    </row>
    <row r="293" spans="1:9" ht="14.45" customHeight="1" x14ac:dyDescent="0.25">
      <c r="A293" s="13">
        <v>750</v>
      </c>
      <c r="B293" s="32" t="s">
        <v>262</v>
      </c>
      <c r="C293" s="1" t="s">
        <v>0</v>
      </c>
      <c r="D293" s="1" t="s">
        <v>53</v>
      </c>
      <c r="E293" s="1">
        <v>305</v>
      </c>
      <c r="F293" s="17">
        <v>78.98</v>
      </c>
      <c r="G293" s="51">
        <v>24088.9</v>
      </c>
      <c r="H293" s="57">
        <v>3582.5786421539215</v>
      </c>
      <c r="I293" s="57">
        <v>27671.478642153925</v>
      </c>
    </row>
    <row r="294" spans="1:9" ht="14.45" customHeight="1" x14ac:dyDescent="0.25">
      <c r="A294" s="13">
        <v>751</v>
      </c>
      <c r="B294" s="32" t="s">
        <v>53</v>
      </c>
      <c r="C294" s="1" t="s">
        <v>0</v>
      </c>
      <c r="D294" s="1" t="s">
        <v>53</v>
      </c>
      <c r="E294" s="1">
        <v>528</v>
      </c>
      <c r="F294" s="17">
        <v>78.98</v>
      </c>
      <c r="G294" s="51">
        <v>41701.440000000002</v>
      </c>
      <c r="H294" s="57">
        <v>7513.5757976862442</v>
      </c>
      <c r="I294" s="57">
        <v>49215.015797686247</v>
      </c>
    </row>
    <row r="295" spans="1:9" ht="14.45" customHeight="1" x14ac:dyDescent="0.25">
      <c r="A295" s="13">
        <v>713</v>
      </c>
      <c r="B295" s="32" t="s">
        <v>263</v>
      </c>
      <c r="C295" s="1" t="s">
        <v>0</v>
      </c>
      <c r="D295" s="1" t="s">
        <v>60</v>
      </c>
      <c r="E295" s="1">
        <v>798</v>
      </c>
      <c r="F295" s="17">
        <v>78.98</v>
      </c>
      <c r="G295" s="51">
        <v>63026.04</v>
      </c>
      <c r="H295" s="57">
        <v>39612.330242825978</v>
      </c>
      <c r="I295" s="57">
        <v>102638.37024282597</v>
      </c>
    </row>
    <row r="296" spans="1:9" ht="14.45" customHeight="1" x14ac:dyDescent="0.25">
      <c r="A296" s="13">
        <v>940</v>
      </c>
      <c r="B296" s="32" t="s">
        <v>366</v>
      </c>
      <c r="C296" s="1" t="s">
        <v>0</v>
      </c>
      <c r="D296" s="1" t="s">
        <v>86</v>
      </c>
      <c r="E296" s="1">
        <v>39</v>
      </c>
      <c r="F296" s="17">
        <v>78.98</v>
      </c>
      <c r="G296" s="51">
        <v>3080.2200000000003</v>
      </c>
      <c r="H296" s="57">
        <v>204.95866541036614</v>
      </c>
      <c r="I296" s="57">
        <v>3285.1786654103662</v>
      </c>
    </row>
    <row r="297" spans="1:9" ht="14.45" customHeight="1" x14ac:dyDescent="0.25">
      <c r="A297" s="13">
        <v>941</v>
      </c>
      <c r="B297" s="32" t="s">
        <v>264</v>
      </c>
      <c r="C297" s="1" t="s">
        <v>0</v>
      </c>
      <c r="D297" s="1" t="s">
        <v>20</v>
      </c>
      <c r="E297" s="1">
        <v>566</v>
      </c>
      <c r="F297" s="17">
        <v>78.98</v>
      </c>
      <c r="G297" s="51">
        <v>44702.68</v>
      </c>
      <c r="H297" s="57">
        <v>5322.5827450168708</v>
      </c>
      <c r="I297" s="57">
        <v>50025.262745016873</v>
      </c>
    </row>
    <row r="298" spans="1:9" ht="14.45" customHeight="1" x14ac:dyDescent="0.25">
      <c r="A298" s="13">
        <v>989</v>
      </c>
      <c r="B298" s="32" t="s">
        <v>265</v>
      </c>
      <c r="C298" s="1" t="s">
        <v>0</v>
      </c>
      <c r="D298" s="1" t="s">
        <v>36</v>
      </c>
      <c r="E298" s="1">
        <v>200</v>
      </c>
      <c r="F298" s="17">
        <v>78.98</v>
      </c>
      <c r="G298" s="51">
        <v>15796</v>
      </c>
      <c r="H298" s="57">
        <v>3353.6137110378372</v>
      </c>
      <c r="I298" s="57">
        <v>19149.613711037837</v>
      </c>
    </row>
    <row r="299" spans="1:9" ht="14.45" customHeight="1" x14ac:dyDescent="0.25">
      <c r="A299" s="13">
        <v>942</v>
      </c>
      <c r="B299" s="32" t="s">
        <v>19</v>
      </c>
      <c r="C299" s="1" t="s">
        <v>0</v>
      </c>
      <c r="D299" s="1" t="s">
        <v>19</v>
      </c>
      <c r="E299" s="1">
        <v>7539</v>
      </c>
      <c r="F299" s="17">
        <v>78.98</v>
      </c>
      <c r="G299" s="51">
        <v>595430.22</v>
      </c>
      <c r="H299" s="57">
        <v>327037.0362100135</v>
      </c>
      <c r="I299" s="57">
        <v>922467.25621001353</v>
      </c>
    </row>
    <row r="300" spans="1:9" ht="14.45" customHeight="1" x14ac:dyDescent="0.25">
      <c r="A300" s="13">
        <v>342</v>
      </c>
      <c r="B300" s="32" t="s">
        <v>266</v>
      </c>
      <c r="C300" s="1" t="s">
        <v>0</v>
      </c>
      <c r="D300" s="1" t="s">
        <v>5</v>
      </c>
      <c r="E300" s="1">
        <v>685</v>
      </c>
      <c r="F300" s="17">
        <v>78.98</v>
      </c>
      <c r="G300" s="51">
        <v>54101.3</v>
      </c>
      <c r="H300" s="57">
        <v>21133.106771785817</v>
      </c>
      <c r="I300" s="57">
        <v>75234.406771785812</v>
      </c>
    </row>
    <row r="301" spans="1:9" ht="14.45" customHeight="1" x14ac:dyDescent="0.25">
      <c r="A301" s="13">
        <v>884</v>
      </c>
      <c r="B301" s="32" t="s">
        <v>289</v>
      </c>
      <c r="C301" s="1" t="s">
        <v>0</v>
      </c>
      <c r="D301" s="1" t="s">
        <v>189</v>
      </c>
      <c r="E301" s="1">
        <v>484</v>
      </c>
      <c r="F301" s="17">
        <v>78.98</v>
      </c>
      <c r="G301" s="51">
        <v>38226.32</v>
      </c>
      <c r="H301" s="57">
        <v>8693.034041998364</v>
      </c>
      <c r="I301" s="57">
        <v>46919.354041998362</v>
      </c>
    </row>
    <row r="302" spans="1:9" ht="14.45" customHeight="1" x14ac:dyDescent="0.25">
      <c r="A302" s="13">
        <v>958</v>
      </c>
      <c r="B302" s="32" t="s">
        <v>268</v>
      </c>
      <c r="C302" s="1" t="s">
        <v>7</v>
      </c>
      <c r="D302" s="1" t="s">
        <v>8</v>
      </c>
      <c r="E302" s="1">
        <v>222</v>
      </c>
      <c r="F302" s="17">
        <v>78.98</v>
      </c>
      <c r="G302" s="51">
        <v>17533.560000000001</v>
      </c>
      <c r="H302" s="57">
        <v>2067.8609680463546</v>
      </c>
      <c r="I302" s="2">
        <v>19601.420968046357</v>
      </c>
    </row>
    <row r="303" spans="1:9" ht="14.45" customHeight="1" x14ac:dyDescent="0.25">
      <c r="A303" s="13">
        <v>446</v>
      </c>
      <c r="B303" s="32" t="s">
        <v>60</v>
      </c>
      <c r="C303" s="1" t="s">
        <v>0</v>
      </c>
      <c r="D303" s="1" t="s">
        <v>60</v>
      </c>
      <c r="E303" s="1">
        <v>957</v>
      </c>
      <c r="F303" s="17">
        <v>78.98</v>
      </c>
      <c r="G303" s="51">
        <v>75583.86</v>
      </c>
      <c r="H303" s="57">
        <v>30314.345076988087</v>
      </c>
      <c r="I303" s="57">
        <v>105898.20507698809</v>
      </c>
    </row>
    <row r="304" spans="1:9" ht="14.45" customHeight="1" x14ac:dyDescent="0.25">
      <c r="A304" s="13">
        <v>500</v>
      </c>
      <c r="B304" s="32" t="s">
        <v>269</v>
      </c>
      <c r="C304" s="1" t="s">
        <v>0</v>
      </c>
      <c r="D304" s="1" t="s">
        <v>53</v>
      </c>
      <c r="E304" s="1">
        <v>87</v>
      </c>
      <c r="F304" s="17">
        <v>78.98</v>
      </c>
      <c r="G304" s="51">
        <v>6871.26</v>
      </c>
      <c r="H304" s="57">
        <v>1378.3226697649113</v>
      </c>
      <c r="I304" s="57">
        <v>8249.5826697649118</v>
      </c>
    </row>
    <row r="305" spans="1:9" ht="14.45" customHeight="1" x14ac:dyDescent="0.25">
      <c r="A305" s="13">
        <v>908</v>
      </c>
      <c r="B305" s="32" t="s">
        <v>270</v>
      </c>
      <c r="C305" s="1" t="s">
        <v>7</v>
      </c>
      <c r="D305" s="1" t="s">
        <v>8</v>
      </c>
      <c r="E305" s="1">
        <v>320</v>
      </c>
      <c r="F305" s="17">
        <v>78.98</v>
      </c>
      <c r="G305" s="51">
        <v>25273.600000000002</v>
      </c>
      <c r="H305" s="57">
        <v>3819.6141528018275</v>
      </c>
      <c r="I305" s="2">
        <v>29093.214152801829</v>
      </c>
    </row>
    <row r="306" spans="1:9" ht="14.45" customHeight="1" x14ac:dyDescent="0.25">
      <c r="A306" s="13">
        <v>909</v>
      </c>
      <c r="B306" s="32" t="s">
        <v>271</v>
      </c>
      <c r="C306" s="1" t="s">
        <v>7</v>
      </c>
      <c r="D306" s="1" t="s">
        <v>8</v>
      </c>
      <c r="E306" s="1">
        <v>295</v>
      </c>
      <c r="F306" s="17">
        <v>78.98</v>
      </c>
      <c r="G306" s="51">
        <v>23299.100000000002</v>
      </c>
      <c r="H306" s="57">
        <v>6336.5738292037686</v>
      </c>
      <c r="I306" s="2">
        <v>29635.67382920377</v>
      </c>
    </row>
    <row r="307" spans="1:9" ht="14.45" customHeight="1" x14ac:dyDescent="0.25">
      <c r="A307" s="13">
        <v>501</v>
      </c>
      <c r="B307" s="32" t="s">
        <v>272</v>
      </c>
      <c r="C307" s="1" t="s">
        <v>0</v>
      </c>
      <c r="D307" s="1" t="s">
        <v>53</v>
      </c>
      <c r="E307" s="1">
        <v>85</v>
      </c>
      <c r="F307" s="17">
        <v>78.98</v>
      </c>
      <c r="G307" s="51">
        <v>6713.3</v>
      </c>
      <c r="H307" s="57">
        <v>2766.3598847330672</v>
      </c>
      <c r="I307" s="57">
        <v>9479.6598847330679</v>
      </c>
    </row>
    <row r="308" spans="1:9" ht="14.45" customHeight="1" x14ac:dyDescent="0.25">
      <c r="A308" s="13">
        <v>756</v>
      </c>
      <c r="B308" s="32" t="s">
        <v>273</v>
      </c>
      <c r="C308" s="1" t="s">
        <v>7</v>
      </c>
      <c r="D308" s="1" t="s">
        <v>8</v>
      </c>
      <c r="E308" s="1">
        <v>168</v>
      </c>
      <c r="F308" s="17">
        <v>78.98</v>
      </c>
      <c r="G308" s="51">
        <v>13268.640000000001</v>
      </c>
      <c r="H308" s="57">
        <v>3495.2664015768496</v>
      </c>
      <c r="I308" s="2">
        <v>16763.906401576853</v>
      </c>
    </row>
    <row r="309" spans="1:9" ht="14.45" customHeight="1" x14ac:dyDescent="0.25">
      <c r="A309" s="13">
        <v>943</v>
      </c>
      <c r="B309" s="32" t="s">
        <v>274</v>
      </c>
      <c r="C309" s="1" t="s">
        <v>0</v>
      </c>
      <c r="D309" s="1" t="s">
        <v>20</v>
      </c>
      <c r="E309" s="1">
        <v>172</v>
      </c>
      <c r="F309" s="17">
        <v>78.98</v>
      </c>
      <c r="G309" s="51">
        <v>13584.560000000001</v>
      </c>
      <c r="H309" s="57">
        <v>1636.16126156415</v>
      </c>
      <c r="I309" s="57">
        <v>15220.721261564151</v>
      </c>
    </row>
    <row r="310" spans="1:9" ht="14.45" customHeight="1" x14ac:dyDescent="0.25">
      <c r="A310" s="13">
        <v>944</v>
      </c>
      <c r="B310" s="32" t="s">
        <v>20</v>
      </c>
      <c r="C310" s="1" t="s">
        <v>0</v>
      </c>
      <c r="D310" s="1" t="s">
        <v>20</v>
      </c>
      <c r="E310" s="1">
        <v>1168</v>
      </c>
      <c r="F310" s="17">
        <v>78.98</v>
      </c>
      <c r="G310" s="51">
        <v>92248.639999999999</v>
      </c>
      <c r="H310" s="57">
        <v>22641.055475864272</v>
      </c>
      <c r="I310" s="57">
        <v>114889.69547586427</v>
      </c>
    </row>
    <row r="311" spans="1:9" ht="14.45" customHeight="1" x14ac:dyDescent="0.25">
      <c r="A311" s="13">
        <v>945</v>
      </c>
      <c r="B311" s="32" t="s">
        <v>275</v>
      </c>
      <c r="C311" s="1" t="s">
        <v>0</v>
      </c>
      <c r="D311" s="1" t="s">
        <v>86</v>
      </c>
      <c r="E311" s="1">
        <v>189</v>
      </c>
      <c r="F311" s="17">
        <v>78.98</v>
      </c>
      <c r="G311" s="51">
        <v>14927.220000000001</v>
      </c>
      <c r="H311" s="57">
        <v>2723.2636049032239</v>
      </c>
      <c r="I311" s="57">
        <v>17650.483604903224</v>
      </c>
    </row>
    <row r="312" spans="1:9" ht="14.45" customHeight="1" x14ac:dyDescent="0.25">
      <c r="A312" s="13">
        <v>593</v>
      </c>
      <c r="B312" s="32" t="s">
        <v>46</v>
      </c>
      <c r="C312" s="1" t="s">
        <v>0</v>
      </c>
      <c r="D312" s="1" t="s">
        <v>46</v>
      </c>
      <c r="E312" s="1">
        <v>971</v>
      </c>
      <c r="F312" s="17">
        <v>78.98</v>
      </c>
      <c r="G312" s="51">
        <v>76689.58</v>
      </c>
      <c r="H312" s="57">
        <v>40307.532574924066</v>
      </c>
      <c r="I312" s="57">
        <v>116997.11257492407</v>
      </c>
    </row>
    <row r="313" spans="1:9" ht="14.45" customHeight="1" x14ac:dyDescent="0.25">
      <c r="A313" s="13">
        <v>344</v>
      </c>
      <c r="B313" s="32" t="s">
        <v>276</v>
      </c>
      <c r="C313" s="1" t="s">
        <v>7</v>
      </c>
      <c r="D313" s="1" t="s">
        <v>8</v>
      </c>
      <c r="E313" s="1">
        <v>211</v>
      </c>
      <c r="F313" s="17">
        <v>78.98</v>
      </c>
      <c r="G313" s="51">
        <v>16664.780000000002</v>
      </c>
      <c r="H313" s="57">
        <v>2175.3177722748355</v>
      </c>
      <c r="I313" s="2">
        <v>18840.097772274839</v>
      </c>
    </row>
    <row r="314" spans="1:9" ht="14.45" customHeight="1" x14ac:dyDescent="0.25">
      <c r="A314" s="13">
        <v>551</v>
      </c>
      <c r="B314" s="32" t="s">
        <v>367</v>
      </c>
      <c r="C314" s="1" t="s">
        <v>0</v>
      </c>
      <c r="D314" s="1" t="s">
        <v>132</v>
      </c>
      <c r="E314" s="1">
        <v>1187</v>
      </c>
      <c r="F314" s="17">
        <v>78.98</v>
      </c>
      <c r="G314" s="51">
        <v>93749.260000000009</v>
      </c>
      <c r="H314" s="57">
        <v>43614.833863452383</v>
      </c>
      <c r="I314" s="57">
        <v>137364.09386345238</v>
      </c>
    </row>
    <row r="315" spans="1:9" ht="14.45" customHeight="1" x14ac:dyDescent="0.25">
      <c r="A315" s="13">
        <v>885</v>
      </c>
      <c r="B315" s="32" t="s">
        <v>277</v>
      </c>
      <c r="C315" s="1" t="s">
        <v>0</v>
      </c>
      <c r="D315" s="1" t="s">
        <v>20</v>
      </c>
      <c r="E315" s="1">
        <v>420</v>
      </c>
      <c r="F315" s="17">
        <v>78.98</v>
      </c>
      <c r="G315" s="51">
        <v>33171.599999999999</v>
      </c>
      <c r="H315" s="57">
        <v>4824.2485330363816</v>
      </c>
      <c r="I315" s="57">
        <v>37995.848533036376</v>
      </c>
    </row>
    <row r="316" spans="1:9" ht="14.45" customHeight="1" x14ac:dyDescent="0.25">
      <c r="A316" s="13">
        <v>552</v>
      </c>
      <c r="B316" s="32" t="s">
        <v>278</v>
      </c>
      <c r="C316" s="1" t="s">
        <v>0</v>
      </c>
      <c r="D316" s="1" t="s">
        <v>16</v>
      </c>
      <c r="E316" s="1">
        <v>877</v>
      </c>
      <c r="F316" s="17">
        <v>78.98</v>
      </c>
      <c r="G316" s="51">
        <v>69265.460000000006</v>
      </c>
      <c r="H316" s="57">
        <v>15827.244029722551</v>
      </c>
      <c r="I316" s="57">
        <v>85092.704029722561</v>
      </c>
    </row>
    <row r="317" spans="1:9" ht="14.45" customHeight="1" x14ac:dyDescent="0.25">
      <c r="A317" s="13">
        <v>717</v>
      </c>
      <c r="B317" s="32" t="s">
        <v>279</v>
      </c>
      <c r="C317" s="1" t="s">
        <v>0</v>
      </c>
      <c r="D317" s="1" t="s">
        <v>60</v>
      </c>
      <c r="E317" s="1">
        <v>811</v>
      </c>
      <c r="F317" s="17">
        <v>78.98</v>
      </c>
      <c r="G317" s="51">
        <v>64052.780000000006</v>
      </c>
      <c r="H317" s="57">
        <v>32196.765352189344</v>
      </c>
      <c r="I317" s="57">
        <v>96249.545352189351</v>
      </c>
    </row>
    <row r="318" spans="1:9" ht="14.45" customHeight="1" x14ac:dyDescent="0.25">
      <c r="A318" s="13">
        <v>359</v>
      </c>
      <c r="B318" s="32" t="s">
        <v>280</v>
      </c>
      <c r="C318" s="1" t="s">
        <v>7</v>
      </c>
      <c r="D318" s="1" t="s">
        <v>8</v>
      </c>
      <c r="E318" s="1">
        <v>1039</v>
      </c>
      <c r="F318" s="17">
        <v>78.98</v>
      </c>
      <c r="G318" s="51">
        <v>82060.22</v>
      </c>
      <c r="H318" s="57">
        <v>12408.062045581632</v>
      </c>
      <c r="I318" s="2">
        <v>94468.28204558164</v>
      </c>
    </row>
    <row r="319" spans="1:9" ht="14.45" customHeight="1" x14ac:dyDescent="0.25">
      <c r="A319" s="13">
        <v>448</v>
      </c>
      <c r="B319" s="32" t="s">
        <v>281</v>
      </c>
      <c r="C319" s="1" t="s">
        <v>0</v>
      </c>
      <c r="D319" s="1" t="s">
        <v>65</v>
      </c>
      <c r="E319" s="1">
        <v>196</v>
      </c>
      <c r="F319" s="17">
        <v>78.98</v>
      </c>
      <c r="G319" s="51">
        <v>15480.08</v>
      </c>
      <c r="H319" s="57">
        <v>4946.5408773299987</v>
      </c>
      <c r="I319" s="57">
        <v>20426.620877329999</v>
      </c>
    </row>
    <row r="320" spans="1:9" ht="14.45" customHeight="1" x14ac:dyDescent="0.25">
      <c r="A320" s="13">
        <v>502</v>
      </c>
      <c r="B320" s="32" t="s">
        <v>282</v>
      </c>
      <c r="C320" s="1" t="s">
        <v>0</v>
      </c>
      <c r="D320" s="1" t="s">
        <v>53</v>
      </c>
      <c r="E320" s="1">
        <v>170</v>
      </c>
      <c r="F320" s="17">
        <v>78.98</v>
      </c>
      <c r="G320" s="51">
        <v>13426.6</v>
      </c>
      <c r="H320" s="57">
        <v>2976.1911083879945</v>
      </c>
      <c r="I320" s="57">
        <v>16402.791108387995</v>
      </c>
    </row>
    <row r="321" spans="1:9" ht="14.45" customHeight="1" x14ac:dyDescent="0.25">
      <c r="A321" s="13">
        <v>946</v>
      </c>
      <c r="B321" s="32" t="s">
        <v>283</v>
      </c>
      <c r="C321" s="1" t="s">
        <v>7</v>
      </c>
      <c r="D321" s="1" t="s">
        <v>8</v>
      </c>
      <c r="E321" s="1">
        <v>51</v>
      </c>
      <c r="F321" s="17">
        <v>78.98</v>
      </c>
      <c r="G321" s="51">
        <v>4027.98</v>
      </c>
      <c r="H321" s="57">
        <v>525.311236164928</v>
      </c>
      <c r="I321" s="2">
        <v>4553.2912361649278</v>
      </c>
    </row>
    <row r="322" spans="1:9" ht="14.45" customHeight="1" x14ac:dyDescent="0.25">
      <c r="A322" s="13">
        <v>888</v>
      </c>
      <c r="B322" s="32" t="s">
        <v>368</v>
      </c>
      <c r="C322" s="1" t="s">
        <v>7</v>
      </c>
      <c r="D322" s="1" t="s">
        <v>8</v>
      </c>
      <c r="E322" s="1">
        <v>229</v>
      </c>
      <c r="F322" s="17">
        <v>78.98</v>
      </c>
      <c r="G322" s="51">
        <v>18086.420000000002</v>
      </c>
      <c r="H322" s="57">
        <v>2578.3358872793565</v>
      </c>
      <c r="I322" s="2">
        <v>20664.75588727936</v>
      </c>
    </row>
    <row r="323" spans="1:9" ht="14.45" customHeight="1" x14ac:dyDescent="0.25">
      <c r="A323" s="13">
        <v>626</v>
      </c>
      <c r="B323" s="32" t="s">
        <v>284</v>
      </c>
      <c r="C323" s="1" t="s">
        <v>0</v>
      </c>
      <c r="D323" s="1" t="s">
        <v>22</v>
      </c>
      <c r="E323" s="1">
        <v>383</v>
      </c>
      <c r="F323" s="17">
        <v>78.98</v>
      </c>
      <c r="G323" s="51">
        <v>30249.34</v>
      </c>
      <c r="H323" s="57">
        <v>5351.6218396513932</v>
      </c>
      <c r="I323" s="57">
        <v>35600.961839651391</v>
      </c>
    </row>
    <row r="324" spans="1:9" ht="26.25" customHeight="1" x14ac:dyDescent="0.25">
      <c r="A324" s="13">
        <v>990</v>
      </c>
      <c r="B324" s="32" t="s">
        <v>369</v>
      </c>
      <c r="C324" s="1" t="s">
        <v>0</v>
      </c>
      <c r="D324" s="1" t="s">
        <v>24</v>
      </c>
      <c r="E324" s="1">
        <v>31</v>
      </c>
      <c r="F324" s="17">
        <v>78.98</v>
      </c>
      <c r="G324" s="51">
        <v>2448.38</v>
      </c>
      <c r="H324" s="57">
        <v>561.1409774089816</v>
      </c>
      <c r="I324" s="57">
        <v>3009.5209774089817</v>
      </c>
    </row>
    <row r="325" spans="1:9" ht="26.25" customHeight="1" x14ac:dyDescent="0.25">
      <c r="A325" s="13">
        <v>991</v>
      </c>
      <c r="B325" s="32" t="s">
        <v>370</v>
      </c>
      <c r="C325" s="1" t="s">
        <v>0</v>
      </c>
      <c r="D325" s="1" t="s">
        <v>24</v>
      </c>
      <c r="E325" s="1">
        <v>97</v>
      </c>
      <c r="F325" s="17">
        <v>78.98</v>
      </c>
      <c r="G325" s="51">
        <v>7661.06</v>
      </c>
      <c r="H325" s="57">
        <v>3164.5311904075502</v>
      </c>
      <c r="I325" s="57">
        <v>10825.591190407551</v>
      </c>
    </row>
    <row r="326" spans="1:9" ht="14.45" customHeight="1" x14ac:dyDescent="0.25">
      <c r="A326" s="13">
        <v>754</v>
      </c>
      <c r="B326" s="32" t="s">
        <v>285</v>
      </c>
      <c r="C326" s="1" t="s">
        <v>0</v>
      </c>
      <c r="D326" s="1" t="s">
        <v>3</v>
      </c>
      <c r="E326" s="1">
        <v>205</v>
      </c>
      <c r="F326" s="17">
        <v>78.98</v>
      </c>
      <c r="G326" s="51">
        <v>16190.900000000001</v>
      </c>
      <c r="H326" s="57">
        <v>1546.4209122064603</v>
      </c>
      <c r="I326" s="57">
        <v>17737.320912206462</v>
      </c>
    </row>
    <row r="327" spans="1:9" ht="14.45" customHeight="1" x14ac:dyDescent="0.25">
      <c r="A327" s="13">
        <v>959</v>
      </c>
      <c r="B327" s="32" t="s">
        <v>371</v>
      </c>
      <c r="C327" s="1" t="s">
        <v>7</v>
      </c>
      <c r="D327" s="1" t="s">
        <v>8</v>
      </c>
      <c r="E327" s="1">
        <v>130</v>
      </c>
      <c r="F327" s="17">
        <v>78.98</v>
      </c>
      <c r="G327" s="51">
        <v>10267.4</v>
      </c>
      <c r="H327" s="57">
        <v>1569.6044348004102</v>
      </c>
      <c r="I327" s="2">
        <v>11837.00443480041</v>
      </c>
    </row>
    <row r="328" spans="1:9" ht="26.25" customHeight="1" x14ac:dyDescent="0.25">
      <c r="A328" s="13">
        <v>992</v>
      </c>
      <c r="B328" s="32" t="s">
        <v>372</v>
      </c>
      <c r="C328" s="1" t="s">
        <v>0</v>
      </c>
      <c r="D328" s="1" t="s">
        <v>24</v>
      </c>
      <c r="E328" s="1">
        <v>434</v>
      </c>
      <c r="F328" s="17">
        <v>78.98</v>
      </c>
      <c r="G328" s="51">
        <v>34277.32</v>
      </c>
      <c r="H328" s="57">
        <v>12710.477316051141</v>
      </c>
      <c r="I328" s="57">
        <v>46987.797316051139</v>
      </c>
    </row>
    <row r="329" spans="1:9" ht="14.45" customHeight="1" x14ac:dyDescent="0.25">
      <c r="A329" s="13">
        <v>993</v>
      </c>
      <c r="B329" s="32" t="s">
        <v>286</v>
      </c>
      <c r="C329" s="1" t="s">
        <v>0</v>
      </c>
      <c r="D329" s="1" t="s">
        <v>24</v>
      </c>
      <c r="E329" s="1">
        <v>84</v>
      </c>
      <c r="F329" s="17">
        <v>78.98</v>
      </c>
      <c r="G329" s="51">
        <v>6634.3200000000006</v>
      </c>
      <c r="H329" s="57">
        <v>988.22862429957388</v>
      </c>
      <c r="I329" s="57">
        <v>7622.5486242995748</v>
      </c>
    </row>
    <row r="330" spans="1:9" ht="14.45" customHeight="1" x14ac:dyDescent="0.25">
      <c r="A330" s="13">
        <v>886</v>
      </c>
      <c r="B330" s="32" t="s">
        <v>287</v>
      </c>
      <c r="C330" s="1" t="s">
        <v>0</v>
      </c>
      <c r="D330" s="1" t="s">
        <v>14</v>
      </c>
      <c r="E330" s="1">
        <v>636</v>
      </c>
      <c r="F330" s="17">
        <v>78.98</v>
      </c>
      <c r="G330" s="51">
        <v>50231.280000000006</v>
      </c>
      <c r="H330" s="57">
        <v>9539.0552339739952</v>
      </c>
      <c r="I330" s="57">
        <v>59770.335233974001</v>
      </c>
    </row>
    <row r="331" spans="1:9" ht="14.45" customHeight="1" x14ac:dyDescent="0.25">
      <c r="A331" s="13">
        <v>394</v>
      </c>
      <c r="B331" s="32" t="s">
        <v>288</v>
      </c>
      <c r="C331" s="1" t="s">
        <v>0</v>
      </c>
      <c r="D331" s="1" t="s">
        <v>3</v>
      </c>
      <c r="E331" s="1">
        <v>136</v>
      </c>
      <c r="F331" s="17">
        <v>78.98</v>
      </c>
      <c r="G331" s="51">
        <v>10741.28</v>
      </c>
      <c r="H331" s="57">
        <v>1202.2218758397619</v>
      </c>
      <c r="I331" s="57">
        <v>11943.501875839762</v>
      </c>
    </row>
    <row r="332" spans="1:9" ht="14.45" customHeight="1" x14ac:dyDescent="0.25">
      <c r="A332" s="13">
        <v>632</v>
      </c>
      <c r="B332" s="32" t="s">
        <v>151</v>
      </c>
      <c r="C332" s="1" t="s">
        <v>0</v>
      </c>
      <c r="D332" s="1" t="s">
        <v>58</v>
      </c>
      <c r="E332" s="1">
        <v>848</v>
      </c>
      <c r="F332" s="17">
        <v>78.98</v>
      </c>
      <c r="G332" s="51">
        <v>66975.040000000008</v>
      </c>
      <c r="H332" s="57">
        <v>13859.579731565565</v>
      </c>
      <c r="I332" s="57">
        <v>80834.619731565574</v>
      </c>
    </row>
    <row r="333" spans="1:9" ht="14.45" customHeight="1" x14ac:dyDescent="0.25">
      <c r="A333" s="13">
        <v>995</v>
      </c>
      <c r="B333" s="32" t="s">
        <v>290</v>
      </c>
      <c r="C333" s="1" t="s">
        <v>0</v>
      </c>
      <c r="D333" s="1" t="s">
        <v>24</v>
      </c>
      <c r="E333" s="1">
        <v>429</v>
      </c>
      <c r="F333" s="17">
        <v>78.98</v>
      </c>
      <c r="G333" s="51">
        <v>33882.42</v>
      </c>
      <c r="H333" s="57">
        <v>11806.826720904381</v>
      </c>
      <c r="I333" s="57">
        <v>45689.246720904383</v>
      </c>
    </row>
    <row r="334" spans="1:9" ht="14.45" customHeight="1" x14ac:dyDescent="0.25">
      <c r="A334" s="14">
        <v>553</v>
      </c>
      <c r="B334" s="32" t="s">
        <v>291</v>
      </c>
      <c r="C334" s="1" t="s">
        <v>0</v>
      </c>
      <c r="D334" s="1" t="s">
        <v>14</v>
      </c>
      <c r="E334" s="1">
        <v>22</v>
      </c>
      <c r="F334" s="17">
        <v>78.98</v>
      </c>
      <c r="G334" s="51">
        <v>1737.5600000000002</v>
      </c>
      <c r="H334" s="57">
        <v>130.14316945420592</v>
      </c>
      <c r="I334" s="57">
        <v>1867.7031694542061</v>
      </c>
    </row>
    <row r="335" spans="1:9" ht="14.45" customHeight="1" x14ac:dyDescent="0.25">
      <c r="A335" s="13">
        <v>594</v>
      </c>
      <c r="B335" s="32" t="s">
        <v>292</v>
      </c>
      <c r="C335" s="1" t="s">
        <v>0</v>
      </c>
      <c r="D335" s="1" t="s">
        <v>46</v>
      </c>
      <c r="E335" s="1">
        <v>541</v>
      </c>
      <c r="F335" s="17">
        <v>78.98</v>
      </c>
      <c r="G335" s="51">
        <v>42728.18</v>
      </c>
      <c r="H335" s="57">
        <v>13850.414570032102</v>
      </c>
      <c r="I335" s="57">
        <v>56578.594570032103</v>
      </c>
    </row>
    <row r="336" spans="1:9" ht="14.45" customHeight="1" x14ac:dyDescent="0.25">
      <c r="A336" s="13">
        <v>554</v>
      </c>
      <c r="B336" s="32" t="s">
        <v>373</v>
      </c>
      <c r="C336" s="1" t="s">
        <v>0</v>
      </c>
      <c r="D336" s="1" t="s">
        <v>16</v>
      </c>
      <c r="E336" s="1">
        <v>166</v>
      </c>
      <c r="F336" s="17">
        <v>78.98</v>
      </c>
      <c r="G336" s="51">
        <v>13110.68</v>
      </c>
      <c r="H336" s="57">
        <v>2217.1310751958072</v>
      </c>
      <c r="I336" s="57">
        <v>15327.811075195808</v>
      </c>
    </row>
    <row r="337" spans="1:9" ht="14.45" customHeight="1" x14ac:dyDescent="0.25">
      <c r="A337" s="13">
        <v>671</v>
      </c>
      <c r="B337" s="32" t="s">
        <v>293</v>
      </c>
      <c r="C337" s="1" t="s">
        <v>0</v>
      </c>
      <c r="D337" s="1" t="s">
        <v>89</v>
      </c>
      <c r="E337" s="1">
        <v>96</v>
      </c>
      <c r="F337" s="17">
        <v>78.98</v>
      </c>
      <c r="G337" s="51">
        <v>7582.08</v>
      </c>
      <c r="H337" s="57">
        <v>1345.0236858703636</v>
      </c>
      <c r="I337" s="57">
        <v>8927.1036858703628</v>
      </c>
    </row>
    <row r="338" spans="1:9" ht="14.45" customHeight="1" x14ac:dyDescent="0.25">
      <c r="A338" s="13">
        <v>423</v>
      </c>
      <c r="B338" s="32" t="s">
        <v>294</v>
      </c>
      <c r="C338" s="1" t="s">
        <v>0</v>
      </c>
      <c r="D338" s="1" t="s">
        <v>16</v>
      </c>
      <c r="E338" s="1">
        <v>42</v>
      </c>
      <c r="F338" s="17">
        <v>78.98</v>
      </c>
      <c r="G338" s="51">
        <v>3317.1600000000003</v>
      </c>
      <c r="H338" s="57">
        <v>391.6324024021111</v>
      </c>
      <c r="I338" s="57">
        <v>3708.7924024021113</v>
      </c>
    </row>
    <row r="339" spans="1:9" x14ac:dyDescent="0.25">
      <c r="A339" s="13">
        <v>769</v>
      </c>
      <c r="B339" s="32" t="s">
        <v>295</v>
      </c>
      <c r="C339" s="1" t="s">
        <v>0</v>
      </c>
      <c r="D339" s="1" t="s">
        <v>74</v>
      </c>
      <c r="E339" s="1">
        <v>516</v>
      </c>
      <c r="F339" s="17">
        <v>78.98</v>
      </c>
      <c r="G339" s="51">
        <v>40753.68</v>
      </c>
      <c r="H339" s="57">
        <v>10149.442455327655</v>
      </c>
      <c r="I339" s="57">
        <v>50903.122455327655</v>
      </c>
    </row>
    <row r="340" spans="1:9" ht="14.45" customHeight="1" x14ac:dyDescent="0.25">
      <c r="A340" s="13">
        <v>360</v>
      </c>
      <c r="B340" s="32" t="s">
        <v>48</v>
      </c>
      <c r="C340" s="1" t="s">
        <v>0</v>
      </c>
      <c r="D340" s="1" t="s">
        <v>48</v>
      </c>
      <c r="E340" s="1">
        <v>1734</v>
      </c>
      <c r="F340" s="17">
        <v>78.98</v>
      </c>
      <c r="G340" s="51">
        <v>136951.32</v>
      </c>
      <c r="H340" s="57">
        <v>34585.064489316137</v>
      </c>
      <c r="I340" s="57">
        <v>171536.38448931614</v>
      </c>
    </row>
    <row r="341" spans="1:9" ht="14.45" customHeight="1" x14ac:dyDescent="0.25">
      <c r="A341" s="13">
        <v>996</v>
      </c>
      <c r="B341" s="32" t="s">
        <v>296</v>
      </c>
      <c r="C341" s="1" t="s">
        <v>0</v>
      </c>
      <c r="D341" s="1" t="s">
        <v>24</v>
      </c>
      <c r="E341" s="1">
        <v>31</v>
      </c>
      <c r="F341" s="17">
        <v>78.98</v>
      </c>
      <c r="G341" s="51">
        <v>2448.38</v>
      </c>
      <c r="H341" s="57">
        <v>585.7416735658486</v>
      </c>
      <c r="I341" s="57">
        <v>3034.1216735658486</v>
      </c>
    </row>
    <row r="342" spans="1:9" ht="14.45" customHeight="1" x14ac:dyDescent="0.25">
      <c r="A342" s="13">
        <v>627</v>
      </c>
      <c r="B342" s="32" t="s">
        <v>297</v>
      </c>
      <c r="C342" s="1" t="s">
        <v>0</v>
      </c>
      <c r="D342" s="1" t="s">
        <v>297</v>
      </c>
      <c r="E342" s="1">
        <v>2168</v>
      </c>
      <c r="F342" s="17">
        <v>78.98</v>
      </c>
      <c r="G342" s="51">
        <v>171228.64</v>
      </c>
      <c r="H342" s="57">
        <v>69984.896751955719</v>
      </c>
      <c r="I342" s="57">
        <v>241213.53675195575</v>
      </c>
    </row>
    <row r="343" spans="1:9" ht="14.45" customHeight="1" x14ac:dyDescent="0.25">
      <c r="A343" s="13">
        <v>755</v>
      </c>
      <c r="B343" s="32" t="s">
        <v>298</v>
      </c>
      <c r="C343" s="1" t="s">
        <v>0</v>
      </c>
      <c r="D343" s="1" t="s">
        <v>3</v>
      </c>
      <c r="E343" s="1">
        <v>435</v>
      </c>
      <c r="F343" s="17">
        <v>78.98</v>
      </c>
      <c r="G343" s="51">
        <v>34356.300000000003</v>
      </c>
      <c r="H343" s="57">
        <v>10043.514953600361</v>
      </c>
      <c r="I343" s="57">
        <v>44399.814953600362</v>
      </c>
    </row>
    <row r="344" spans="1:9" ht="14.45" customHeight="1" x14ac:dyDescent="0.25">
      <c r="A344" s="13">
        <v>345</v>
      </c>
      <c r="B344" s="32" t="s">
        <v>299</v>
      </c>
      <c r="C344" s="1" t="s">
        <v>0</v>
      </c>
      <c r="D344" s="1" t="s">
        <v>5</v>
      </c>
      <c r="E344" s="1">
        <v>293</v>
      </c>
      <c r="F344" s="17">
        <v>78.98</v>
      </c>
      <c r="G344" s="51">
        <v>23141.14</v>
      </c>
      <c r="H344" s="57">
        <v>12063.529423624144</v>
      </c>
      <c r="I344" s="57">
        <v>35204.669423624146</v>
      </c>
    </row>
    <row r="345" spans="1:9" ht="14.45" customHeight="1" x14ac:dyDescent="0.25">
      <c r="A345" s="13">
        <v>424</v>
      </c>
      <c r="B345" s="32" t="s">
        <v>300</v>
      </c>
      <c r="C345" s="1" t="s">
        <v>7</v>
      </c>
      <c r="D345" s="1" t="s">
        <v>8</v>
      </c>
      <c r="E345" s="1">
        <v>415</v>
      </c>
      <c r="F345" s="17">
        <v>78.98</v>
      </c>
      <c r="G345" s="51">
        <v>32776.700000000004</v>
      </c>
      <c r="H345" s="57">
        <v>4258.6780687394639</v>
      </c>
      <c r="I345" s="2">
        <v>37035.378068739468</v>
      </c>
    </row>
    <row r="346" spans="1:9" ht="14.45" customHeight="1" x14ac:dyDescent="0.25">
      <c r="A346" s="13">
        <v>960</v>
      </c>
      <c r="B346" s="32" t="s">
        <v>301</v>
      </c>
      <c r="C346" s="1" t="s">
        <v>7</v>
      </c>
      <c r="D346" s="1" t="s">
        <v>8</v>
      </c>
      <c r="E346" s="1">
        <v>264</v>
      </c>
      <c r="F346" s="17">
        <v>78.98</v>
      </c>
      <c r="G346" s="51">
        <v>20850.72</v>
      </c>
      <c r="H346" s="57">
        <v>2744.4952157673047</v>
      </c>
      <c r="I346" s="2">
        <v>23595.215215767304</v>
      </c>
    </row>
    <row r="347" spans="1:9" ht="14.45" customHeight="1" x14ac:dyDescent="0.25">
      <c r="A347" s="13">
        <v>628</v>
      </c>
      <c r="B347" s="32" t="s">
        <v>302</v>
      </c>
      <c r="C347" s="1" t="s">
        <v>0</v>
      </c>
      <c r="D347" s="1" t="s">
        <v>22</v>
      </c>
      <c r="E347" s="1">
        <v>335</v>
      </c>
      <c r="F347" s="17">
        <v>78.98</v>
      </c>
      <c r="G347" s="51">
        <v>26458.300000000003</v>
      </c>
      <c r="H347" s="57">
        <v>5670.8667998138435</v>
      </c>
      <c r="I347" s="57">
        <v>32129.166799813847</v>
      </c>
    </row>
    <row r="348" spans="1:9" ht="14.45" customHeight="1" x14ac:dyDescent="0.25">
      <c r="A348" s="13">
        <v>556</v>
      </c>
      <c r="B348" s="32" t="s">
        <v>303</v>
      </c>
      <c r="C348" s="1" t="s">
        <v>7</v>
      </c>
      <c r="D348" s="1" t="s">
        <v>8</v>
      </c>
      <c r="E348" s="1">
        <v>49</v>
      </c>
      <c r="F348" s="17">
        <v>78.98</v>
      </c>
      <c r="G348" s="51">
        <v>3870.02</v>
      </c>
      <c r="H348" s="57">
        <v>558.8368985854645</v>
      </c>
      <c r="I348" s="2">
        <v>4428.8568985854645</v>
      </c>
    </row>
    <row r="349" spans="1:9" ht="14.45" customHeight="1" x14ac:dyDescent="0.25">
      <c r="A349" s="13">
        <v>361</v>
      </c>
      <c r="B349" s="32" t="s">
        <v>304</v>
      </c>
      <c r="C349" s="1" t="s">
        <v>0</v>
      </c>
      <c r="D349" s="1" t="s">
        <v>304</v>
      </c>
      <c r="E349" s="1">
        <v>1909</v>
      </c>
      <c r="F349" s="17">
        <v>78.98</v>
      </c>
      <c r="G349" s="51">
        <v>150772.82</v>
      </c>
      <c r="H349" s="57">
        <v>83518.155559806197</v>
      </c>
      <c r="I349" s="57">
        <v>234290.97555980622</v>
      </c>
    </row>
    <row r="350" spans="1:9" ht="14.45" customHeight="1" x14ac:dyDescent="0.25">
      <c r="A350" s="13">
        <v>557</v>
      </c>
      <c r="B350" s="32" t="s">
        <v>374</v>
      </c>
      <c r="C350" s="1" t="s">
        <v>0</v>
      </c>
      <c r="D350" s="1" t="s">
        <v>132</v>
      </c>
      <c r="E350" s="1">
        <v>125</v>
      </c>
      <c r="F350" s="17">
        <v>78.98</v>
      </c>
      <c r="G350" s="51">
        <v>9872.5</v>
      </c>
      <c r="H350" s="57">
        <v>1228.572066913159</v>
      </c>
      <c r="I350" s="57">
        <v>11101.072066913159</v>
      </c>
    </row>
    <row r="351" spans="1:9" ht="14.45" customHeight="1" x14ac:dyDescent="0.25">
      <c r="A351" s="13">
        <v>794</v>
      </c>
      <c r="B351" s="32" t="s">
        <v>305</v>
      </c>
      <c r="C351" s="1" t="s">
        <v>0</v>
      </c>
      <c r="D351" s="1" t="s">
        <v>106</v>
      </c>
      <c r="E351" s="1">
        <v>509</v>
      </c>
      <c r="F351" s="17">
        <v>78.98</v>
      </c>
      <c r="G351" s="51">
        <v>40200.82</v>
      </c>
      <c r="H351" s="57">
        <v>12747.126807082552</v>
      </c>
      <c r="I351" s="57">
        <v>52947.946807082553</v>
      </c>
    </row>
    <row r="352" spans="1:9" ht="14.45" customHeight="1" x14ac:dyDescent="0.25">
      <c r="A352" s="16">
        <v>947</v>
      </c>
      <c r="B352" s="33" t="s">
        <v>306</v>
      </c>
      <c r="C352" s="3" t="s">
        <v>7</v>
      </c>
      <c r="D352" s="3" t="s">
        <v>8</v>
      </c>
      <c r="E352" s="3">
        <v>92</v>
      </c>
      <c r="F352" s="17">
        <v>78.98</v>
      </c>
      <c r="G352" s="51">
        <v>7266.1600000000008</v>
      </c>
      <c r="H352" s="57">
        <v>647.34334499778129</v>
      </c>
      <c r="I352" s="4">
        <v>7913.5033449977818</v>
      </c>
    </row>
    <row r="353" spans="1:9" x14ac:dyDescent="0.25">
      <c r="H353" s="58"/>
    </row>
    <row r="354" spans="1:9" s="10" customFormat="1" ht="12.75" x14ac:dyDescent="0.2">
      <c r="A354" s="22" t="s">
        <v>311</v>
      </c>
      <c r="B354" s="34" t="str">
        <f>SUBTOTAL(3,Übersichtstabelle_2018[Gmd-Namen])&amp;" Gemeinden"</f>
        <v>348 Gemeinden</v>
      </c>
      <c r="C354" s="23" t="s">
        <v>315</v>
      </c>
      <c r="D354" s="23" t="s">
        <v>315</v>
      </c>
      <c r="E354" s="24">
        <f>SUBTOTAL(9,Übersichtstabelle_2018[Kinder und Jugendliche von 0-20 Jhr.])</f>
        <v>193024</v>
      </c>
      <c r="F354" s="25" t="str">
        <f>IF(SUBTOTAL(3,Übersichtstabelle_2019[Grundbetrag1])=COUNT(Übersichtstabelle_2019[Gmd. Nr.]),"-",SUBTOTAL(1,Übersichtstabelle_2019[Grundbetrag1]))</f>
        <v>-</v>
      </c>
      <c r="G354" s="48">
        <f>SUBTOTAL(9,Übersichtstabelle_2018[Grundbetrag Total pro Gemeinde1])</f>
        <v>15209274.520000003</v>
      </c>
      <c r="H354" s="59">
        <f>SUBTOTAL(9,Übersichtstabelle_2018[Zusatzbetrag gemäss Soziallastenindex2])</f>
        <v>7309026.5131345512</v>
      </c>
      <c r="I354" s="48">
        <f>SUBTOTAL(9,Übersichtstabelle_2018[Anrechenbarer Höchstbetrag])</f>
        <v>22518301.033134561</v>
      </c>
    </row>
    <row r="356" spans="1:9" x14ac:dyDescent="0.25">
      <c r="A356" s="26"/>
      <c r="C356" s="21"/>
      <c r="D356" s="21"/>
      <c r="E356" s="21"/>
      <c r="F356" s="21"/>
      <c r="G356" s="21"/>
      <c r="H356" s="21"/>
      <c r="I356" s="21"/>
    </row>
    <row r="357" spans="1:9" x14ac:dyDescent="0.25">
      <c r="A357" s="27" t="s">
        <v>318</v>
      </c>
      <c r="C357" s="21"/>
      <c r="D357" s="21"/>
      <c r="E357" s="21"/>
      <c r="F357" s="21"/>
      <c r="G357" s="21"/>
      <c r="H357" s="21"/>
      <c r="I357" s="21"/>
    </row>
    <row r="358" spans="1:9" ht="31.15" customHeight="1" x14ac:dyDescent="0.25">
      <c r="A358" s="102" t="s">
        <v>325</v>
      </c>
      <c r="B358" s="102"/>
      <c r="C358" s="102"/>
      <c r="D358" s="102"/>
      <c r="E358" s="102"/>
      <c r="F358" s="102"/>
      <c r="G358" s="102"/>
      <c r="H358" s="102"/>
      <c r="I358" s="102"/>
    </row>
    <row r="359" spans="1:9" ht="17.25" x14ac:dyDescent="0.25">
      <c r="A359" s="28" t="s">
        <v>326</v>
      </c>
      <c r="B359" s="35"/>
      <c r="C359" s="29"/>
      <c r="D359" s="29"/>
      <c r="E359" s="29"/>
      <c r="F359" s="29"/>
      <c r="G359" s="29"/>
      <c r="H359" s="29"/>
      <c r="I359" s="29"/>
    </row>
    <row r="360" spans="1:9" ht="31.15" customHeight="1" x14ac:dyDescent="0.25">
      <c r="A360" s="104" t="s">
        <v>324</v>
      </c>
      <c r="B360" s="104"/>
      <c r="C360" s="104"/>
      <c r="D360" s="104"/>
      <c r="E360" s="104"/>
      <c r="F360" s="104"/>
      <c r="G360" s="104"/>
      <c r="H360" s="104"/>
      <c r="I360" s="104"/>
    </row>
  </sheetData>
  <sheetProtection algorithmName="SHA-512" hashValue="/R4+0Da4cf7oCYc2MczLzwYrdXuptSyBxxtUIKvaSiETWwdeArUql9tHZUpN06onVs25Xs/PCTY9rqE+N1h9uA==" saltValue="lMzLut14f7Kb9kh7u8W7wA==" spinCount="100000" sheet="1" sort="0" autoFilter="0"/>
  <mergeCells count="2">
    <mergeCell ref="A360:I360"/>
    <mergeCell ref="A358:I358"/>
  </mergeCells>
  <conditionalFormatting sqref="A225">
    <cfRule type="cellIs" dxfId="1"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63"/>
  <sheetViews>
    <sheetView showGridLines="0" showRowColHeaders="0" showRuler="0" view="pageLayout" zoomScaleNormal="100" workbookViewId="0">
      <selection activeCell="D4" sqref="D4"/>
    </sheetView>
  </sheetViews>
  <sheetFormatPr baseColWidth="10" defaultColWidth="11.42578125" defaultRowHeight="15" x14ac:dyDescent="0.25"/>
  <cols>
    <col min="1" max="1" width="5.85546875" style="40" customWidth="1"/>
    <col min="2" max="2" width="17.7109375" style="21" customWidth="1"/>
    <col min="3" max="3" width="8.28515625" style="9" customWidth="1"/>
    <col min="4" max="4" width="18.85546875" style="9" customWidth="1"/>
    <col min="5" max="5" width="14.7109375" style="9" customWidth="1"/>
    <col min="6" max="6" width="12.85546875" style="9" customWidth="1"/>
    <col min="7" max="7" width="14.7109375" style="49" customWidth="1"/>
    <col min="8" max="8" width="18.28515625" style="49" customWidth="1"/>
    <col min="9" max="9" width="17.85546875" style="49" customWidth="1"/>
    <col min="10" max="16384" width="11.42578125" style="9"/>
  </cols>
  <sheetData>
    <row r="1" spans="1:9" ht="19.899999999999999" customHeight="1" x14ac:dyDescent="0.25">
      <c r="A1" s="31" t="s">
        <v>378</v>
      </c>
    </row>
    <row r="2" spans="1:9" ht="19.899999999999999" customHeight="1" x14ac:dyDescent="0.25">
      <c r="A2" s="31" t="s">
        <v>379</v>
      </c>
    </row>
    <row r="4" spans="1:9" s="21" customFormat="1" ht="48.2" customHeight="1" x14ac:dyDescent="0.25">
      <c r="A4" s="36" t="s">
        <v>329</v>
      </c>
      <c r="B4" s="19" t="s">
        <v>310</v>
      </c>
      <c r="C4" s="19" t="s">
        <v>316</v>
      </c>
      <c r="D4" s="19" t="s">
        <v>1</v>
      </c>
      <c r="E4" s="19" t="s">
        <v>317</v>
      </c>
      <c r="F4" s="19" t="s">
        <v>320</v>
      </c>
      <c r="G4" s="50" t="s">
        <v>321</v>
      </c>
      <c r="H4" s="50" t="s">
        <v>322</v>
      </c>
      <c r="I4" s="50" t="s">
        <v>319</v>
      </c>
    </row>
    <row r="5" spans="1:9" ht="14.45" customHeight="1" x14ac:dyDescent="0.25">
      <c r="A5" s="13">
        <v>301</v>
      </c>
      <c r="B5" s="32" t="s">
        <v>2</v>
      </c>
      <c r="C5" s="1" t="s">
        <v>0</v>
      </c>
      <c r="D5" s="1" t="s">
        <v>3</v>
      </c>
      <c r="E5" s="1">
        <v>844</v>
      </c>
      <c r="F5" s="47">
        <v>78.2</v>
      </c>
      <c r="G5" s="47">
        <v>66000.800000000003</v>
      </c>
      <c r="H5" s="51">
        <v>18083.731629193873</v>
      </c>
      <c r="I5" s="51">
        <v>84084.53162919388</v>
      </c>
    </row>
    <row r="6" spans="1:9" ht="14.45" customHeight="1" x14ac:dyDescent="0.25">
      <c r="A6" s="13">
        <v>321</v>
      </c>
      <c r="B6" s="32" t="s">
        <v>4</v>
      </c>
      <c r="C6" s="1" t="s">
        <v>0</v>
      </c>
      <c r="D6" s="1" t="s">
        <v>5</v>
      </c>
      <c r="E6" s="1">
        <v>910</v>
      </c>
      <c r="F6" s="47">
        <v>78.2</v>
      </c>
      <c r="G6" s="47">
        <v>71162</v>
      </c>
      <c r="H6" s="51">
        <v>21385.689651375713</v>
      </c>
      <c r="I6" s="51">
        <v>92547.689651375709</v>
      </c>
    </row>
    <row r="7" spans="1:9" ht="14.45" customHeight="1" x14ac:dyDescent="0.25">
      <c r="A7" s="13">
        <v>561</v>
      </c>
      <c r="B7" s="32" t="s">
        <v>6</v>
      </c>
      <c r="C7" s="1" t="s">
        <v>7</v>
      </c>
      <c r="D7" s="1" t="s">
        <v>8</v>
      </c>
      <c r="E7" s="1">
        <v>766</v>
      </c>
      <c r="F7" s="47">
        <v>78.2</v>
      </c>
      <c r="G7" s="47">
        <v>59901.200000000004</v>
      </c>
      <c r="H7" s="51">
        <v>15461.036333856222</v>
      </c>
      <c r="I7" s="51">
        <v>75362.236333856228</v>
      </c>
    </row>
    <row r="8" spans="1:9" ht="14.45" customHeight="1" x14ac:dyDescent="0.25">
      <c r="A8" s="13">
        <v>401</v>
      </c>
      <c r="B8" s="32" t="s">
        <v>9</v>
      </c>
      <c r="C8" s="1" t="s">
        <v>0</v>
      </c>
      <c r="D8" s="1" t="s">
        <v>10</v>
      </c>
      <c r="E8" s="1">
        <v>199</v>
      </c>
      <c r="F8" s="47">
        <v>78.2</v>
      </c>
      <c r="G8" s="47">
        <v>15561.800000000001</v>
      </c>
      <c r="H8" s="51">
        <v>3205.0492255661602</v>
      </c>
      <c r="I8" s="51">
        <v>18766.849225566162</v>
      </c>
    </row>
    <row r="9" spans="1:9" ht="14.45" customHeight="1" x14ac:dyDescent="0.25">
      <c r="A9" s="13">
        <v>731</v>
      </c>
      <c r="B9" s="32" t="s">
        <v>11</v>
      </c>
      <c r="C9" s="1" t="s">
        <v>0</v>
      </c>
      <c r="D9" s="1" t="s">
        <v>13</v>
      </c>
      <c r="E9" s="1">
        <v>369</v>
      </c>
      <c r="F9" s="47">
        <v>78.2</v>
      </c>
      <c r="G9" s="47">
        <v>28855.8</v>
      </c>
      <c r="H9" s="51">
        <v>8343.0749523891645</v>
      </c>
      <c r="I9" s="51">
        <v>37198.87495238916</v>
      </c>
    </row>
    <row r="10" spans="1:9" ht="14.45" customHeight="1" x14ac:dyDescent="0.25">
      <c r="A10" s="13">
        <v>562</v>
      </c>
      <c r="B10" s="32" t="s">
        <v>330</v>
      </c>
      <c r="C10" s="1" t="s">
        <v>7</v>
      </c>
      <c r="D10" s="1" t="s">
        <v>8</v>
      </c>
      <c r="E10" s="1">
        <v>472</v>
      </c>
      <c r="F10" s="47">
        <v>78.2</v>
      </c>
      <c r="G10" s="47">
        <v>36910.400000000001</v>
      </c>
      <c r="H10" s="51">
        <v>6688.3941283653385</v>
      </c>
      <c r="I10" s="51">
        <v>43598.794128365342</v>
      </c>
    </row>
    <row r="11" spans="1:9" ht="25.7" customHeight="1" x14ac:dyDescent="0.25">
      <c r="A11" s="13">
        <v>951</v>
      </c>
      <c r="B11" s="32" t="s">
        <v>331</v>
      </c>
      <c r="C11" s="1" t="s">
        <v>0</v>
      </c>
      <c r="D11" s="1" t="s">
        <v>14</v>
      </c>
      <c r="E11" s="1">
        <v>227</v>
      </c>
      <c r="F11" s="47">
        <v>78.2</v>
      </c>
      <c r="G11" s="47">
        <v>17751.400000000001</v>
      </c>
      <c r="H11" s="51">
        <v>3317.380323652797</v>
      </c>
      <c r="I11" s="51">
        <v>21068.780323652798</v>
      </c>
    </row>
    <row r="12" spans="1:9" ht="14.45" customHeight="1" x14ac:dyDescent="0.25">
      <c r="A12" s="13">
        <v>402</v>
      </c>
      <c r="B12" s="32" t="s">
        <v>15</v>
      </c>
      <c r="C12" s="1" t="s">
        <v>0</v>
      </c>
      <c r="D12" s="1" t="s">
        <v>16</v>
      </c>
      <c r="E12" s="1">
        <v>112</v>
      </c>
      <c r="F12" s="47">
        <v>78.2</v>
      </c>
      <c r="G12" s="47">
        <v>8758.4</v>
      </c>
      <c r="H12" s="51">
        <v>1356.7476649424384</v>
      </c>
      <c r="I12" s="51">
        <v>10115.147664942438</v>
      </c>
    </row>
    <row r="13" spans="1:9" ht="14.45" customHeight="1" x14ac:dyDescent="0.25">
      <c r="A13" s="13">
        <v>630</v>
      </c>
      <c r="B13" s="32" t="s">
        <v>17</v>
      </c>
      <c r="C13" s="1" t="s">
        <v>7</v>
      </c>
      <c r="D13" s="1" t="s">
        <v>8</v>
      </c>
      <c r="E13" s="1">
        <v>102</v>
      </c>
      <c r="F13" s="47">
        <v>78.2</v>
      </c>
      <c r="G13" s="47">
        <v>7976.4000000000005</v>
      </c>
      <c r="H13" s="51">
        <v>1559.9415712685193</v>
      </c>
      <c r="I13" s="51">
        <v>9536.3415712685201</v>
      </c>
    </row>
    <row r="14" spans="1:9" ht="14.45" customHeight="1" x14ac:dyDescent="0.25">
      <c r="A14" s="13">
        <v>921</v>
      </c>
      <c r="B14" s="32" t="s">
        <v>18</v>
      </c>
      <c r="C14" s="1" t="s">
        <v>0</v>
      </c>
      <c r="D14" s="1" t="s">
        <v>20</v>
      </c>
      <c r="E14" s="1">
        <v>166</v>
      </c>
      <c r="F14" s="47">
        <v>78.2</v>
      </c>
      <c r="G14" s="47">
        <v>12981.2</v>
      </c>
      <c r="H14" s="51">
        <v>1857.5283851576271</v>
      </c>
      <c r="I14" s="51">
        <v>14838.728385157629</v>
      </c>
    </row>
    <row r="15" spans="1:9" ht="14.45" customHeight="1" x14ac:dyDescent="0.25">
      <c r="A15" s="13">
        <v>381</v>
      </c>
      <c r="B15" s="32" t="s">
        <v>21</v>
      </c>
      <c r="C15" s="1" t="s">
        <v>0</v>
      </c>
      <c r="D15" s="1" t="s">
        <v>14</v>
      </c>
      <c r="E15" s="1">
        <v>323</v>
      </c>
      <c r="F15" s="47">
        <v>78.2</v>
      </c>
      <c r="G15" s="47">
        <v>25258.600000000002</v>
      </c>
      <c r="H15" s="51">
        <v>5034.6693406512368</v>
      </c>
      <c r="I15" s="51">
        <v>30293.269340651241</v>
      </c>
    </row>
    <row r="16" spans="1:9" ht="14.45" customHeight="1" x14ac:dyDescent="0.25">
      <c r="A16" s="13">
        <v>602</v>
      </c>
      <c r="B16" s="32" t="s">
        <v>332</v>
      </c>
      <c r="C16" s="1" t="s">
        <v>0</v>
      </c>
      <c r="D16" s="1" t="s">
        <v>22</v>
      </c>
      <c r="E16" s="1">
        <v>178</v>
      </c>
      <c r="F16" s="47">
        <v>78.2</v>
      </c>
      <c r="G16" s="47">
        <v>13919.6</v>
      </c>
      <c r="H16" s="51">
        <v>2694.3963423344412</v>
      </c>
      <c r="I16" s="51">
        <v>16613.996342334442</v>
      </c>
    </row>
    <row r="17" spans="1:9" ht="14.45" customHeight="1" x14ac:dyDescent="0.25">
      <c r="A17" s="13">
        <v>971</v>
      </c>
      <c r="B17" s="32" t="s">
        <v>23</v>
      </c>
      <c r="C17" s="1" t="s">
        <v>0</v>
      </c>
      <c r="D17" s="1" t="s">
        <v>24</v>
      </c>
      <c r="E17" s="1">
        <v>258</v>
      </c>
      <c r="F17" s="47">
        <v>78.2</v>
      </c>
      <c r="G17" s="47">
        <v>20175.600000000002</v>
      </c>
      <c r="H17" s="51">
        <v>3494.2878351547902</v>
      </c>
      <c r="I17" s="51">
        <v>23669.887835154794</v>
      </c>
    </row>
    <row r="18" spans="1:9" ht="14.45" customHeight="1" x14ac:dyDescent="0.25">
      <c r="A18" s="13">
        <v>322</v>
      </c>
      <c r="B18" s="32" t="s">
        <v>25</v>
      </c>
      <c r="C18" s="1" t="s">
        <v>7</v>
      </c>
      <c r="D18" s="1" t="s">
        <v>8</v>
      </c>
      <c r="E18" s="1">
        <v>91</v>
      </c>
      <c r="F18" s="47">
        <v>78.2</v>
      </c>
      <c r="G18" s="47">
        <v>7116.2</v>
      </c>
      <c r="H18" s="51">
        <v>1143.0254801234125</v>
      </c>
      <c r="I18" s="51">
        <v>8259.2254801234121</v>
      </c>
    </row>
    <row r="19" spans="1:9" ht="14.45" customHeight="1" x14ac:dyDescent="0.25">
      <c r="A19" s="13">
        <v>323</v>
      </c>
      <c r="B19" s="32" t="s">
        <v>26</v>
      </c>
      <c r="C19" s="1" t="s">
        <v>0</v>
      </c>
      <c r="D19" s="1" t="s">
        <v>5</v>
      </c>
      <c r="E19" s="1">
        <v>142</v>
      </c>
      <c r="F19" s="47">
        <v>78.2</v>
      </c>
      <c r="G19" s="47">
        <v>11104.4</v>
      </c>
      <c r="H19" s="51">
        <v>2246.4846106132718</v>
      </c>
      <c r="I19" s="51">
        <v>13350.884610613271</v>
      </c>
    </row>
    <row r="20" spans="1:9" ht="14.45" customHeight="1" x14ac:dyDescent="0.25">
      <c r="A20" s="13">
        <v>302</v>
      </c>
      <c r="B20" s="32" t="s">
        <v>333</v>
      </c>
      <c r="C20" s="1" t="s">
        <v>0</v>
      </c>
      <c r="D20" s="1" t="s">
        <v>3</v>
      </c>
      <c r="E20" s="1">
        <v>185</v>
      </c>
      <c r="F20" s="47">
        <v>78.2</v>
      </c>
      <c r="G20" s="47">
        <v>14467</v>
      </c>
      <c r="H20" s="51">
        <v>3142.3105504992004</v>
      </c>
      <c r="I20" s="51">
        <v>17609.310550499202</v>
      </c>
    </row>
    <row r="21" spans="1:9" ht="14.45" customHeight="1" x14ac:dyDescent="0.25">
      <c r="A21" s="13">
        <v>403</v>
      </c>
      <c r="B21" s="32" t="s">
        <v>27</v>
      </c>
      <c r="C21" s="1" t="s">
        <v>0</v>
      </c>
      <c r="D21" s="1" t="s">
        <v>28</v>
      </c>
      <c r="E21" s="1">
        <v>189</v>
      </c>
      <c r="F21" s="47">
        <v>78.2</v>
      </c>
      <c r="G21" s="47">
        <v>14779.800000000001</v>
      </c>
      <c r="H21" s="51">
        <v>2851.7732748828707</v>
      </c>
      <c r="I21" s="51">
        <v>17631.57327488287</v>
      </c>
    </row>
    <row r="22" spans="1:9" ht="14.45" customHeight="1" x14ac:dyDescent="0.25">
      <c r="A22" s="13">
        <v>533</v>
      </c>
      <c r="B22" s="32" t="s">
        <v>29</v>
      </c>
      <c r="C22" s="1" t="s">
        <v>7</v>
      </c>
      <c r="D22" s="1" t="s">
        <v>8</v>
      </c>
      <c r="E22" s="1">
        <v>644</v>
      </c>
      <c r="F22" s="47">
        <v>78.2</v>
      </c>
      <c r="G22" s="47">
        <v>50360.800000000003</v>
      </c>
      <c r="H22" s="51">
        <v>10717.339269330958</v>
      </c>
      <c r="I22" s="51">
        <v>61078.139269330961</v>
      </c>
    </row>
    <row r="23" spans="1:9" ht="14.45" customHeight="1" x14ac:dyDescent="0.25">
      <c r="A23" s="13">
        <v>571</v>
      </c>
      <c r="B23" s="32" t="s">
        <v>30</v>
      </c>
      <c r="C23" s="1" t="s">
        <v>7</v>
      </c>
      <c r="D23" s="1" t="s">
        <v>8</v>
      </c>
      <c r="E23" s="1">
        <v>192</v>
      </c>
      <c r="F23" s="47">
        <v>78.2</v>
      </c>
      <c r="G23" s="47">
        <v>15014.400000000001</v>
      </c>
      <c r="H23" s="51">
        <v>7042.3022928101582</v>
      </c>
      <c r="I23" s="51">
        <v>22056.702292810158</v>
      </c>
    </row>
    <row r="24" spans="1:9" ht="14.45" customHeight="1" x14ac:dyDescent="0.25">
      <c r="A24" s="13">
        <v>732</v>
      </c>
      <c r="B24" s="32" t="s">
        <v>31</v>
      </c>
      <c r="C24" s="1" t="s">
        <v>7</v>
      </c>
      <c r="D24" s="1" t="s">
        <v>8</v>
      </c>
      <c r="E24" s="1">
        <v>367</v>
      </c>
      <c r="F24" s="47">
        <v>78.2</v>
      </c>
      <c r="G24" s="47">
        <v>28699.4</v>
      </c>
      <c r="H24" s="51">
        <v>3257.4238058067021</v>
      </c>
      <c r="I24" s="51">
        <v>31956.823805806704</v>
      </c>
    </row>
    <row r="25" spans="1:9" ht="14.45" customHeight="1" x14ac:dyDescent="0.25">
      <c r="A25" s="13">
        <v>861</v>
      </c>
      <c r="B25" s="32" t="s">
        <v>32</v>
      </c>
      <c r="C25" s="1" t="s">
        <v>0</v>
      </c>
      <c r="D25" s="1" t="s">
        <v>32</v>
      </c>
      <c r="E25" s="1">
        <v>2273</v>
      </c>
      <c r="F25" s="47">
        <v>78.2</v>
      </c>
      <c r="G25" s="47">
        <v>177748.6</v>
      </c>
      <c r="H25" s="51">
        <v>50857.026155157168</v>
      </c>
      <c r="I25" s="51">
        <v>228605.62615515717</v>
      </c>
    </row>
    <row r="26" spans="1:9" ht="14.45" customHeight="1" x14ac:dyDescent="0.25">
      <c r="A26" s="13">
        <v>681</v>
      </c>
      <c r="B26" s="32" t="s">
        <v>33</v>
      </c>
      <c r="C26" s="1" t="s">
        <v>0</v>
      </c>
      <c r="D26" s="1" t="s">
        <v>34</v>
      </c>
      <c r="E26" s="1">
        <v>64</v>
      </c>
      <c r="F26" s="47">
        <v>72.2</v>
      </c>
      <c r="G26" s="47">
        <v>4620.8</v>
      </c>
      <c r="H26" s="51">
        <v>804.6478154547134</v>
      </c>
      <c r="I26" s="51">
        <v>5425.4478154547132</v>
      </c>
    </row>
    <row r="27" spans="1:9" ht="14.45" customHeight="1" x14ac:dyDescent="0.25">
      <c r="A27" s="13">
        <v>972</v>
      </c>
      <c r="B27" s="32" t="s">
        <v>35</v>
      </c>
      <c r="C27" s="1" t="s">
        <v>0</v>
      </c>
      <c r="D27" s="1" t="s">
        <v>36</v>
      </c>
      <c r="E27" s="1">
        <v>3</v>
      </c>
      <c r="F27" s="47">
        <v>78.2</v>
      </c>
      <c r="G27" s="47">
        <v>234.60000000000002</v>
      </c>
      <c r="H27" s="51">
        <v>35.033175945012886</v>
      </c>
      <c r="I27" s="51">
        <v>269.63317594501291</v>
      </c>
    </row>
    <row r="28" spans="1:9" ht="14.45" customHeight="1" x14ac:dyDescent="0.25">
      <c r="A28" s="13">
        <v>351</v>
      </c>
      <c r="B28" s="32" t="s">
        <v>37</v>
      </c>
      <c r="C28" s="1" t="s">
        <v>0</v>
      </c>
      <c r="D28" s="1" t="s">
        <v>37</v>
      </c>
      <c r="E28" s="1">
        <v>20372</v>
      </c>
      <c r="F28" s="47">
        <v>78.2</v>
      </c>
      <c r="G28" s="47">
        <v>1593090.4000000001</v>
      </c>
      <c r="H28" s="51">
        <v>2010500.3918683459</v>
      </c>
      <c r="I28" s="51">
        <v>3603590.7918683458</v>
      </c>
    </row>
    <row r="29" spans="1:9" ht="14.45" customHeight="1" x14ac:dyDescent="0.25">
      <c r="A29" s="13">
        <v>973</v>
      </c>
      <c r="B29" s="32" t="s">
        <v>38</v>
      </c>
      <c r="C29" s="1" t="s">
        <v>0</v>
      </c>
      <c r="D29" s="1" t="s">
        <v>36</v>
      </c>
      <c r="E29" s="1">
        <v>119</v>
      </c>
      <c r="F29" s="47">
        <v>78.2</v>
      </c>
      <c r="G29" s="47">
        <v>9305.8000000000011</v>
      </c>
      <c r="H29" s="51">
        <v>1877.938359302656</v>
      </c>
      <c r="I29" s="51">
        <v>11183.738359302657</v>
      </c>
    </row>
    <row r="30" spans="1:9" ht="14.45" customHeight="1" x14ac:dyDescent="0.25">
      <c r="A30" s="13">
        <v>371</v>
      </c>
      <c r="B30" s="32" t="s">
        <v>12</v>
      </c>
      <c r="C30" s="1" t="s">
        <v>0</v>
      </c>
      <c r="D30" s="1" t="s">
        <v>12</v>
      </c>
      <c r="E30" s="1">
        <v>10113</v>
      </c>
      <c r="F30" s="47">
        <v>78.2</v>
      </c>
      <c r="G30" s="47">
        <v>790836.6</v>
      </c>
      <c r="H30" s="51">
        <v>988629.99939857773</v>
      </c>
      <c r="I30" s="51">
        <v>1779466.5993985776</v>
      </c>
    </row>
    <row r="31" spans="1:9" ht="14.45" customHeight="1" x14ac:dyDescent="0.25">
      <c r="A31" s="13">
        <v>603</v>
      </c>
      <c r="B31" s="32" t="s">
        <v>39</v>
      </c>
      <c r="C31" s="1" t="s">
        <v>0</v>
      </c>
      <c r="D31" s="1" t="s">
        <v>22</v>
      </c>
      <c r="E31" s="1">
        <v>375</v>
      </c>
      <c r="F31" s="47">
        <v>78.2</v>
      </c>
      <c r="G31" s="47">
        <v>29325</v>
      </c>
      <c r="H31" s="51">
        <v>7569.388209092107</v>
      </c>
      <c r="I31" s="51">
        <v>36894.388209092111</v>
      </c>
    </row>
    <row r="32" spans="1:9" ht="14.45" customHeight="1" x14ac:dyDescent="0.25">
      <c r="A32" s="13">
        <v>324</v>
      </c>
      <c r="B32" s="32" t="s">
        <v>40</v>
      </c>
      <c r="C32" s="1" t="s">
        <v>7</v>
      </c>
      <c r="D32" s="1" t="s">
        <v>8</v>
      </c>
      <c r="E32" s="1">
        <v>116</v>
      </c>
      <c r="F32" s="47">
        <v>78.2</v>
      </c>
      <c r="G32" s="47">
        <v>9071.2000000000007</v>
      </c>
      <c r="H32" s="51">
        <v>1566.4279166292545</v>
      </c>
      <c r="I32" s="51">
        <v>10637.627916629255</v>
      </c>
    </row>
    <row r="33" spans="1:9" ht="14.45" customHeight="1" x14ac:dyDescent="0.25">
      <c r="A33" s="13">
        <v>922</v>
      </c>
      <c r="B33" s="32" t="s">
        <v>41</v>
      </c>
      <c r="C33" s="1" t="s">
        <v>0</v>
      </c>
      <c r="D33" s="1" t="s">
        <v>14</v>
      </c>
      <c r="E33" s="1">
        <v>216</v>
      </c>
      <c r="F33" s="47">
        <v>78.2</v>
      </c>
      <c r="G33" s="47">
        <v>16891.2</v>
      </c>
      <c r="H33" s="51">
        <v>4842.7717148484853</v>
      </c>
      <c r="I33" s="51">
        <v>21733.971714848485</v>
      </c>
    </row>
    <row r="34" spans="1:9" ht="14.45" customHeight="1" x14ac:dyDescent="0.25">
      <c r="A34" s="13">
        <v>352</v>
      </c>
      <c r="B34" s="32" t="s">
        <v>42</v>
      </c>
      <c r="C34" s="1" t="s">
        <v>0</v>
      </c>
      <c r="D34" s="1" t="s">
        <v>43</v>
      </c>
      <c r="E34" s="1">
        <v>1166</v>
      </c>
      <c r="F34" s="47">
        <v>78.2</v>
      </c>
      <c r="G34" s="47">
        <v>91181.2</v>
      </c>
      <c r="H34" s="51">
        <v>17645.610205473782</v>
      </c>
      <c r="I34" s="51">
        <v>108826.81020547378</v>
      </c>
    </row>
    <row r="35" spans="1:9" ht="14.45" customHeight="1" x14ac:dyDescent="0.25">
      <c r="A35" s="13">
        <v>791</v>
      </c>
      <c r="B35" s="32" t="s">
        <v>44</v>
      </c>
      <c r="C35" s="1" t="s">
        <v>7</v>
      </c>
      <c r="D35" s="1" t="s">
        <v>8</v>
      </c>
      <c r="E35" s="1">
        <v>238</v>
      </c>
      <c r="F35" s="47">
        <v>78.2</v>
      </c>
      <c r="G35" s="47">
        <v>18611.600000000002</v>
      </c>
      <c r="H35" s="51">
        <v>4202.81449070895</v>
      </c>
      <c r="I35" s="51">
        <v>22814.41449070895</v>
      </c>
    </row>
    <row r="36" spans="1:9" ht="14.45" customHeight="1" x14ac:dyDescent="0.25">
      <c r="A36" s="13">
        <v>572</v>
      </c>
      <c r="B36" s="32" t="s">
        <v>45</v>
      </c>
      <c r="C36" s="1" t="s">
        <v>0</v>
      </c>
      <c r="D36" s="1" t="s">
        <v>46</v>
      </c>
      <c r="E36" s="1">
        <v>491</v>
      </c>
      <c r="F36" s="47">
        <v>78.2</v>
      </c>
      <c r="G36" s="47">
        <v>38396.200000000004</v>
      </c>
      <c r="H36" s="51">
        <v>9969.5425605933524</v>
      </c>
      <c r="I36" s="51">
        <v>48365.742560593353</v>
      </c>
    </row>
    <row r="37" spans="1:9" ht="14.45" customHeight="1" x14ac:dyDescent="0.25">
      <c r="A37" s="13">
        <v>605</v>
      </c>
      <c r="B37" s="32" t="s">
        <v>47</v>
      </c>
      <c r="C37" s="1" t="s">
        <v>7</v>
      </c>
      <c r="D37" s="1" t="s">
        <v>8</v>
      </c>
      <c r="E37" s="1">
        <v>285</v>
      </c>
      <c r="F37" s="47">
        <v>78.2</v>
      </c>
      <c r="G37" s="47">
        <v>22287</v>
      </c>
      <c r="H37" s="51">
        <v>3221.4281743173842</v>
      </c>
      <c r="I37" s="51">
        <v>25508.428174317385</v>
      </c>
    </row>
    <row r="38" spans="1:9" ht="14.45" customHeight="1" x14ac:dyDescent="0.25">
      <c r="A38" s="13">
        <v>353</v>
      </c>
      <c r="B38" s="32" t="s">
        <v>334</v>
      </c>
      <c r="C38" s="1" t="s">
        <v>0</v>
      </c>
      <c r="D38" s="1" t="s">
        <v>48</v>
      </c>
      <c r="E38" s="1">
        <v>918</v>
      </c>
      <c r="F38" s="47">
        <v>78.2</v>
      </c>
      <c r="G38" s="47">
        <v>71787.600000000006</v>
      </c>
      <c r="H38" s="51">
        <v>17160.232913117648</v>
      </c>
      <c r="I38" s="51">
        <v>88947.832913117658</v>
      </c>
    </row>
    <row r="39" spans="1:9" ht="14.45" customHeight="1" x14ac:dyDescent="0.25">
      <c r="A39" s="13">
        <v>606</v>
      </c>
      <c r="B39" s="32" t="s">
        <v>49</v>
      </c>
      <c r="C39" s="1" t="s">
        <v>7</v>
      </c>
      <c r="D39" s="1" t="s">
        <v>8</v>
      </c>
      <c r="E39" s="1">
        <v>103</v>
      </c>
      <c r="F39" s="47">
        <v>78.2</v>
      </c>
      <c r="G39" s="47">
        <v>8054.6</v>
      </c>
      <c r="H39" s="51">
        <v>1018.038286186227</v>
      </c>
      <c r="I39" s="51">
        <v>9072.6382861862276</v>
      </c>
    </row>
    <row r="40" spans="1:9" ht="14.45" customHeight="1" x14ac:dyDescent="0.25">
      <c r="A40" s="13">
        <v>573</v>
      </c>
      <c r="B40" s="32" t="s">
        <v>335</v>
      </c>
      <c r="C40" s="1" t="s">
        <v>0</v>
      </c>
      <c r="D40" s="1" t="s">
        <v>50</v>
      </c>
      <c r="E40" s="1">
        <v>585</v>
      </c>
      <c r="F40" s="47">
        <v>78.2</v>
      </c>
      <c r="G40" s="47">
        <v>45747</v>
      </c>
      <c r="H40" s="51">
        <v>16948.300555040034</v>
      </c>
      <c r="I40" s="51">
        <v>62695.300555040034</v>
      </c>
    </row>
    <row r="41" spans="1:9" ht="14.45" customHeight="1" x14ac:dyDescent="0.25">
      <c r="A41" s="13">
        <v>574</v>
      </c>
      <c r="B41" s="32" t="s">
        <v>51</v>
      </c>
      <c r="C41" s="1" t="s">
        <v>0</v>
      </c>
      <c r="D41" s="1" t="s">
        <v>50</v>
      </c>
      <c r="E41" s="1">
        <v>72</v>
      </c>
      <c r="F41" s="47">
        <v>78.2</v>
      </c>
      <c r="G41" s="47">
        <v>5630.4000000000005</v>
      </c>
      <c r="H41" s="51">
        <v>2211.0199406521106</v>
      </c>
      <c r="I41" s="51">
        <v>7841.4199406521111</v>
      </c>
    </row>
    <row r="42" spans="1:9" ht="14.45" customHeight="1" x14ac:dyDescent="0.25">
      <c r="A42" s="13">
        <v>733</v>
      </c>
      <c r="B42" s="32" t="s">
        <v>13</v>
      </c>
      <c r="C42" s="1" t="s">
        <v>0</v>
      </c>
      <c r="D42" s="1" t="s">
        <v>13</v>
      </c>
      <c r="E42" s="1">
        <v>852</v>
      </c>
      <c r="F42" s="47">
        <v>78.2</v>
      </c>
      <c r="G42" s="47">
        <v>66626.400000000009</v>
      </c>
      <c r="H42" s="51">
        <v>31586.9354630085</v>
      </c>
      <c r="I42" s="51">
        <v>98213.335463008509</v>
      </c>
    </row>
    <row r="43" spans="1:9" ht="14.45" customHeight="1" x14ac:dyDescent="0.25">
      <c r="A43" s="13">
        <v>491</v>
      </c>
      <c r="B43" s="32" t="s">
        <v>52</v>
      </c>
      <c r="C43" s="1" t="s">
        <v>0</v>
      </c>
      <c r="D43" s="1" t="s">
        <v>53</v>
      </c>
      <c r="E43" s="1">
        <v>101</v>
      </c>
      <c r="F43" s="47">
        <v>78.2</v>
      </c>
      <c r="G43" s="47">
        <v>7898.2000000000007</v>
      </c>
      <c r="H43" s="51">
        <v>2101.62818989373</v>
      </c>
      <c r="I43" s="51">
        <v>9999.8281898937312</v>
      </c>
    </row>
    <row r="44" spans="1:9" ht="14.45" customHeight="1" x14ac:dyDescent="0.25">
      <c r="A44" s="13">
        <v>923</v>
      </c>
      <c r="B44" s="32" t="s">
        <v>54</v>
      </c>
      <c r="C44" s="1" t="s">
        <v>7</v>
      </c>
      <c r="D44" s="1" t="s">
        <v>8</v>
      </c>
      <c r="E44" s="1">
        <v>340</v>
      </c>
      <c r="F44" s="47">
        <v>78.2</v>
      </c>
      <c r="G44" s="47">
        <v>26588</v>
      </c>
      <c r="H44" s="51">
        <v>2998.4110123793762</v>
      </c>
      <c r="I44" s="51">
        <v>29586.411012379376</v>
      </c>
    </row>
    <row r="45" spans="1:9" ht="14.45" customHeight="1" x14ac:dyDescent="0.25">
      <c r="A45" s="13">
        <v>382</v>
      </c>
      <c r="B45" s="32" t="s">
        <v>55</v>
      </c>
      <c r="C45" s="1" t="s">
        <v>0</v>
      </c>
      <c r="D45" s="1" t="s">
        <v>3</v>
      </c>
      <c r="E45" s="1">
        <v>171</v>
      </c>
      <c r="F45" s="47">
        <v>78.2</v>
      </c>
      <c r="G45" s="47">
        <v>13372.2</v>
      </c>
      <c r="H45" s="51">
        <v>2493.7052444698934</v>
      </c>
      <c r="I45" s="51">
        <v>15865.905244469894</v>
      </c>
    </row>
    <row r="46" spans="1:9" ht="14.45" customHeight="1" x14ac:dyDescent="0.25">
      <c r="A46" s="13">
        <v>734</v>
      </c>
      <c r="B46" s="32" t="s">
        <v>56</v>
      </c>
      <c r="C46" s="1" t="s">
        <v>0</v>
      </c>
      <c r="D46" s="1" t="s">
        <v>3</v>
      </c>
      <c r="E46" s="1">
        <v>73</v>
      </c>
      <c r="F46" s="47">
        <v>78.2</v>
      </c>
      <c r="G46" s="47">
        <v>5708.6</v>
      </c>
      <c r="H46" s="51">
        <v>562.36963334144571</v>
      </c>
      <c r="I46" s="51">
        <v>6270.9696333414458</v>
      </c>
    </row>
    <row r="47" spans="1:9" ht="14.45" customHeight="1" x14ac:dyDescent="0.25">
      <c r="A47" s="13">
        <v>383</v>
      </c>
      <c r="B47" s="32" t="s">
        <v>336</v>
      </c>
      <c r="C47" s="1" t="s">
        <v>0</v>
      </c>
      <c r="D47" s="1" t="s">
        <v>3</v>
      </c>
      <c r="E47" s="1">
        <v>719</v>
      </c>
      <c r="F47" s="47">
        <v>78.2</v>
      </c>
      <c r="G47" s="47">
        <v>56225.8</v>
      </c>
      <c r="H47" s="51">
        <v>15767.559970670451</v>
      </c>
      <c r="I47" s="51">
        <v>71993.359970670455</v>
      </c>
    </row>
    <row r="48" spans="1:9" ht="14.45" customHeight="1" x14ac:dyDescent="0.25">
      <c r="A48" s="13">
        <v>404</v>
      </c>
      <c r="B48" s="32" t="s">
        <v>28</v>
      </c>
      <c r="C48" s="1" t="s">
        <v>0</v>
      </c>
      <c r="D48" s="1" t="s">
        <v>28</v>
      </c>
      <c r="E48" s="1">
        <v>2956</v>
      </c>
      <c r="F48" s="47">
        <v>78.2</v>
      </c>
      <c r="G48" s="47">
        <v>231159.2</v>
      </c>
      <c r="H48" s="51">
        <v>112096.48018033322</v>
      </c>
      <c r="I48" s="51">
        <v>343255.68018033321</v>
      </c>
    </row>
    <row r="49" spans="1:9" ht="14.45" customHeight="1" x14ac:dyDescent="0.25">
      <c r="A49" s="13">
        <v>863</v>
      </c>
      <c r="B49" s="32" t="s">
        <v>188</v>
      </c>
      <c r="C49" s="1" t="s">
        <v>0</v>
      </c>
      <c r="D49" s="1" t="s">
        <v>189</v>
      </c>
      <c r="E49" s="1">
        <v>204</v>
      </c>
      <c r="F49" s="47">
        <v>78.2</v>
      </c>
      <c r="G49" s="47">
        <v>15952.800000000001</v>
      </c>
      <c r="H49" s="51">
        <v>2459.0199802356574</v>
      </c>
      <c r="I49" s="51">
        <v>18411.819980235658</v>
      </c>
    </row>
    <row r="50" spans="1:9" ht="25.7" customHeight="1" x14ac:dyDescent="0.25">
      <c r="A50" s="13">
        <v>325</v>
      </c>
      <c r="B50" s="32" t="s">
        <v>337</v>
      </c>
      <c r="C50" s="1" t="s">
        <v>7</v>
      </c>
      <c r="D50" s="1" t="s">
        <v>8</v>
      </c>
      <c r="E50" s="1">
        <v>33</v>
      </c>
      <c r="F50" s="47">
        <v>78.2</v>
      </c>
      <c r="G50" s="47">
        <v>2580.6</v>
      </c>
      <c r="H50" s="51">
        <v>635.05746895072787</v>
      </c>
      <c r="I50" s="51">
        <v>3215.6574689507279</v>
      </c>
    </row>
    <row r="51" spans="1:9" ht="14.45" customHeight="1" x14ac:dyDescent="0.25">
      <c r="A51" s="13">
        <v>683</v>
      </c>
      <c r="B51" s="32" t="s">
        <v>59</v>
      </c>
      <c r="C51" s="1" t="s">
        <v>0</v>
      </c>
      <c r="D51" s="1" t="s">
        <v>60</v>
      </c>
      <c r="E51" s="1">
        <v>37</v>
      </c>
      <c r="F51" s="47">
        <v>78.2</v>
      </c>
      <c r="G51" s="47">
        <v>2893.4</v>
      </c>
      <c r="H51" s="51">
        <v>204.35385319586277</v>
      </c>
      <c r="I51" s="51">
        <v>3097.753853195863</v>
      </c>
    </row>
    <row r="52" spans="1:9" ht="14.45" customHeight="1" x14ac:dyDescent="0.25">
      <c r="A52" s="13">
        <v>661</v>
      </c>
      <c r="B52" s="32" t="s">
        <v>61</v>
      </c>
      <c r="C52" s="1" t="s">
        <v>7</v>
      </c>
      <c r="D52" s="1" t="s">
        <v>8</v>
      </c>
      <c r="E52" s="1">
        <v>10</v>
      </c>
      <c r="F52" s="47">
        <v>78.2</v>
      </c>
      <c r="G52" s="47">
        <v>782</v>
      </c>
      <c r="H52" s="51">
        <v>12.13411733488088</v>
      </c>
      <c r="I52" s="51">
        <v>794.1341173348809</v>
      </c>
    </row>
    <row r="53" spans="1:9" ht="14.45" customHeight="1" x14ac:dyDescent="0.25">
      <c r="A53" s="13">
        <v>687</v>
      </c>
      <c r="B53" s="32" t="s">
        <v>338</v>
      </c>
      <c r="C53" s="1" t="s">
        <v>0</v>
      </c>
      <c r="D53" s="1" t="s">
        <v>34</v>
      </c>
      <c r="E53" s="1">
        <v>41</v>
      </c>
      <c r="F53" s="47">
        <v>72.2</v>
      </c>
      <c r="G53" s="47">
        <v>2960.2000000000003</v>
      </c>
      <c r="H53" s="51">
        <v>762.69954711068408</v>
      </c>
      <c r="I53" s="51">
        <v>3722.8995471106846</v>
      </c>
    </row>
    <row r="54" spans="1:9" ht="14.45" customHeight="1" x14ac:dyDescent="0.25">
      <c r="A54" s="13">
        <v>431</v>
      </c>
      <c r="B54" s="32" t="s">
        <v>62</v>
      </c>
      <c r="C54" s="1" t="s">
        <v>0</v>
      </c>
      <c r="D54" s="1" t="s">
        <v>63</v>
      </c>
      <c r="E54" s="1">
        <v>376</v>
      </c>
      <c r="F54" s="47">
        <v>74.2</v>
      </c>
      <c r="G54" s="47">
        <v>27899.200000000001</v>
      </c>
      <c r="H54" s="51">
        <v>10212.200655062332</v>
      </c>
      <c r="I54" s="51">
        <v>38111.400655062331</v>
      </c>
    </row>
    <row r="55" spans="1:9" ht="14.45" customHeight="1" x14ac:dyDescent="0.25">
      <c r="A55" s="13">
        <v>432</v>
      </c>
      <c r="B55" s="32" t="s">
        <v>64</v>
      </c>
      <c r="C55" s="1" t="s">
        <v>0</v>
      </c>
      <c r="D55" s="1" t="s">
        <v>65</v>
      </c>
      <c r="E55" s="1">
        <v>107</v>
      </c>
      <c r="F55" s="47">
        <v>78.2</v>
      </c>
      <c r="G55" s="47">
        <v>8367.4</v>
      </c>
      <c r="H55" s="51">
        <v>2503.0078079197165</v>
      </c>
      <c r="I55" s="51">
        <v>10870.407807919717</v>
      </c>
    </row>
    <row r="56" spans="1:9" ht="14.45" customHeight="1" x14ac:dyDescent="0.25">
      <c r="A56" s="13">
        <v>433</v>
      </c>
      <c r="B56" s="32" t="s">
        <v>66</v>
      </c>
      <c r="C56" s="1" t="s">
        <v>0</v>
      </c>
      <c r="D56" s="1" t="s">
        <v>63</v>
      </c>
      <c r="E56" s="1">
        <v>153</v>
      </c>
      <c r="F56" s="47">
        <v>74.2</v>
      </c>
      <c r="G56" s="47">
        <v>11352.6</v>
      </c>
      <c r="H56" s="51">
        <v>5300.0134493712903</v>
      </c>
      <c r="I56" s="51">
        <v>16652.613449371289</v>
      </c>
    </row>
    <row r="57" spans="1:9" ht="14.45" customHeight="1" x14ac:dyDescent="0.25">
      <c r="A57" s="13">
        <v>690</v>
      </c>
      <c r="B57" s="32" t="s">
        <v>67</v>
      </c>
      <c r="C57" s="1" t="s">
        <v>0</v>
      </c>
      <c r="D57" s="1" t="s">
        <v>60</v>
      </c>
      <c r="E57" s="1">
        <v>333</v>
      </c>
      <c r="F57" s="47">
        <v>78.2</v>
      </c>
      <c r="G57" s="47">
        <v>26040.600000000002</v>
      </c>
      <c r="H57" s="51">
        <v>6965.6621908058669</v>
      </c>
      <c r="I57" s="51">
        <v>33006.262190805872</v>
      </c>
    </row>
    <row r="58" spans="1:9" ht="14.45" customHeight="1" x14ac:dyDescent="0.25">
      <c r="A58" s="13">
        <v>434</v>
      </c>
      <c r="B58" s="32" t="s">
        <v>68</v>
      </c>
      <c r="C58" s="1" t="s">
        <v>0</v>
      </c>
      <c r="D58" s="1" t="s">
        <v>65</v>
      </c>
      <c r="E58" s="1">
        <v>339</v>
      </c>
      <c r="F58" s="47">
        <v>78.2</v>
      </c>
      <c r="G58" s="47">
        <v>26509.8</v>
      </c>
      <c r="H58" s="51">
        <v>6413.6362216340267</v>
      </c>
      <c r="I58" s="51">
        <v>32923.436221634023</v>
      </c>
    </row>
    <row r="59" spans="1:9" ht="14.45" customHeight="1" x14ac:dyDescent="0.25">
      <c r="A59" s="13">
        <v>691</v>
      </c>
      <c r="B59" s="32" t="s">
        <v>69</v>
      </c>
      <c r="C59" s="1" t="s">
        <v>0</v>
      </c>
      <c r="D59" s="1" t="s">
        <v>34</v>
      </c>
      <c r="E59" s="1">
        <v>123</v>
      </c>
      <c r="F59" s="47">
        <v>72.2</v>
      </c>
      <c r="G59" s="47">
        <v>8880.6</v>
      </c>
      <c r="H59" s="51">
        <v>3431.1747511522003</v>
      </c>
      <c r="I59" s="51">
        <v>12311.774751152201</v>
      </c>
    </row>
    <row r="60" spans="1:9" ht="14.45" customHeight="1" x14ac:dyDescent="0.25">
      <c r="A60" s="13">
        <v>575</v>
      </c>
      <c r="B60" s="32" t="s">
        <v>70</v>
      </c>
      <c r="C60" s="1" t="s">
        <v>7</v>
      </c>
      <c r="D60" s="1" t="s">
        <v>8</v>
      </c>
      <c r="E60" s="1">
        <v>79</v>
      </c>
      <c r="F60" s="47">
        <v>78.2</v>
      </c>
      <c r="G60" s="47">
        <v>6177.8</v>
      </c>
      <c r="H60" s="51">
        <v>2535.294645062967</v>
      </c>
      <c r="I60" s="51">
        <v>8713.0946450629672</v>
      </c>
    </row>
    <row r="61" spans="1:9" ht="14.45" customHeight="1" x14ac:dyDescent="0.25">
      <c r="A61" s="13">
        <v>761</v>
      </c>
      <c r="B61" s="32" t="s">
        <v>71</v>
      </c>
      <c r="C61" s="1" t="s">
        <v>7</v>
      </c>
      <c r="D61" s="1" t="s">
        <v>8</v>
      </c>
      <c r="E61" s="1">
        <v>170</v>
      </c>
      <c r="F61" s="47">
        <v>78.2</v>
      </c>
      <c r="G61" s="47">
        <v>13294</v>
      </c>
      <c r="H61" s="51">
        <v>2882.8255840092143</v>
      </c>
      <c r="I61" s="51">
        <v>16176.825584009213</v>
      </c>
    </row>
    <row r="62" spans="1:9" ht="25.7" customHeight="1" x14ac:dyDescent="0.25">
      <c r="A62" s="13">
        <v>535</v>
      </c>
      <c r="B62" s="32" t="s">
        <v>339</v>
      </c>
      <c r="C62" s="1" t="s">
        <v>0</v>
      </c>
      <c r="D62" s="1" t="s">
        <v>14</v>
      </c>
      <c r="E62" s="1">
        <v>13</v>
      </c>
      <c r="F62" s="47">
        <v>78.2</v>
      </c>
      <c r="G62" s="47">
        <v>1016.6</v>
      </c>
      <c r="H62" s="51">
        <v>116.68984005955687</v>
      </c>
      <c r="I62" s="51">
        <v>1133.2898400595568</v>
      </c>
    </row>
    <row r="63" spans="1:9" ht="14.45" customHeight="1" x14ac:dyDescent="0.25">
      <c r="A63" s="13">
        <v>536</v>
      </c>
      <c r="B63" s="32" t="s">
        <v>72</v>
      </c>
      <c r="C63" s="1" t="s">
        <v>0</v>
      </c>
      <c r="D63" s="1" t="s">
        <v>14</v>
      </c>
      <c r="E63" s="1">
        <v>57</v>
      </c>
      <c r="F63" s="47">
        <v>78.2</v>
      </c>
      <c r="G63" s="47">
        <v>4457.4000000000005</v>
      </c>
      <c r="H63" s="51">
        <v>82.962078695667728</v>
      </c>
      <c r="I63" s="51">
        <v>4540.3620786956681</v>
      </c>
    </row>
    <row r="64" spans="1:9" x14ac:dyDescent="0.25">
      <c r="A64" s="13">
        <v>762</v>
      </c>
      <c r="B64" s="32" t="s">
        <v>73</v>
      </c>
      <c r="C64" s="1" t="s">
        <v>0</v>
      </c>
      <c r="D64" s="1" t="s">
        <v>74</v>
      </c>
      <c r="E64" s="1">
        <v>475</v>
      </c>
      <c r="F64" s="47">
        <v>78.2</v>
      </c>
      <c r="G64" s="47">
        <v>37145</v>
      </c>
      <c r="H64" s="51">
        <v>7170.8469827880472</v>
      </c>
      <c r="I64" s="51">
        <v>44315.846982788047</v>
      </c>
    </row>
    <row r="65" spans="1:9" ht="25.7" customHeight="1" x14ac:dyDescent="0.25">
      <c r="A65" s="13">
        <v>385</v>
      </c>
      <c r="B65" s="32" t="s">
        <v>340</v>
      </c>
      <c r="C65" s="1" t="s">
        <v>0</v>
      </c>
      <c r="D65" s="1" t="s">
        <v>3</v>
      </c>
      <c r="E65" s="1">
        <v>242</v>
      </c>
      <c r="F65" s="47">
        <v>78.2</v>
      </c>
      <c r="G65" s="47">
        <v>18924.400000000001</v>
      </c>
      <c r="H65" s="51">
        <v>2206.3043851027651</v>
      </c>
      <c r="I65" s="51">
        <v>21130.704385102767</v>
      </c>
    </row>
    <row r="66" spans="1:9" ht="14.45" customHeight="1" x14ac:dyDescent="0.25">
      <c r="A66" s="13">
        <v>386</v>
      </c>
      <c r="B66" s="32" t="s">
        <v>75</v>
      </c>
      <c r="C66" s="1" t="s">
        <v>0</v>
      </c>
      <c r="D66" s="1" t="s">
        <v>3</v>
      </c>
      <c r="E66" s="1">
        <v>289</v>
      </c>
      <c r="F66" s="47">
        <v>78.2</v>
      </c>
      <c r="G66" s="47">
        <v>22599.8</v>
      </c>
      <c r="H66" s="51">
        <v>4110.7831607941162</v>
      </c>
      <c r="I66" s="51">
        <v>26710.583160794115</v>
      </c>
    </row>
    <row r="67" spans="1:9" ht="14.45" customHeight="1" x14ac:dyDescent="0.25">
      <c r="A67" s="13">
        <v>952</v>
      </c>
      <c r="B67" s="32" t="s">
        <v>76</v>
      </c>
      <c r="C67" s="1" t="s">
        <v>7</v>
      </c>
      <c r="D67" s="1" t="s">
        <v>8</v>
      </c>
      <c r="E67" s="1">
        <v>257</v>
      </c>
      <c r="F67" s="47">
        <v>78.2</v>
      </c>
      <c r="G67" s="47">
        <v>20097.400000000001</v>
      </c>
      <c r="H67" s="51">
        <v>2648.5139966385336</v>
      </c>
      <c r="I67" s="51">
        <v>22745.913996638534</v>
      </c>
    </row>
    <row r="68" spans="1:9" ht="14.45" customHeight="1" x14ac:dyDescent="0.25">
      <c r="A68" s="13">
        <v>901</v>
      </c>
      <c r="B68" s="32" t="s">
        <v>77</v>
      </c>
      <c r="C68" s="1" t="s">
        <v>7</v>
      </c>
      <c r="D68" s="1" t="s">
        <v>8</v>
      </c>
      <c r="E68" s="1">
        <v>539</v>
      </c>
      <c r="F68" s="47">
        <v>78.2</v>
      </c>
      <c r="G68" s="47">
        <v>42149.8</v>
      </c>
      <c r="H68" s="51">
        <v>5324.9826052182416</v>
      </c>
      <c r="I68" s="51">
        <v>47474.782605218243</v>
      </c>
    </row>
    <row r="69" spans="1:9" ht="14.45" customHeight="1" x14ac:dyDescent="0.25">
      <c r="A69" s="13">
        <v>735</v>
      </c>
      <c r="B69" s="32" t="s">
        <v>78</v>
      </c>
      <c r="C69" s="1" t="s">
        <v>0</v>
      </c>
      <c r="D69" s="1" t="s">
        <v>53</v>
      </c>
      <c r="E69" s="1">
        <v>61</v>
      </c>
      <c r="F69" s="47">
        <v>78.2</v>
      </c>
      <c r="G69" s="47">
        <v>4770.2</v>
      </c>
      <c r="H69" s="51">
        <v>534.40564758786252</v>
      </c>
      <c r="I69" s="51">
        <v>5304.6056475878622</v>
      </c>
    </row>
    <row r="70" spans="1:9" ht="14.45" customHeight="1" x14ac:dyDescent="0.25">
      <c r="A70" s="13">
        <v>953</v>
      </c>
      <c r="B70" s="32" t="s">
        <v>79</v>
      </c>
      <c r="C70" s="1" t="s">
        <v>7</v>
      </c>
      <c r="D70" s="1" t="s">
        <v>8</v>
      </c>
      <c r="E70" s="1">
        <v>322</v>
      </c>
      <c r="F70" s="47">
        <v>78.2</v>
      </c>
      <c r="G70" s="47">
        <v>25180.400000000001</v>
      </c>
      <c r="H70" s="51">
        <v>5583.2381006031646</v>
      </c>
      <c r="I70" s="51">
        <v>30763.638100603166</v>
      </c>
    </row>
    <row r="71" spans="1:9" ht="14.45" customHeight="1" x14ac:dyDescent="0.25">
      <c r="A71" s="13">
        <v>924</v>
      </c>
      <c r="B71" s="32" t="s">
        <v>80</v>
      </c>
      <c r="C71" s="1" t="s">
        <v>7</v>
      </c>
      <c r="D71" s="1" t="s">
        <v>8</v>
      </c>
      <c r="E71" s="1">
        <v>93</v>
      </c>
      <c r="F71" s="47">
        <v>78.2</v>
      </c>
      <c r="G71" s="47">
        <v>7272.6</v>
      </c>
      <c r="H71" s="51">
        <v>2372.4984340851647</v>
      </c>
      <c r="I71" s="51">
        <v>9645.0984340851646</v>
      </c>
    </row>
    <row r="72" spans="1:9" ht="14.45" customHeight="1" x14ac:dyDescent="0.25">
      <c r="A72" s="13">
        <v>492</v>
      </c>
      <c r="B72" s="32" t="s">
        <v>81</v>
      </c>
      <c r="C72" s="1" t="s">
        <v>0</v>
      </c>
      <c r="D72" s="1" t="s">
        <v>53</v>
      </c>
      <c r="E72" s="1">
        <v>242</v>
      </c>
      <c r="F72" s="47">
        <v>78.2</v>
      </c>
      <c r="G72" s="47">
        <v>18924.400000000001</v>
      </c>
      <c r="H72" s="51">
        <v>4540.6111216615</v>
      </c>
      <c r="I72" s="51">
        <v>23465.011121661501</v>
      </c>
    </row>
    <row r="73" spans="1:9" ht="25.7" customHeight="1" x14ac:dyDescent="0.25">
      <c r="A73" s="13">
        <v>763</v>
      </c>
      <c r="B73" s="32" t="s">
        <v>341</v>
      </c>
      <c r="C73" s="1" t="s">
        <v>7</v>
      </c>
      <c r="D73" s="1" t="s">
        <v>8</v>
      </c>
      <c r="E73" s="1">
        <v>329</v>
      </c>
      <c r="F73" s="47">
        <v>78.2</v>
      </c>
      <c r="G73" s="47">
        <v>25727.8</v>
      </c>
      <c r="H73" s="51">
        <v>6477.9642526720563</v>
      </c>
      <c r="I73" s="51">
        <v>32205.764252672056</v>
      </c>
    </row>
    <row r="74" spans="1:9" ht="14.45" customHeight="1" x14ac:dyDescent="0.25">
      <c r="A74" s="13">
        <v>405</v>
      </c>
      <c r="B74" s="32" t="s">
        <v>82</v>
      </c>
      <c r="C74" s="1" t="s">
        <v>0</v>
      </c>
      <c r="D74" s="1" t="s">
        <v>10</v>
      </c>
      <c r="E74" s="1">
        <v>437</v>
      </c>
      <c r="F74" s="47">
        <v>78.2</v>
      </c>
      <c r="G74" s="47">
        <v>34173.4</v>
      </c>
      <c r="H74" s="51">
        <v>3157.8696698665894</v>
      </c>
      <c r="I74" s="51">
        <v>37331.26966986659</v>
      </c>
    </row>
    <row r="75" spans="1:9" ht="14.45" customHeight="1" x14ac:dyDescent="0.25">
      <c r="A75" s="13">
        <v>692</v>
      </c>
      <c r="B75" s="32" t="s">
        <v>83</v>
      </c>
      <c r="C75" s="1" t="s">
        <v>0</v>
      </c>
      <c r="D75" s="1" t="s">
        <v>34</v>
      </c>
      <c r="E75" s="1">
        <v>74</v>
      </c>
      <c r="F75" s="47">
        <v>72.2</v>
      </c>
      <c r="G75" s="47">
        <v>5342.8</v>
      </c>
      <c r="H75" s="51">
        <v>3038.2196544147187</v>
      </c>
      <c r="I75" s="51">
        <v>8381.0196544147184</v>
      </c>
    </row>
    <row r="76" spans="1:9" ht="14.45" customHeight="1" x14ac:dyDescent="0.25">
      <c r="A76" s="13">
        <v>372</v>
      </c>
      <c r="B76" s="32" t="s">
        <v>84</v>
      </c>
      <c r="C76" s="1" t="s">
        <v>7</v>
      </c>
      <c r="D76" s="1" t="s">
        <v>8</v>
      </c>
      <c r="E76" s="1">
        <v>568</v>
      </c>
      <c r="F76" s="47">
        <v>78.2</v>
      </c>
      <c r="G76" s="47">
        <v>44417.599999999999</v>
      </c>
      <c r="H76" s="51">
        <v>9951.0433666890694</v>
      </c>
      <c r="I76" s="51">
        <v>54368.643366689066</v>
      </c>
    </row>
    <row r="77" spans="1:9" ht="14.45" customHeight="1" x14ac:dyDescent="0.25">
      <c r="A77" s="13">
        <v>925</v>
      </c>
      <c r="B77" s="32" t="s">
        <v>85</v>
      </c>
      <c r="C77" s="1" t="s">
        <v>0</v>
      </c>
      <c r="D77" s="1" t="s">
        <v>86</v>
      </c>
      <c r="E77" s="1">
        <v>177</v>
      </c>
      <c r="F77" s="47">
        <v>78.2</v>
      </c>
      <c r="G77" s="47">
        <v>13841.4</v>
      </c>
      <c r="H77" s="51">
        <v>1469.5721432626847</v>
      </c>
      <c r="I77" s="51">
        <v>15310.972143262685</v>
      </c>
    </row>
    <row r="78" spans="1:9" ht="14.45" customHeight="1" x14ac:dyDescent="0.25">
      <c r="A78" s="13">
        <v>975</v>
      </c>
      <c r="B78" s="32" t="s">
        <v>87</v>
      </c>
      <c r="C78" s="1" t="s">
        <v>0</v>
      </c>
      <c r="D78" s="1" t="s">
        <v>24</v>
      </c>
      <c r="E78" s="1">
        <v>35</v>
      </c>
      <c r="F78" s="47">
        <v>78.2</v>
      </c>
      <c r="G78" s="47">
        <v>2737</v>
      </c>
      <c r="H78" s="51">
        <v>666.04391884415975</v>
      </c>
      <c r="I78" s="51">
        <v>3403.0439188441596</v>
      </c>
    </row>
    <row r="79" spans="1:9" ht="14.45" customHeight="1" x14ac:dyDescent="0.25">
      <c r="A79" s="13">
        <v>662</v>
      </c>
      <c r="B79" s="32" t="s">
        <v>88</v>
      </c>
      <c r="C79" s="1" t="s">
        <v>0</v>
      </c>
      <c r="D79" s="1" t="s">
        <v>89</v>
      </c>
      <c r="E79" s="1">
        <v>214</v>
      </c>
      <c r="F79" s="47">
        <v>78.2</v>
      </c>
      <c r="G79" s="47">
        <v>16734.8</v>
      </c>
      <c r="H79" s="51">
        <v>3327.5884468085646</v>
      </c>
      <c r="I79" s="51">
        <v>20062.388446808563</v>
      </c>
    </row>
    <row r="80" spans="1:9" ht="14.45" customHeight="1" x14ac:dyDescent="0.25">
      <c r="A80" s="13">
        <v>493</v>
      </c>
      <c r="B80" s="32" t="s">
        <v>90</v>
      </c>
      <c r="C80" s="1" t="s">
        <v>0</v>
      </c>
      <c r="D80" s="1" t="s">
        <v>53</v>
      </c>
      <c r="E80" s="1">
        <v>134</v>
      </c>
      <c r="F80" s="47">
        <v>78.2</v>
      </c>
      <c r="G80" s="47">
        <v>10478.800000000001</v>
      </c>
      <c r="H80" s="51">
        <v>2463.1562331726595</v>
      </c>
      <c r="I80" s="51">
        <v>12941.956233172661</v>
      </c>
    </row>
    <row r="81" spans="1:9" ht="14.45" customHeight="1" x14ac:dyDescent="0.25">
      <c r="A81" s="13">
        <v>948</v>
      </c>
      <c r="B81" s="32" t="s">
        <v>91</v>
      </c>
      <c r="C81" s="1" t="s">
        <v>7</v>
      </c>
      <c r="D81" s="1" t="s">
        <v>8</v>
      </c>
      <c r="E81" s="1">
        <v>176</v>
      </c>
      <c r="F81" s="47">
        <v>78.2</v>
      </c>
      <c r="G81" s="47">
        <v>13763.2</v>
      </c>
      <c r="H81" s="51">
        <v>1118.8147202474638</v>
      </c>
      <c r="I81" s="51">
        <v>14882.014720247465</v>
      </c>
    </row>
    <row r="82" spans="1:9" ht="14.45" customHeight="1" x14ac:dyDescent="0.25">
      <c r="A82" s="13">
        <v>538</v>
      </c>
      <c r="B82" s="32" t="s">
        <v>16</v>
      </c>
      <c r="C82" s="1" t="s">
        <v>0</v>
      </c>
      <c r="D82" s="1" t="s">
        <v>16</v>
      </c>
      <c r="E82" s="1">
        <v>1037</v>
      </c>
      <c r="F82" s="47">
        <v>78.2</v>
      </c>
      <c r="G82" s="47">
        <v>81093.400000000009</v>
      </c>
      <c r="H82" s="51">
        <v>11037.302717368757</v>
      </c>
      <c r="I82" s="51">
        <v>92130.702717368767</v>
      </c>
    </row>
    <row r="83" spans="1:9" ht="14.45" customHeight="1" x14ac:dyDescent="0.25">
      <c r="A83" s="13">
        <v>663</v>
      </c>
      <c r="B83" s="32" t="s">
        <v>92</v>
      </c>
      <c r="C83" s="1" t="s">
        <v>0</v>
      </c>
      <c r="D83" s="1" t="s">
        <v>89</v>
      </c>
      <c r="E83" s="1">
        <v>212</v>
      </c>
      <c r="F83" s="47">
        <v>78.2</v>
      </c>
      <c r="G83" s="47">
        <v>16578.400000000001</v>
      </c>
      <c r="H83" s="51">
        <v>2863.1708959397488</v>
      </c>
      <c r="I83" s="51">
        <v>19441.570895939749</v>
      </c>
    </row>
    <row r="84" spans="1:9" ht="14.45" customHeight="1" x14ac:dyDescent="0.25">
      <c r="A84" s="13">
        <v>607</v>
      </c>
      <c r="B84" s="32" t="s">
        <v>93</v>
      </c>
      <c r="C84" s="1" t="s">
        <v>0</v>
      </c>
      <c r="D84" s="1" t="s">
        <v>22</v>
      </c>
      <c r="E84" s="1">
        <v>116</v>
      </c>
      <c r="F84" s="47">
        <v>78.2</v>
      </c>
      <c r="G84" s="47">
        <v>9071.2000000000007</v>
      </c>
      <c r="H84" s="51">
        <v>885.08779110418436</v>
      </c>
      <c r="I84" s="51">
        <v>9956.2877911041851</v>
      </c>
    </row>
    <row r="85" spans="1:9" x14ac:dyDescent="0.25">
      <c r="A85" s="13">
        <v>563</v>
      </c>
      <c r="B85" s="32" t="s">
        <v>74</v>
      </c>
      <c r="C85" s="1" t="s">
        <v>0</v>
      </c>
      <c r="D85" s="1" t="s">
        <v>74</v>
      </c>
      <c r="E85" s="1">
        <v>1501</v>
      </c>
      <c r="F85" s="47">
        <v>78.2</v>
      </c>
      <c r="G85" s="47">
        <v>117378.2</v>
      </c>
      <c r="H85" s="51">
        <v>26124.265273738001</v>
      </c>
      <c r="I85" s="51">
        <v>143502.46527373799</v>
      </c>
    </row>
    <row r="86" spans="1:9" ht="14.45" customHeight="1" x14ac:dyDescent="0.25">
      <c r="A86" s="13">
        <v>494</v>
      </c>
      <c r="B86" s="32" t="s">
        <v>94</v>
      </c>
      <c r="C86" s="1" t="s">
        <v>0</v>
      </c>
      <c r="D86" s="1" t="s">
        <v>53</v>
      </c>
      <c r="E86" s="1">
        <v>164</v>
      </c>
      <c r="F86" s="47">
        <v>78.2</v>
      </c>
      <c r="G86" s="47">
        <v>12824.800000000001</v>
      </c>
      <c r="H86" s="51">
        <v>2585.2322158148017</v>
      </c>
      <c r="I86" s="51">
        <v>15410.032215814803</v>
      </c>
    </row>
    <row r="87" spans="1:9" ht="14.45" customHeight="1" x14ac:dyDescent="0.25">
      <c r="A87" s="13">
        <v>495</v>
      </c>
      <c r="B87" s="32" t="s">
        <v>95</v>
      </c>
      <c r="C87" s="1" t="s">
        <v>0</v>
      </c>
      <c r="D87" s="1" t="s">
        <v>53</v>
      </c>
      <c r="E87" s="1">
        <v>163</v>
      </c>
      <c r="F87" s="47">
        <v>78.2</v>
      </c>
      <c r="G87" s="47">
        <v>12746.6</v>
      </c>
      <c r="H87" s="51">
        <v>3599.0826367780492</v>
      </c>
      <c r="I87" s="51">
        <v>16345.682636778049</v>
      </c>
    </row>
    <row r="88" spans="1:9" ht="14.45" customHeight="1" x14ac:dyDescent="0.25">
      <c r="A88" s="13">
        <v>865</v>
      </c>
      <c r="B88" s="32" t="s">
        <v>191</v>
      </c>
      <c r="C88" s="1" t="s">
        <v>0</v>
      </c>
      <c r="D88" s="1" t="s">
        <v>189</v>
      </c>
      <c r="E88" s="1">
        <v>28</v>
      </c>
      <c r="F88" s="47">
        <v>78.2</v>
      </c>
      <c r="G88" s="47">
        <v>2189.6</v>
      </c>
      <c r="H88" s="51">
        <v>730.59421988732345</v>
      </c>
      <c r="I88" s="51">
        <v>2920.1942198873235</v>
      </c>
    </row>
    <row r="89" spans="1:9" ht="14.45" customHeight="1" x14ac:dyDescent="0.25">
      <c r="A89" s="13">
        <v>866</v>
      </c>
      <c r="B89" s="32" t="s">
        <v>57</v>
      </c>
      <c r="C89" s="1" t="s">
        <v>0</v>
      </c>
      <c r="D89" s="1" t="s">
        <v>58</v>
      </c>
      <c r="E89" s="1">
        <v>261</v>
      </c>
      <c r="F89" s="47">
        <v>78.2</v>
      </c>
      <c r="G89" s="47">
        <v>20410.2</v>
      </c>
      <c r="H89" s="51">
        <v>2192.7644659890716</v>
      </c>
      <c r="I89" s="51">
        <v>22602.964465989073</v>
      </c>
    </row>
    <row r="90" spans="1:9" ht="14.45" customHeight="1" x14ac:dyDescent="0.25">
      <c r="A90" s="13">
        <v>664</v>
      </c>
      <c r="B90" s="32" t="s">
        <v>98</v>
      </c>
      <c r="C90" s="1" t="s">
        <v>0</v>
      </c>
      <c r="D90" s="1" t="s">
        <v>89</v>
      </c>
      <c r="E90" s="1">
        <v>51</v>
      </c>
      <c r="F90" s="47">
        <v>78.2</v>
      </c>
      <c r="G90" s="47">
        <v>3988.2000000000003</v>
      </c>
      <c r="H90" s="51">
        <v>623.88593657198885</v>
      </c>
      <c r="I90" s="51">
        <v>4612.0859365719889</v>
      </c>
    </row>
    <row r="91" spans="1:9" ht="14.45" customHeight="1" x14ac:dyDescent="0.25">
      <c r="A91" s="13">
        <v>326</v>
      </c>
      <c r="B91" s="32" t="s">
        <v>99</v>
      </c>
      <c r="C91" s="1" t="s">
        <v>7</v>
      </c>
      <c r="D91" s="1" t="s">
        <v>8</v>
      </c>
      <c r="E91" s="1">
        <v>165</v>
      </c>
      <c r="F91" s="47">
        <v>78.2</v>
      </c>
      <c r="G91" s="47">
        <v>12903</v>
      </c>
      <c r="H91" s="51">
        <v>1733.4640491976147</v>
      </c>
      <c r="I91" s="51">
        <v>14636.464049197615</v>
      </c>
    </row>
    <row r="92" spans="1:9" ht="14.45" customHeight="1" x14ac:dyDescent="0.25">
      <c r="A92" s="13">
        <v>976</v>
      </c>
      <c r="B92" s="32" t="s">
        <v>100</v>
      </c>
      <c r="C92" s="1" t="s">
        <v>0</v>
      </c>
      <c r="D92" s="1" t="s">
        <v>36</v>
      </c>
      <c r="E92" s="1">
        <v>70</v>
      </c>
      <c r="F92" s="47">
        <v>78.2</v>
      </c>
      <c r="G92" s="47">
        <v>5474</v>
      </c>
      <c r="H92" s="51">
        <v>1281.7077915853117</v>
      </c>
      <c r="I92" s="51">
        <v>6755.7077915853115</v>
      </c>
    </row>
    <row r="93" spans="1:9" ht="14.45" customHeight="1" x14ac:dyDescent="0.25">
      <c r="A93" s="13">
        <v>694</v>
      </c>
      <c r="B93" s="32" t="s">
        <v>101</v>
      </c>
      <c r="C93" s="1" t="s">
        <v>0</v>
      </c>
      <c r="D93" s="1" t="s">
        <v>34</v>
      </c>
      <c r="E93" s="1">
        <v>70</v>
      </c>
      <c r="F93" s="47">
        <v>72.2</v>
      </c>
      <c r="G93" s="47">
        <v>5054</v>
      </c>
      <c r="H93" s="51">
        <v>1584.8131906456235</v>
      </c>
      <c r="I93" s="51">
        <v>6638.8131906456238</v>
      </c>
    </row>
    <row r="94" spans="1:9" ht="14.45" customHeight="1" x14ac:dyDescent="0.25">
      <c r="A94" s="13">
        <v>576</v>
      </c>
      <c r="B94" s="32" t="s">
        <v>102</v>
      </c>
      <c r="C94" s="1" t="s">
        <v>0</v>
      </c>
      <c r="D94" s="1" t="s">
        <v>46</v>
      </c>
      <c r="E94" s="1">
        <v>614</v>
      </c>
      <c r="F94" s="47">
        <v>78.2</v>
      </c>
      <c r="G94" s="47">
        <v>48014.8</v>
      </c>
      <c r="H94" s="51">
        <v>26408.472927244035</v>
      </c>
      <c r="I94" s="51">
        <v>74423.272927244034</v>
      </c>
    </row>
    <row r="95" spans="1:9" ht="14.45" customHeight="1" x14ac:dyDescent="0.25">
      <c r="A95" s="13">
        <v>303</v>
      </c>
      <c r="B95" s="32" t="s">
        <v>103</v>
      </c>
      <c r="C95" s="1" t="s">
        <v>0</v>
      </c>
      <c r="D95" s="1" t="s">
        <v>3</v>
      </c>
      <c r="E95" s="1">
        <v>616</v>
      </c>
      <c r="F95" s="47">
        <v>78.2</v>
      </c>
      <c r="G95" s="47">
        <v>48171.200000000004</v>
      </c>
      <c r="H95" s="51">
        <v>6718.3774999210109</v>
      </c>
      <c r="I95" s="51">
        <v>54889.577499921012</v>
      </c>
    </row>
    <row r="96" spans="1:9" ht="14.45" customHeight="1" x14ac:dyDescent="0.25">
      <c r="A96" s="13">
        <v>608</v>
      </c>
      <c r="B96" s="32" t="s">
        <v>104</v>
      </c>
      <c r="C96" s="1" t="s">
        <v>0</v>
      </c>
      <c r="D96" s="1" t="s">
        <v>22</v>
      </c>
      <c r="E96" s="1">
        <v>705</v>
      </c>
      <c r="F96" s="47">
        <v>78.2</v>
      </c>
      <c r="G96" s="47">
        <v>55131</v>
      </c>
      <c r="H96" s="51">
        <v>13381.134244750347</v>
      </c>
      <c r="I96" s="51">
        <v>68512.134244750341</v>
      </c>
    </row>
    <row r="97" spans="1:9" ht="14.45" customHeight="1" x14ac:dyDescent="0.25">
      <c r="A97" s="13">
        <v>841</v>
      </c>
      <c r="B97" s="32" t="s">
        <v>105</v>
      </c>
      <c r="C97" s="1" t="s">
        <v>0</v>
      </c>
      <c r="D97" s="1" t="s">
        <v>106</v>
      </c>
      <c r="E97" s="1">
        <v>167</v>
      </c>
      <c r="F97" s="47">
        <v>78.2</v>
      </c>
      <c r="G97" s="47">
        <v>13059.4</v>
      </c>
      <c r="H97" s="51">
        <v>3710.9766584610538</v>
      </c>
      <c r="I97" s="51">
        <v>16770.376658461053</v>
      </c>
    </row>
    <row r="98" spans="1:9" ht="14.45" customHeight="1" x14ac:dyDescent="0.25">
      <c r="A98" s="13">
        <v>577</v>
      </c>
      <c r="B98" s="32" t="s">
        <v>107</v>
      </c>
      <c r="C98" s="1" t="s">
        <v>7</v>
      </c>
      <c r="D98" s="1" t="s">
        <v>8</v>
      </c>
      <c r="E98" s="1">
        <v>75</v>
      </c>
      <c r="F98" s="47">
        <v>78.2</v>
      </c>
      <c r="G98" s="47">
        <v>5865</v>
      </c>
      <c r="H98" s="51">
        <v>2543.2760595484328</v>
      </c>
      <c r="I98" s="51">
        <v>8408.2760595484324</v>
      </c>
    </row>
    <row r="99" spans="1:9" ht="14.45" customHeight="1" x14ac:dyDescent="0.25">
      <c r="A99" s="13">
        <v>852</v>
      </c>
      <c r="B99" s="32" t="s">
        <v>108</v>
      </c>
      <c r="C99" s="1" t="s">
        <v>0</v>
      </c>
      <c r="D99" s="1" t="s">
        <v>109</v>
      </c>
      <c r="E99" s="1">
        <v>332</v>
      </c>
      <c r="F99" s="47">
        <v>78.2</v>
      </c>
      <c r="G99" s="47">
        <v>25962.400000000001</v>
      </c>
      <c r="H99" s="51">
        <v>6221.8482834081969</v>
      </c>
      <c r="I99" s="51">
        <v>32184.248283408197</v>
      </c>
    </row>
    <row r="100" spans="1:9" ht="14.45" customHeight="1" x14ac:dyDescent="0.25">
      <c r="A100" s="13">
        <v>578</v>
      </c>
      <c r="B100" s="32" t="s">
        <v>110</v>
      </c>
      <c r="C100" s="1" t="s">
        <v>7</v>
      </c>
      <c r="D100" s="1" t="s">
        <v>8</v>
      </c>
      <c r="E100" s="1">
        <v>73</v>
      </c>
      <c r="F100" s="47">
        <v>78.2</v>
      </c>
      <c r="G100" s="47">
        <v>5708.6</v>
      </c>
      <c r="H100" s="51">
        <v>435.50899774532542</v>
      </c>
      <c r="I100" s="51">
        <v>6144.1089977453257</v>
      </c>
    </row>
    <row r="101" spans="1:9" ht="14.45" customHeight="1" x14ac:dyDescent="0.25">
      <c r="A101" s="13">
        <v>665</v>
      </c>
      <c r="B101" s="32" t="s">
        <v>111</v>
      </c>
      <c r="C101" s="1" t="s">
        <v>0</v>
      </c>
      <c r="D101" s="1" t="s">
        <v>89</v>
      </c>
      <c r="E101" s="1">
        <v>47</v>
      </c>
      <c r="F101" s="47">
        <v>78.2</v>
      </c>
      <c r="G101" s="47">
        <v>3675.4</v>
      </c>
      <c r="H101" s="51">
        <v>1274.4712097937913</v>
      </c>
      <c r="I101" s="51">
        <v>4949.8712097937914</v>
      </c>
    </row>
    <row r="102" spans="1:9" ht="14.45" customHeight="1" x14ac:dyDescent="0.25">
      <c r="A102" s="13">
        <v>867</v>
      </c>
      <c r="B102" s="32" t="s">
        <v>112</v>
      </c>
      <c r="C102" s="1" t="s">
        <v>0</v>
      </c>
      <c r="D102" s="1" t="s">
        <v>14</v>
      </c>
      <c r="E102" s="1">
        <v>226</v>
      </c>
      <c r="F102" s="47">
        <v>78.2</v>
      </c>
      <c r="G102" s="47">
        <v>17673.2</v>
      </c>
      <c r="H102" s="51">
        <v>1337.8879256965211</v>
      </c>
      <c r="I102" s="51">
        <v>19011.08792569652</v>
      </c>
    </row>
    <row r="103" spans="1:9" ht="14.45" customHeight="1" x14ac:dyDescent="0.25">
      <c r="A103" s="13">
        <v>782</v>
      </c>
      <c r="B103" s="32" t="s">
        <v>113</v>
      </c>
      <c r="C103" s="1" t="s">
        <v>0</v>
      </c>
      <c r="D103" s="1" t="s">
        <v>50</v>
      </c>
      <c r="E103" s="1">
        <v>47</v>
      </c>
      <c r="F103" s="47">
        <v>78.2</v>
      </c>
      <c r="G103" s="47">
        <v>3675.4</v>
      </c>
      <c r="H103" s="51">
        <v>594.29943541957562</v>
      </c>
      <c r="I103" s="51">
        <v>4269.6994354195758</v>
      </c>
    </row>
    <row r="104" spans="1:9" ht="14.45" customHeight="1" x14ac:dyDescent="0.25">
      <c r="A104" s="13">
        <v>579</v>
      </c>
      <c r="B104" s="32" t="s">
        <v>114</v>
      </c>
      <c r="C104" s="1" t="s">
        <v>7</v>
      </c>
      <c r="D104" s="1" t="s">
        <v>8</v>
      </c>
      <c r="E104" s="1">
        <v>157</v>
      </c>
      <c r="F104" s="47">
        <v>78.2</v>
      </c>
      <c r="G104" s="47">
        <v>12277.4</v>
      </c>
      <c r="H104" s="51">
        <v>2573.4181291284344</v>
      </c>
      <c r="I104" s="51">
        <v>14850.818129128435</v>
      </c>
    </row>
    <row r="105" spans="1:9" ht="14.45" customHeight="1" x14ac:dyDescent="0.25">
      <c r="A105" s="13">
        <v>736</v>
      </c>
      <c r="B105" s="32" t="s">
        <v>115</v>
      </c>
      <c r="C105" s="1" t="s">
        <v>0</v>
      </c>
      <c r="D105" s="1" t="s">
        <v>53</v>
      </c>
      <c r="E105" s="1">
        <v>64</v>
      </c>
      <c r="F105" s="47">
        <v>78.2</v>
      </c>
      <c r="G105" s="47">
        <v>5004.8</v>
      </c>
      <c r="H105" s="51">
        <v>1658.3085910956934</v>
      </c>
      <c r="I105" s="51">
        <v>6663.1085910956936</v>
      </c>
    </row>
    <row r="106" spans="1:9" ht="14.45" customHeight="1" x14ac:dyDescent="0.25">
      <c r="A106" s="13">
        <v>406</v>
      </c>
      <c r="B106" s="32" t="s">
        <v>342</v>
      </c>
      <c r="C106" s="1" t="s">
        <v>0</v>
      </c>
      <c r="D106" s="1" t="s">
        <v>14</v>
      </c>
      <c r="E106" s="1">
        <v>704</v>
      </c>
      <c r="F106" s="47">
        <v>78.2</v>
      </c>
      <c r="G106" s="47">
        <v>55052.800000000003</v>
      </c>
      <c r="H106" s="51">
        <v>11311.212801198215</v>
      </c>
      <c r="I106" s="51">
        <v>66364.012801198216</v>
      </c>
    </row>
    <row r="107" spans="1:9" ht="14.45" customHeight="1" x14ac:dyDescent="0.25">
      <c r="A107" s="13">
        <v>783</v>
      </c>
      <c r="B107" s="32" t="s">
        <v>116</v>
      </c>
      <c r="C107" s="1" t="s">
        <v>0</v>
      </c>
      <c r="D107" s="1" t="s">
        <v>50</v>
      </c>
      <c r="E107" s="1">
        <v>259</v>
      </c>
      <c r="F107" s="47">
        <v>78.2</v>
      </c>
      <c r="G107" s="47">
        <v>20253.8</v>
      </c>
      <c r="H107" s="51">
        <v>6032.4687643917487</v>
      </c>
      <c r="I107" s="51">
        <v>26286.268764391749</v>
      </c>
    </row>
    <row r="108" spans="1:9" ht="14.45" customHeight="1" x14ac:dyDescent="0.25">
      <c r="A108" s="13">
        <v>609</v>
      </c>
      <c r="B108" s="32" t="s">
        <v>117</v>
      </c>
      <c r="C108" s="1" t="s">
        <v>0</v>
      </c>
      <c r="D108" s="1" t="s">
        <v>22</v>
      </c>
      <c r="E108" s="1">
        <v>54</v>
      </c>
      <c r="F108" s="47">
        <v>78.2</v>
      </c>
      <c r="G108" s="47">
        <v>4222.8</v>
      </c>
      <c r="H108" s="51">
        <v>171.19328735692002</v>
      </c>
      <c r="I108" s="51">
        <v>4393.9932873569205</v>
      </c>
    </row>
    <row r="109" spans="1:9" ht="14.45" customHeight="1" x14ac:dyDescent="0.25">
      <c r="A109" s="13">
        <v>927</v>
      </c>
      <c r="B109" s="32" t="s">
        <v>118</v>
      </c>
      <c r="C109" s="1" t="s">
        <v>7</v>
      </c>
      <c r="D109" s="1" t="s">
        <v>8</v>
      </c>
      <c r="E109" s="1">
        <v>128</v>
      </c>
      <c r="F109" s="47">
        <v>78.2</v>
      </c>
      <c r="G109" s="47">
        <v>10009.6</v>
      </c>
      <c r="H109" s="51">
        <v>2663.7079487720202</v>
      </c>
      <c r="I109" s="51">
        <v>12673.307948772021</v>
      </c>
    </row>
    <row r="110" spans="1:9" ht="14.45" customHeight="1" x14ac:dyDescent="0.25">
      <c r="A110" s="13">
        <v>928</v>
      </c>
      <c r="B110" s="32" t="s">
        <v>119</v>
      </c>
      <c r="C110" s="1" t="s">
        <v>0</v>
      </c>
      <c r="D110" s="1" t="s">
        <v>19</v>
      </c>
      <c r="E110" s="1">
        <v>1312</v>
      </c>
      <c r="F110" s="47">
        <v>78.2</v>
      </c>
      <c r="G110" s="47">
        <v>102598.40000000001</v>
      </c>
      <c r="H110" s="51">
        <v>30103.353777465025</v>
      </c>
      <c r="I110" s="51">
        <v>132701.75377746503</v>
      </c>
    </row>
    <row r="111" spans="1:9" ht="14.45" customHeight="1" x14ac:dyDescent="0.25">
      <c r="A111" s="13">
        <v>977</v>
      </c>
      <c r="B111" s="32" t="s">
        <v>120</v>
      </c>
      <c r="C111" s="1" t="s">
        <v>0</v>
      </c>
      <c r="D111" s="1" t="s">
        <v>36</v>
      </c>
      <c r="E111" s="1">
        <v>206</v>
      </c>
      <c r="F111" s="47">
        <v>78.2</v>
      </c>
      <c r="G111" s="47">
        <v>16109.2</v>
      </c>
      <c r="H111" s="51">
        <v>2263.942152274321</v>
      </c>
      <c r="I111" s="51">
        <v>18373.142152274322</v>
      </c>
    </row>
    <row r="112" spans="1:9" ht="14.45" customHeight="1" x14ac:dyDescent="0.25">
      <c r="A112" s="13">
        <v>407</v>
      </c>
      <c r="B112" s="32" t="s">
        <v>121</v>
      </c>
      <c r="C112" s="1" t="s">
        <v>7</v>
      </c>
      <c r="D112" s="1" t="s">
        <v>8</v>
      </c>
      <c r="E112" s="1">
        <v>351</v>
      </c>
      <c r="F112" s="47">
        <v>78.2</v>
      </c>
      <c r="G112" s="47">
        <v>27448.2</v>
      </c>
      <c r="H112" s="51">
        <v>4055.8009243777879</v>
      </c>
      <c r="I112" s="51">
        <v>31504.000924377789</v>
      </c>
    </row>
    <row r="113" spans="1:9" ht="14.45" customHeight="1" x14ac:dyDescent="0.25">
      <c r="A113" s="13">
        <v>408</v>
      </c>
      <c r="B113" s="32" t="s">
        <v>122</v>
      </c>
      <c r="C113" s="1" t="s">
        <v>0</v>
      </c>
      <c r="D113" s="1" t="s">
        <v>16</v>
      </c>
      <c r="E113" s="1">
        <v>45</v>
      </c>
      <c r="F113" s="47">
        <v>78.2</v>
      </c>
      <c r="G113" s="47">
        <v>3519</v>
      </c>
      <c r="H113" s="51">
        <v>168.60038595874715</v>
      </c>
      <c r="I113" s="51">
        <v>3687.6003859587472</v>
      </c>
    </row>
    <row r="114" spans="1:9" ht="14.45" customHeight="1" x14ac:dyDescent="0.25">
      <c r="A114" s="13">
        <v>610</v>
      </c>
      <c r="B114" s="32" t="s">
        <v>123</v>
      </c>
      <c r="C114" s="1" t="s">
        <v>7</v>
      </c>
      <c r="D114" s="1" t="s">
        <v>8</v>
      </c>
      <c r="E114" s="1">
        <v>136</v>
      </c>
      <c r="F114" s="47">
        <v>78.2</v>
      </c>
      <c r="G114" s="47">
        <v>10635.2</v>
      </c>
      <c r="H114" s="51">
        <v>1402.9382039401796</v>
      </c>
      <c r="I114" s="51">
        <v>12038.13820394018</v>
      </c>
    </row>
    <row r="115" spans="1:9" ht="14.45" customHeight="1" x14ac:dyDescent="0.25">
      <c r="A115" s="13">
        <v>737</v>
      </c>
      <c r="B115" s="32" t="s">
        <v>124</v>
      </c>
      <c r="C115" s="1" t="s">
        <v>7</v>
      </c>
      <c r="D115" s="1" t="s">
        <v>8</v>
      </c>
      <c r="E115" s="1">
        <v>40</v>
      </c>
      <c r="F115" s="47">
        <v>78.2</v>
      </c>
      <c r="G115" s="47">
        <v>3128</v>
      </c>
      <c r="H115" s="51">
        <v>90.542171400559596</v>
      </c>
      <c r="I115" s="51">
        <v>3218.5421714005597</v>
      </c>
    </row>
    <row r="116" spans="1:9" ht="14.45" customHeight="1" x14ac:dyDescent="0.25">
      <c r="A116" s="13">
        <v>979</v>
      </c>
      <c r="B116" s="32" t="s">
        <v>36</v>
      </c>
      <c r="C116" s="1" t="s">
        <v>0</v>
      </c>
      <c r="D116" s="1" t="s">
        <v>36</v>
      </c>
      <c r="E116" s="1">
        <v>1375</v>
      </c>
      <c r="F116" s="47">
        <v>78.2</v>
      </c>
      <c r="G116" s="47">
        <v>107525</v>
      </c>
      <c r="H116" s="51">
        <v>50230.898963167005</v>
      </c>
      <c r="I116" s="51">
        <v>157755.89896316701</v>
      </c>
    </row>
    <row r="117" spans="1:9" ht="14.45" customHeight="1" x14ac:dyDescent="0.25">
      <c r="A117" s="13">
        <v>929</v>
      </c>
      <c r="B117" s="32" t="s">
        <v>125</v>
      </c>
      <c r="C117" s="1" t="s">
        <v>0</v>
      </c>
      <c r="D117" s="1" t="s">
        <v>19</v>
      </c>
      <c r="E117" s="1">
        <v>709</v>
      </c>
      <c r="F117" s="47">
        <v>78.2</v>
      </c>
      <c r="G117" s="47">
        <v>55443.8</v>
      </c>
      <c r="H117" s="51">
        <v>21504.721745306095</v>
      </c>
      <c r="I117" s="51">
        <v>76948.52174530609</v>
      </c>
    </row>
    <row r="118" spans="1:9" ht="14.45" customHeight="1" x14ac:dyDescent="0.25">
      <c r="A118" s="13">
        <v>409</v>
      </c>
      <c r="B118" s="32" t="s">
        <v>126</v>
      </c>
      <c r="C118" s="1" t="s">
        <v>0</v>
      </c>
      <c r="D118" s="1" t="s">
        <v>28</v>
      </c>
      <c r="E118" s="1">
        <v>497</v>
      </c>
      <c r="F118" s="47">
        <v>78.2</v>
      </c>
      <c r="G118" s="47">
        <v>38865.4</v>
      </c>
      <c r="H118" s="51">
        <v>8465.9386192386391</v>
      </c>
      <c r="I118" s="51">
        <v>47331.338619238639</v>
      </c>
    </row>
    <row r="119" spans="1:9" ht="14.45" customHeight="1" x14ac:dyDescent="0.25">
      <c r="A119" s="13">
        <v>410</v>
      </c>
      <c r="B119" s="32" t="s">
        <v>127</v>
      </c>
      <c r="C119" s="1" t="s">
        <v>0</v>
      </c>
      <c r="D119" s="1" t="s">
        <v>16</v>
      </c>
      <c r="E119" s="1">
        <v>57</v>
      </c>
      <c r="F119" s="47">
        <v>78.2</v>
      </c>
      <c r="G119" s="47">
        <v>4457.4000000000005</v>
      </c>
      <c r="H119" s="51">
        <v>755.23957628164078</v>
      </c>
      <c r="I119" s="51">
        <v>5212.639576281641</v>
      </c>
    </row>
    <row r="120" spans="1:9" ht="25.5" customHeight="1" x14ac:dyDescent="0.25">
      <c r="A120" s="13">
        <v>580</v>
      </c>
      <c r="B120" s="32" t="s">
        <v>343</v>
      </c>
      <c r="C120" s="1" t="s">
        <v>0</v>
      </c>
      <c r="D120" s="1" t="s">
        <v>50</v>
      </c>
      <c r="E120" s="1">
        <v>96</v>
      </c>
      <c r="F120" s="47">
        <v>78.2</v>
      </c>
      <c r="G120" s="47">
        <v>7507.2000000000007</v>
      </c>
      <c r="H120" s="51">
        <v>2702.6712990896981</v>
      </c>
      <c r="I120" s="51">
        <v>10209.871299089698</v>
      </c>
    </row>
    <row r="121" spans="1:9" ht="14.45" customHeight="1" x14ac:dyDescent="0.25">
      <c r="A121" s="13">
        <v>931</v>
      </c>
      <c r="B121" s="32" t="s">
        <v>128</v>
      </c>
      <c r="C121" s="1" t="s">
        <v>0</v>
      </c>
      <c r="D121" s="1" t="s">
        <v>86</v>
      </c>
      <c r="E121" s="1">
        <v>150</v>
      </c>
      <c r="F121" s="47">
        <v>78.2</v>
      </c>
      <c r="G121" s="47">
        <v>11730</v>
      </c>
      <c r="H121" s="51">
        <v>825.23189164443045</v>
      </c>
      <c r="I121" s="51">
        <v>12555.231891644431</v>
      </c>
    </row>
    <row r="122" spans="1:9" ht="14.45" customHeight="1" x14ac:dyDescent="0.25">
      <c r="A122" s="13">
        <v>932</v>
      </c>
      <c r="B122" s="32" t="s">
        <v>129</v>
      </c>
      <c r="C122" s="1" t="s">
        <v>0</v>
      </c>
      <c r="D122" s="1" t="s">
        <v>86</v>
      </c>
      <c r="E122" s="1">
        <v>58</v>
      </c>
      <c r="F122" s="47">
        <v>78.2</v>
      </c>
      <c r="G122" s="47">
        <v>4535.6000000000004</v>
      </c>
      <c r="H122" s="51">
        <v>710.22236100859016</v>
      </c>
      <c r="I122" s="51">
        <v>5245.8223610085906</v>
      </c>
    </row>
    <row r="123" spans="1:9" ht="14.45" customHeight="1" x14ac:dyDescent="0.25">
      <c r="A123" s="13">
        <v>954</v>
      </c>
      <c r="B123" s="32" t="s">
        <v>130</v>
      </c>
      <c r="C123" s="1" t="s">
        <v>7</v>
      </c>
      <c r="D123" s="1" t="s">
        <v>8</v>
      </c>
      <c r="E123" s="1">
        <v>955</v>
      </c>
      <c r="F123" s="47">
        <v>78.2</v>
      </c>
      <c r="G123" s="47">
        <v>74681</v>
      </c>
      <c r="H123" s="51">
        <v>21872.269119412504</v>
      </c>
      <c r="I123" s="51">
        <v>96553.269119412507</v>
      </c>
    </row>
    <row r="124" spans="1:9" ht="14.45" customHeight="1" x14ac:dyDescent="0.25">
      <c r="A124" s="13">
        <v>541</v>
      </c>
      <c r="B124" s="32" t="s">
        <v>131</v>
      </c>
      <c r="C124" s="1" t="s">
        <v>0</v>
      </c>
      <c r="D124" s="1" t="s">
        <v>132</v>
      </c>
      <c r="E124" s="1">
        <v>97</v>
      </c>
      <c r="F124" s="47">
        <v>78.2</v>
      </c>
      <c r="G124" s="47">
        <v>7585.4000000000005</v>
      </c>
      <c r="H124" s="51">
        <v>701.31751980848946</v>
      </c>
      <c r="I124" s="51">
        <v>8286.7175198084897</v>
      </c>
    </row>
    <row r="125" spans="1:9" ht="14.45" customHeight="1" x14ac:dyDescent="0.25">
      <c r="A125" s="13">
        <v>980</v>
      </c>
      <c r="B125" s="32" t="s">
        <v>133</v>
      </c>
      <c r="C125" s="1" t="s">
        <v>0</v>
      </c>
      <c r="D125" s="1" t="s">
        <v>36</v>
      </c>
      <c r="E125" s="1">
        <v>91</v>
      </c>
      <c r="F125" s="47">
        <v>78.2</v>
      </c>
      <c r="G125" s="47">
        <v>7116.2</v>
      </c>
      <c r="H125" s="51">
        <v>1982.7894341316153</v>
      </c>
      <c r="I125" s="51">
        <v>9098.9894341316158</v>
      </c>
    </row>
    <row r="126" spans="1:9" ht="14.45" customHeight="1" x14ac:dyDescent="0.25">
      <c r="A126" s="13">
        <v>784</v>
      </c>
      <c r="B126" s="32" t="s">
        <v>134</v>
      </c>
      <c r="C126" s="1" t="s">
        <v>0</v>
      </c>
      <c r="D126" s="1" t="s">
        <v>50</v>
      </c>
      <c r="E126" s="1">
        <v>176</v>
      </c>
      <c r="F126" s="47">
        <v>78.2</v>
      </c>
      <c r="G126" s="47">
        <v>13763.2</v>
      </c>
      <c r="H126" s="51">
        <v>3620.8291547831591</v>
      </c>
      <c r="I126" s="51">
        <v>17384.029154783158</v>
      </c>
    </row>
    <row r="127" spans="1:9" ht="14.45" customHeight="1" x14ac:dyDescent="0.25">
      <c r="A127" s="13">
        <v>496</v>
      </c>
      <c r="B127" s="32" t="s">
        <v>135</v>
      </c>
      <c r="C127" s="1" t="s">
        <v>0</v>
      </c>
      <c r="D127" s="1" t="s">
        <v>53</v>
      </c>
      <c r="E127" s="1">
        <v>793</v>
      </c>
      <c r="F127" s="47">
        <v>78.2</v>
      </c>
      <c r="G127" s="47">
        <v>62012.600000000006</v>
      </c>
      <c r="H127" s="51">
        <v>14832.650969574637</v>
      </c>
      <c r="I127" s="51">
        <v>76845.250969574641</v>
      </c>
    </row>
    <row r="128" spans="1:9" ht="14.45" customHeight="1" x14ac:dyDescent="0.25">
      <c r="A128" s="13">
        <v>581</v>
      </c>
      <c r="B128" s="32" t="s">
        <v>136</v>
      </c>
      <c r="C128" s="1" t="s">
        <v>0</v>
      </c>
      <c r="D128" s="1" t="s">
        <v>46</v>
      </c>
      <c r="E128" s="1">
        <v>873</v>
      </c>
      <c r="F128" s="47">
        <v>78.2</v>
      </c>
      <c r="G128" s="47">
        <v>68268.600000000006</v>
      </c>
      <c r="H128" s="51">
        <v>62817.317544283775</v>
      </c>
      <c r="I128" s="51">
        <v>131085.91754428379</v>
      </c>
    </row>
    <row r="129" spans="1:9" ht="14.45" customHeight="1" x14ac:dyDescent="0.25">
      <c r="A129" s="13">
        <v>739</v>
      </c>
      <c r="B129" s="32" t="s">
        <v>137</v>
      </c>
      <c r="C129" s="1" t="s">
        <v>0</v>
      </c>
      <c r="D129" s="1" t="s">
        <v>138</v>
      </c>
      <c r="E129" s="1">
        <v>823</v>
      </c>
      <c r="F129" s="47">
        <v>75.2</v>
      </c>
      <c r="G129" s="47">
        <v>61889.600000000006</v>
      </c>
      <c r="H129" s="51">
        <v>16057.052329648839</v>
      </c>
      <c r="I129" s="51">
        <v>77946.652329648845</v>
      </c>
    </row>
    <row r="130" spans="1:9" ht="14.45" customHeight="1" x14ac:dyDescent="0.25">
      <c r="A130" s="13">
        <v>582</v>
      </c>
      <c r="B130" s="32" t="s">
        <v>139</v>
      </c>
      <c r="C130" s="1" t="s">
        <v>7</v>
      </c>
      <c r="D130" s="1" t="s">
        <v>8</v>
      </c>
      <c r="E130" s="1">
        <v>85</v>
      </c>
      <c r="F130" s="47">
        <v>78.2</v>
      </c>
      <c r="G130" s="47">
        <v>6647</v>
      </c>
      <c r="H130" s="51">
        <v>2307.2561237645864</v>
      </c>
      <c r="I130" s="51">
        <v>8954.2561237645859</v>
      </c>
    </row>
    <row r="131" spans="1:9" ht="14.45" customHeight="1" x14ac:dyDescent="0.25">
      <c r="A131" s="13">
        <v>362</v>
      </c>
      <c r="B131" s="32" t="s">
        <v>43</v>
      </c>
      <c r="C131" s="1" t="s">
        <v>0</v>
      </c>
      <c r="D131" s="1" t="s">
        <v>43</v>
      </c>
      <c r="E131" s="1">
        <v>2036</v>
      </c>
      <c r="F131" s="47">
        <v>78.2</v>
      </c>
      <c r="G131" s="47">
        <v>159215.20000000001</v>
      </c>
      <c r="H131" s="51">
        <v>87287.660318166119</v>
      </c>
      <c r="I131" s="51">
        <v>246502.86031816615</v>
      </c>
    </row>
    <row r="132" spans="1:9" ht="14.45" customHeight="1" x14ac:dyDescent="0.25">
      <c r="A132" s="13">
        <v>868</v>
      </c>
      <c r="B132" s="32" t="s">
        <v>96</v>
      </c>
      <c r="C132" s="1" t="s">
        <v>0</v>
      </c>
      <c r="D132" s="1" t="s">
        <v>58</v>
      </c>
      <c r="E132" s="1">
        <v>52</v>
      </c>
      <c r="F132" s="47">
        <v>78.2</v>
      </c>
      <c r="G132" s="47">
        <v>4066.4</v>
      </c>
      <c r="H132" s="51">
        <v>485.38130831026479</v>
      </c>
      <c r="I132" s="51">
        <v>4551.7813083102646</v>
      </c>
    </row>
    <row r="133" spans="1:9" ht="14.45" customHeight="1" x14ac:dyDescent="0.25">
      <c r="A133" s="13">
        <v>540</v>
      </c>
      <c r="B133" s="32" t="s">
        <v>140</v>
      </c>
      <c r="C133" s="1" t="s">
        <v>0</v>
      </c>
      <c r="D133" s="1" t="s">
        <v>132</v>
      </c>
      <c r="E133" s="1">
        <v>1138</v>
      </c>
      <c r="F133" s="47">
        <v>78.2</v>
      </c>
      <c r="G133" s="47">
        <v>88991.6</v>
      </c>
      <c r="H133" s="51">
        <v>19515.764836867245</v>
      </c>
      <c r="I133" s="51">
        <v>108507.36483686726</v>
      </c>
    </row>
    <row r="134" spans="1:9" ht="14.45" customHeight="1" x14ac:dyDescent="0.25">
      <c r="A134" s="13">
        <v>738</v>
      </c>
      <c r="B134" s="32" t="s">
        <v>141</v>
      </c>
      <c r="C134" s="1" t="s">
        <v>0</v>
      </c>
      <c r="D134" s="1" t="s">
        <v>3</v>
      </c>
      <c r="E134" s="1">
        <v>143</v>
      </c>
      <c r="F134" s="47">
        <v>78.2</v>
      </c>
      <c r="G134" s="47">
        <v>11182.6</v>
      </c>
      <c r="H134" s="51">
        <v>594.13616825385884</v>
      </c>
      <c r="I134" s="51">
        <v>11776.736168253859</v>
      </c>
    </row>
    <row r="135" spans="1:9" ht="14.45" customHeight="1" x14ac:dyDescent="0.25">
      <c r="A135" s="13">
        <v>304</v>
      </c>
      <c r="B135" s="32" t="s">
        <v>142</v>
      </c>
      <c r="C135" s="1" t="s">
        <v>0</v>
      </c>
      <c r="D135" s="1" t="s">
        <v>3</v>
      </c>
      <c r="E135" s="1">
        <v>384</v>
      </c>
      <c r="F135" s="47">
        <v>78.2</v>
      </c>
      <c r="G135" s="47">
        <v>30028.800000000003</v>
      </c>
      <c r="H135" s="51">
        <v>4920.7409847956924</v>
      </c>
      <c r="I135" s="51">
        <v>34949.540984795698</v>
      </c>
    </row>
    <row r="136" spans="1:9" x14ac:dyDescent="0.25">
      <c r="A136" s="13">
        <v>564</v>
      </c>
      <c r="B136" s="32" t="s">
        <v>143</v>
      </c>
      <c r="C136" s="1" t="s">
        <v>0</v>
      </c>
      <c r="D136" s="1" t="s">
        <v>74</v>
      </c>
      <c r="E136" s="1">
        <v>150</v>
      </c>
      <c r="F136" s="47">
        <v>78.2</v>
      </c>
      <c r="G136" s="47">
        <v>11730</v>
      </c>
      <c r="H136" s="51">
        <v>2513.1387155238235</v>
      </c>
      <c r="I136" s="51">
        <v>14243.138715523823</v>
      </c>
    </row>
    <row r="137" spans="1:9" x14ac:dyDescent="0.25">
      <c r="A137" s="13">
        <v>565</v>
      </c>
      <c r="B137" s="32" t="s">
        <v>144</v>
      </c>
      <c r="C137" s="1" t="s">
        <v>0</v>
      </c>
      <c r="D137" s="1" t="s">
        <v>74</v>
      </c>
      <c r="E137" s="1">
        <v>197</v>
      </c>
      <c r="F137" s="47">
        <v>78.2</v>
      </c>
      <c r="G137" s="47">
        <v>15405.400000000001</v>
      </c>
      <c r="H137" s="51">
        <v>9578.2744469698064</v>
      </c>
      <c r="I137" s="51">
        <v>24983.67444696981</v>
      </c>
    </row>
    <row r="138" spans="1:9" ht="14.45" customHeight="1" x14ac:dyDescent="0.25">
      <c r="A138" s="13">
        <v>305</v>
      </c>
      <c r="B138" s="32" t="s">
        <v>145</v>
      </c>
      <c r="C138" s="1" t="s">
        <v>0</v>
      </c>
      <c r="D138" s="1" t="s">
        <v>3</v>
      </c>
      <c r="E138" s="1">
        <v>310</v>
      </c>
      <c r="F138" s="47">
        <v>78.2</v>
      </c>
      <c r="G138" s="47">
        <v>24242</v>
      </c>
      <c r="H138" s="51">
        <v>3177.4016929575509</v>
      </c>
      <c r="I138" s="51">
        <v>27419.401692957552</v>
      </c>
    </row>
    <row r="139" spans="1:9" ht="14.45" customHeight="1" x14ac:dyDescent="0.25">
      <c r="A139" s="13">
        <v>869</v>
      </c>
      <c r="B139" s="32" t="s">
        <v>209</v>
      </c>
      <c r="C139" s="1" t="s">
        <v>0</v>
      </c>
      <c r="D139" s="1" t="s">
        <v>189</v>
      </c>
      <c r="E139" s="1">
        <v>241</v>
      </c>
      <c r="F139" s="47">
        <v>78.2</v>
      </c>
      <c r="G139" s="47">
        <v>18846.2</v>
      </c>
      <c r="H139" s="51">
        <v>4395.6659989494829</v>
      </c>
      <c r="I139" s="51">
        <v>23241.865998949484</v>
      </c>
    </row>
    <row r="140" spans="1:9" ht="14.45" customHeight="1" x14ac:dyDescent="0.25">
      <c r="A140" s="13">
        <v>870</v>
      </c>
      <c r="B140" s="32" t="s">
        <v>146</v>
      </c>
      <c r="C140" s="1" t="s">
        <v>0</v>
      </c>
      <c r="D140" s="1" t="s">
        <v>147</v>
      </c>
      <c r="E140" s="1">
        <v>962</v>
      </c>
      <c r="F140" s="47">
        <v>78.2</v>
      </c>
      <c r="G140" s="47">
        <v>75228.400000000009</v>
      </c>
      <c r="H140" s="51">
        <v>27760.166861116482</v>
      </c>
      <c r="I140" s="51">
        <v>102988.56686111649</v>
      </c>
    </row>
    <row r="141" spans="1:9" ht="14.45" customHeight="1" x14ac:dyDescent="0.25">
      <c r="A141" s="13">
        <v>411</v>
      </c>
      <c r="B141" s="32" t="s">
        <v>148</v>
      </c>
      <c r="C141" s="1" t="s">
        <v>0</v>
      </c>
      <c r="D141" s="1" t="s">
        <v>10</v>
      </c>
      <c r="E141" s="1">
        <v>118</v>
      </c>
      <c r="F141" s="47">
        <v>78.2</v>
      </c>
      <c r="G141" s="47">
        <v>9227.6</v>
      </c>
      <c r="H141" s="51">
        <v>1014.3242390660656</v>
      </c>
      <c r="I141" s="51">
        <v>10241.924239066066</v>
      </c>
    </row>
    <row r="142" spans="1:9" ht="14.45" customHeight="1" x14ac:dyDescent="0.25">
      <c r="A142" s="13">
        <v>611</v>
      </c>
      <c r="B142" s="32" t="s">
        <v>97</v>
      </c>
      <c r="C142" s="1" t="s">
        <v>7</v>
      </c>
      <c r="D142" s="1" t="s">
        <v>8</v>
      </c>
      <c r="E142" s="1">
        <v>201</v>
      </c>
      <c r="F142" s="47">
        <v>78.2</v>
      </c>
      <c r="G142" s="47">
        <v>15718.2</v>
      </c>
      <c r="H142" s="51">
        <v>2012.1313960505454</v>
      </c>
      <c r="I142" s="51">
        <v>17730.331396050547</v>
      </c>
    </row>
    <row r="143" spans="1:9" ht="14.45" customHeight="1" x14ac:dyDescent="0.25">
      <c r="A143" s="13">
        <v>412</v>
      </c>
      <c r="B143" s="32" t="s">
        <v>10</v>
      </c>
      <c r="C143" s="1" t="s">
        <v>0</v>
      </c>
      <c r="D143" s="1" t="s">
        <v>10</v>
      </c>
      <c r="E143" s="1">
        <v>1129</v>
      </c>
      <c r="F143" s="47">
        <v>78.2</v>
      </c>
      <c r="G143" s="47">
        <v>88287.8</v>
      </c>
      <c r="H143" s="51">
        <v>31951.722217657338</v>
      </c>
      <c r="I143" s="51">
        <v>120239.52221765734</v>
      </c>
    </row>
    <row r="144" spans="1:9" ht="14.45" customHeight="1" x14ac:dyDescent="0.25">
      <c r="A144" s="13">
        <v>872</v>
      </c>
      <c r="B144" s="32" t="s">
        <v>344</v>
      </c>
      <c r="C144" s="1" t="s">
        <v>0</v>
      </c>
      <c r="D144" s="1" t="s">
        <v>58</v>
      </c>
      <c r="E144" s="1">
        <v>198</v>
      </c>
      <c r="F144" s="47">
        <v>78.2</v>
      </c>
      <c r="G144" s="47">
        <v>15483.6</v>
      </c>
      <c r="H144" s="51">
        <v>1471.1728840996725</v>
      </c>
      <c r="I144" s="51">
        <v>16954.772884099672</v>
      </c>
    </row>
    <row r="145" spans="1:9" ht="14.45" customHeight="1" x14ac:dyDescent="0.25">
      <c r="A145" s="13">
        <v>873</v>
      </c>
      <c r="B145" s="32" t="s">
        <v>224</v>
      </c>
      <c r="C145" s="1" t="s">
        <v>0</v>
      </c>
      <c r="D145" s="1" t="s">
        <v>189</v>
      </c>
      <c r="E145" s="1">
        <v>47</v>
      </c>
      <c r="F145" s="47">
        <v>78.2</v>
      </c>
      <c r="G145" s="47">
        <v>3675.4</v>
      </c>
      <c r="H145" s="51">
        <v>584.33307563987216</v>
      </c>
      <c r="I145" s="51">
        <v>4259.7330756398724</v>
      </c>
    </row>
    <row r="146" spans="1:9" ht="14.45" customHeight="1" x14ac:dyDescent="0.25">
      <c r="A146" s="13">
        <v>354</v>
      </c>
      <c r="B146" s="32" t="s">
        <v>152</v>
      </c>
      <c r="C146" s="1" t="s">
        <v>0</v>
      </c>
      <c r="D146" s="1" t="s">
        <v>48</v>
      </c>
      <c r="E146" s="1">
        <v>517</v>
      </c>
      <c r="F146" s="47">
        <v>78.2</v>
      </c>
      <c r="G146" s="47">
        <v>40429.4</v>
      </c>
      <c r="H146" s="51">
        <v>7236.1061009141813</v>
      </c>
      <c r="I146" s="51">
        <v>47665.506100914179</v>
      </c>
    </row>
    <row r="147" spans="1:9" ht="14.45" customHeight="1" x14ac:dyDescent="0.25">
      <c r="A147" s="13">
        <v>355</v>
      </c>
      <c r="B147" s="32" t="s">
        <v>147</v>
      </c>
      <c r="C147" s="1" t="s">
        <v>0</v>
      </c>
      <c r="D147" s="1" t="s">
        <v>147</v>
      </c>
      <c r="E147" s="1">
        <v>7651</v>
      </c>
      <c r="F147" s="47">
        <v>78.2</v>
      </c>
      <c r="G147" s="47">
        <v>598308.20000000007</v>
      </c>
      <c r="H147" s="51">
        <v>274509.19700967934</v>
      </c>
      <c r="I147" s="51">
        <v>872817.39700967935</v>
      </c>
    </row>
    <row r="148" spans="1:9" ht="14.45" customHeight="1" x14ac:dyDescent="0.25">
      <c r="A148" s="13">
        <v>612</v>
      </c>
      <c r="B148" s="32" t="s">
        <v>22</v>
      </c>
      <c r="C148" s="1" t="s">
        <v>0</v>
      </c>
      <c r="D148" s="1" t="s">
        <v>22</v>
      </c>
      <c r="E148" s="1">
        <v>962</v>
      </c>
      <c r="F148" s="47">
        <v>78.2</v>
      </c>
      <c r="G148" s="47">
        <v>75228.400000000009</v>
      </c>
      <c r="H148" s="51">
        <v>18941.643143843012</v>
      </c>
      <c r="I148" s="51">
        <v>94170.043143843024</v>
      </c>
    </row>
    <row r="149" spans="1:9" ht="14.45" customHeight="1" x14ac:dyDescent="0.25">
      <c r="A149" s="13">
        <v>413</v>
      </c>
      <c r="B149" s="32" t="s">
        <v>153</v>
      </c>
      <c r="C149" s="1" t="s">
        <v>0</v>
      </c>
      <c r="D149" s="1" t="s">
        <v>16</v>
      </c>
      <c r="E149" s="1">
        <v>438</v>
      </c>
      <c r="F149" s="47">
        <v>78.2</v>
      </c>
      <c r="G149" s="47">
        <v>34251.599999999999</v>
      </c>
      <c r="H149" s="51">
        <v>6952.7413515390399</v>
      </c>
      <c r="I149" s="51">
        <v>41204.341351539042</v>
      </c>
    </row>
    <row r="150" spans="1:9" ht="14.45" customHeight="1" x14ac:dyDescent="0.25">
      <c r="A150" s="13">
        <v>566</v>
      </c>
      <c r="B150" s="32" t="s">
        <v>154</v>
      </c>
      <c r="C150" s="1" t="s">
        <v>7</v>
      </c>
      <c r="D150" s="1" t="s">
        <v>8</v>
      </c>
      <c r="E150" s="1">
        <v>187</v>
      </c>
      <c r="F150" s="47">
        <v>78.2</v>
      </c>
      <c r="G150" s="47">
        <v>14623.4</v>
      </c>
      <c r="H150" s="51">
        <v>4933.5088294922325</v>
      </c>
      <c r="I150" s="51">
        <v>19556.908829492233</v>
      </c>
    </row>
    <row r="151" spans="1:9" ht="14.45" customHeight="1" x14ac:dyDescent="0.25">
      <c r="A151" s="13">
        <v>414</v>
      </c>
      <c r="B151" s="32" t="s">
        <v>155</v>
      </c>
      <c r="C151" s="1" t="s">
        <v>0</v>
      </c>
      <c r="D151" s="1" t="s">
        <v>28</v>
      </c>
      <c r="E151" s="1">
        <v>458</v>
      </c>
      <c r="F151" s="47">
        <v>78.2</v>
      </c>
      <c r="G151" s="47">
        <v>35815.599999999999</v>
      </c>
      <c r="H151" s="51">
        <v>4326.2359580804032</v>
      </c>
      <c r="I151" s="51">
        <v>40141.835958080403</v>
      </c>
    </row>
    <row r="152" spans="1:9" ht="14.45" customHeight="1" x14ac:dyDescent="0.25">
      <c r="A152" s="13">
        <v>666</v>
      </c>
      <c r="B152" s="32" t="s">
        <v>156</v>
      </c>
      <c r="C152" s="1" t="s">
        <v>0</v>
      </c>
      <c r="D152" s="1" t="s">
        <v>89</v>
      </c>
      <c r="E152" s="1">
        <v>77</v>
      </c>
      <c r="F152" s="47">
        <v>78.2</v>
      </c>
      <c r="G152" s="47">
        <v>6021.4000000000005</v>
      </c>
      <c r="H152" s="51">
        <v>1080.3707575799795</v>
      </c>
      <c r="I152" s="51">
        <v>7101.7707575799795</v>
      </c>
    </row>
    <row r="153" spans="1:9" ht="14.45" customHeight="1" x14ac:dyDescent="0.25">
      <c r="A153" s="13">
        <v>435</v>
      </c>
      <c r="B153" s="32" t="s">
        <v>157</v>
      </c>
      <c r="C153" s="1" t="s">
        <v>7</v>
      </c>
      <c r="D153" s="1" t="s">
        <v>8</v>
      </c>
      <c r="E153" s="1">
        <v>133</v>
      </c>
      <c r="F153" s="47">
        <v>78.2</v>
      </c>
      <c r="G153" s="47">
        <v>10400.6</v>
      </c>
      <c r="H153" s="51">
        <v>1799.5781544515962</v>
      </c>
      <c r="I153" s="51">
        <v>12200.178154451596</v>
      </c>
    </row>
    <row r="154" spans="1:9" ht="14.45" customHeight="1" x14ac:dyDescent="0.25">
      <c r="A154" s="13">
        <v>723</v>
      </c>
      <c r="B154" s="32" t="s">
        <v>194</v>
      </c>
      <c r="C154" s="1" t="s">
        <v>0</v>
      </c>
      <c r="D154" s="1" t="s">
        <v>194</v>
      </c>
      <c r="E154" s="1">
        <v>714</v>
      </c>
      <c r="F154" s="47">
        <v>72.2</v>
      </c>
      <c r="G154" s="47">
        <v>51550.8</v>
      </c>
      <c r="H154" s="51">
        <v>29912.420030263384</v>
      </c>
      <c r="I154" s="51">
        <v>81463.220030263386</v>
      </c>
    </row>
    <row r="155" spans="1:9" ht="14.45" customHeight="1" x14ac:dyDescent="0.25">
      <c r="A155" s="13">
        <v>613</v>
      </c>
      <c r="B155" s="32" t="s">
        <v>158</v>
      </c>
      <c r="C155" s="1" t="s">
        <v>0</v>
      </c>
      <c r="D155" s="1" t="s">
        <v>22</v>
      </c>
      <c r="E155" s="1">
        <v>136</v>
      </c>
      <c r="F155" s="47">
        <v>78.2</v>
      </c>
      <c r="G155" s="47">
        <v>10635.2</v>
      </c>
      <c r="H155" s="51">
        <v>1808.7552863266569</v>
      </c>
      <c r="I155" s="51">
        <v>12443.955286326658</v>
      </c>
    </row>
    <row r="156" spans="1:9" ht="14.45" customHeight="1" x14ac:dyDescent="0.25">
      <c r="A156" s="13">
        <v>329</v>
      </c>
      <c r="B156" s="32" t="s">
        <v>5</v>
      </c>
      <c r="C156" s="1" t="s">
        <v>0</v>
      </c>
      <c r="D156" s="1" t="s">
        <v>5</v>
      </c>
      <c r="E156" s="1">
        <v>2837</v>
      </c>
      <c r="F156" s="47">
        <v>78.2</v>
      </c>
      <c r="G156" s="47">
        <v>221853.4</v>
      </c>
      <c r="H156" s="51">
        <v>126464.37506983675</v>
      </c>
      <c r="I156" s="51">
        <v>348317.77506983676</v>
      </c>
    </row>
    <row r="157" spans="1:9" ht="25.7" customHeight="1" x14ac:dyDescent="0.25">
      <c r="A157" s="13">
        <v>902</v>
      </c>
      <c r="B157" s="32" t="s">
        <v>159</v>
      </c>
      <c r="C157" s="1" t="s">
        <v>0</v>
      </c>
      <c r="D157" s="1" t="s">
        <v>159</v>
      </c>
      <c r="E157" s="1">
        <v>1904</v>
      </c>
      <c r="F157" s="47">
        <v>78.2</v>
      </c>
      <c r="G157" s="47">
        <v>148892.80000000002</v>
      </c>
      <c r="H157" s="51">
        <v>32063.188763759044</v>
      </c>
      <c r="I157" s="51">
        <v>180955.98876375906</v>
      </c>
    </row>
    <row r="158" spans="1:9" ht="14.45" customHeight="1" x14ac:dyDescent="0.25">
      <c r="A158" s="13">
        <v>842</v>
      </c>
      <c r="B158" s="32" t="s">
        <v>160</v>
      </c>
      <c r="C158" s="1" t="s">
        <v>0</v>
      </c>
      <c r="D158" s="1" t="s">
        <v>106</v>
      </c>
      <c r="E158" s="1">
        <v>164</v>
      </c>
      <c r="F158" s="47">
        <v>78.2</v>
      </c>
      <c r="G158" s="47">
        <v>12824.800000000001</v>
      </c>
      <c r="H158" s="51">
        <v>2309.0031634556453</v>
      </c>
      <c r="I158" s="51">
        <v>15133.803163455646</v>
      </c>
    </row>
    <row r="159" spans="1:9" ht="14.45" customHeight="1" x14ac:dyDescent="0.25">
      <c r="A159" s="13">
        <v>667</v>
      </c>
      <c r="B159" s="32" t="s">
        <v>161</v>
      </c>
      <c r="C159" s="1" t="s">
        <v>0</v>
      </c>
      <c r="D159" s="1" t="s">
        <v>89</v>
      </c>
      <c r="E159" s="1">
        <v>538</v>
      </c>
      <c r="F159" s="47">
        <v>78.2</v>
      </c>
      <c r="G159" s="47">
        <v>42071.6</v>
      </c>
      <c r="H159" s="51">
        <v>14222.618382193357</v>
      </c>
      <c r="I159" s="51">
        <v>56294.218382193358</v>
      </c>
    </row>
    <row r="160" spans="1:9" ht="14.45" customHeight="1" x14ac:dyDescent="0.25">
      <c r="A160" s="13">
        <v>903</v>
      </c>
      <c r="B160" s="32" t="s">
        <v>162</v>
      </c>
      <c r="C160" s="1" t="s">
        <v>7</v>
      </c>
      <c r="D160" s="1" t="s">
        <v>8</v>
      </c>
      <c r="E160" s="1">
        <v>560</v>
      </c>
      <c r="F160" s="47">
        <v>78.2</v>
      </c>
      <c r="G160" s="47">
        <v>43792</v>
      </c>
      <c r="H160" s="51">
        <v>8189.6983241565677</v>
      </c>
      <c r="I160" s="51">
        <v>51981.698324156569</v>
      </c>
    </row>
    <row r="161" spans="1:9" ht="14.45" customHeight="1" x14ac:dyDescent="0.25">
      <c r="A161" s="13">
        <v>584</v>
      </c>
      <c r="B161" s="32" t="s">
        <v>163</v>
      </c>
      <c r="C161" s="1" t="s">
        <v>0</v>
      </c>
      <c r="D161" s="1" t="s">
        <v>46</v>
      </c>
      <c r="E161" s="1">
        <v>394</v>
      </c>
      <c r="F161" s="47">
        <v>78.2</v>
      </c>
      <c r="G161" s="47">
        <v>30810.800000000003</v>
      </c>
      <c r="H161" s="51">
        <v>23172.340891750624</v>
      </c>
      <c r="I161" s="51">
        <v>53983.140891750627</v>
      </c>
    </row>
    <row r="162" spans="1:9" ht="14.45" customHeight="1" x14ac:dyDescent="0.25">
      <c r="A162" s="13">
        <v>585</v>
      </c>
      <c r="B162" s="32" t="s">
        <v>164</v>
      </c>
      <c r="C162" s="1" t="s">
        <v>0</v>
      </c>
      <c r="D162" s="1" t="s">
        <v>46</v>
      </c>
      <c r="E162" s="1">
        <v>185</v>
      </c>
      <c r="F162" s="47">
        <v>78.2</v>
      </c>
      <c r="G162" s="47">
        <v>14467</v>
      </c>
      <c r="H162" s="51">
        <v>4598.585594226638</v>
      </c>
      <c r="I162" s="51">
        <v>19065.585594226639</v>
      </c>
    </row>
    <row r="163" spans="1:9" ht="14.45" customHeight="1" x14ac:dyDescent="0.25">
      <c r="A163" s="13">
        <v>387</v>
      </c>
      <c r="B163" s="32" t="s">
        <v>345</v>
      </c>
      <c r="C163" s="1" t="s">
        <v>7</v>
      </c>
      <c r="D163" s="1" t="s">
        <v>8</v>
      </c>
      <c r="E163" s="1">
        <v>918</v>
      </c>
      <c r="F163" s="47">
        <v>78.2</v>
      </c>
      <c r="G163" s="47">
        <v>71787.600000000006</v>
      </c>
      <c r="H163" s="51">
        <v>34745.972189726679</v>
      </c>
      <c r="I163" s="51">
        <v>106533.57218972669</v>
      </c>
    </row>
    <row r="164" spans="1:9" ht="14.45" customHeight="1" x14ac:dyDescent="0.25">
      <c r="A164" s="13">
        <v>792</v>
      </c>
      <c r="B164" s="32" t="s">
        <v>165</v>
      </c>
      <c r="C164" s="1" t="s">
        <v>0</v>
      </c>
      <c r="D164" s="1" t="s">
        <v>106</v>
      </c>
      <c r="E164" s="1">
        <v>442</v>
      </c>
      <c r="F164" s="47">
        <v>78.2</v>
      </c>
      <c r="G164" s="47">
        <v>34564.400000000001</v>
      </c>
      <c r="H164" s="51">
        <v>12577.610175226908</v>
      </c>
      <c r="I164" s="51">
        <v>47142.010175226911</v>
      </c>
    </row>
    <row r="165" spans="1:9" ht="14.45" customHeight="1" x14ac:dyDescent="0.25">
      <c r="A165" s="13">
        <v>388</v>
      </c>
      <c r="B165" s="32" t="s">
        <v>166</v>
      </c>
      <c r="C165" s="1" t="s">
        <v>0</v>
      </c>
      <c r="D165" s="1" t="s">
        <v>14</v>
      </c>
      <c r="E165" s="1">
        <v>250</v>
      </c>
      <c r="F165" s="47">
        <v>78.2</v>
      </c>
      <c r="G165" s="47">
        <v>19550</v>
      </c>
      <c r="H165" s="51">
        <v>3838.0973232168362</v>
      </c>
      <c r="I165" s="51">
        <v>23388.097323216836</v>
      </c>
    </row>
    <row r="166" spans="1:9" ht="14.45" customHeight="1" x14ac:dyDescent="0.25">
      <c r="A166" s="13">
        <v>740</v>
      </c>
      <c r="B166" s="32" t="s">
        <v>167</v>
      </c>
      <c r="C166" s="1" t="s">
        <v>7</v>
      </c>
      <c r="D166" s="1" t="s">
        <v>8</v>
      </c>
      <c r="E166" s="1">
        <v>92</v>
      </c>
      <c r="F166" s="47">
        <v>78.2</v>
      </c>
      <c r="G166" s="47">
        <v>7194.4000000000005</v>
      </c>
      <c r="H166" s="51">
        <v>1700.6889322614927</v>
      </c>
      <c r="I166" s="51">
        <v>8895.088932261493</v>
      </c>
    </row>
    <row r="167" spans="1:9" ht="14.45" customHeight="1" x14ac:dyDescent="0.25">
      <c r="A167" s="13">
        <v>614</v>
      </c>
      <c r="B167" s="32" t="s">
        <v>168</v>
      </c>
      <c r="C167" s="1" t="s">
        <v>7</v>
      </c>
      <c r="D167" s="1" t="s">
        <v>8</v>
      </c>
      <c r="E167" s="1">
        <v>276</v>
      </c>
      <c r="F167" s="47">
        <v>78.2</v>
      </c>
      <c r="G167" s="47">
        <v>21583.200000000001</v>
      </c>
      <c r="H167" s="51">
        <v>5976.6862989740148</v>
      </c>
      <c r="I167" s="51">
        <v>27559.886298974016</v>
      </c>
    </row>
    <row r="168" spans="1:9" ht="14.45" customHeight="1" x14ac:dyDescent="0.25">
      <c r="A168" s="13">
        <v>874</v>
      </c>
      <c r="B168" s="32" t="s">
        <v>169</v>
      </c>
      <c r="C168" s="1" t="s">
        <v>7</v>
      </c>
      <c r="D168" s="1" t="s">
        <v>8</v>
      </c>
      <c r="E168" s="1">
        <v>58</v>
      </c>
      <c r="F168" s="47">
        <v>78.2</v>
      </c>
      <c r="G168" s="47">
        <v>4535.6000000000004</v>
      </c>
      <c r="H168" s="51">
        <v>427.79761805351637</v>
      </c>
      <c r="I168" s="51">
        <v>4963.3976180535165</v>
      </c>
    </row>
    <row r="169" spans="1:9" ht="14.45" customHeight="1" x14ac:dyDescent="0.25">
      <c r="A169" s="13">
        <v>331</v>
      </c>
      <c r="B169" s="32" t="s">
        <v>170</v>
      </c>
      <c r="C169" s="1" t="s">
        <v>0</v>
      </c>
      <c r="D169" s="1" t="s">
        <v>5</v>
      </c>
      <c r="E169" s="1">
        <v>552</v>
      </c>
      <c r="F169" s="47">
        <v>78.2</v>
      </c>
      <c r="G169" s="47">
        <v>43166.400000000001</v>
      </c>
      <c r="H169" s="51">
        <v>17536.209344929717</v>
      </c>
      <c r="I169" s="51">
        <v>60702.609344929719</v>
      </c>
    </row>
    <row r="170" spans="1:9" ht="14.45" customHeight="1" x14ac:dyDescent="0.25">
      <c r="A170" s="13">
        <v>696</v>
      </c>
      <c r="B170" s="32" t="s">
        <v>171</v>
      </c>
      <c r="C170" s="1" t="s">
        <v>0</v>
      </c>
      <c r="D170" s="1" t="s">
        <v>60</v>
      </c>
      <c r="E170" s="1">
        <v>68</v>
      </c>
      <c r="F170" s="47">
        <v>78.2</v>
      </c>
      <c r="G170" s="47">
        <v>5317.6</v>
      </c>
      <c r="H170" s="51">
        <v>994.77108776403168</v>
      </c>
      <c r="I170" s="51">
        <v>6312.3710877640324</v>
      </c>
    </row>
    <row r="171" spans="1:9" ht="14.45" customHeight="1" x14ac:dyDescent="0.25">
      <c r="A171" s="13">
        <v>497</v>
      </c>
      <c r="B171" s="32" t="s">
        <v>172</v>
      </c>
      <c r="C171" s="1" t="s">
        <v>0</v>
      </c>
      <c r="D171" s="1" t="s">
        <v>53</v>
      </c>
      <c r="E171" s="1">
        <v>88</v>
      </c>
      <c r="F171" s="47">
        <v>78.2</v>
      </c>
      <c r="G171" s="47">
        <v>6881.6</v>
      </c>
      <c r="H171" s="51">
        <v>1769.5630480954098</v>
      </c>
      <c r="I171" s="51">
        <v>8651.16304809541</v>
      </c>
    </row>
    <row r="172" spans="1:9" ht="14.45" customHeight="1" x14ac:dyDescent="0.25">
      <c r="A172" s="13">
        <v>586</v>
      </c>
      <c r="B172" s="32" t="s">
        <v>173</v>
      </c>
      <c r="C172" s="1" t="s">
        <v>7</v>
      </c>
      <c r="D172" s="1" t="s">
        <v>8</v>
      </c>
      <c r="E172" s="1">
        <v>38</v>
      </c>
      <c r="F172" s="47">
        <v>78.2</v>
      </c>
      <c r="G172" s="47">
        <v>2971.6</v>
      </c>
      <c r="H172" s="51">
        <v>1150.9985633185477</v>
      </c>
      <c r="I172" s="51">
        <v>4122.5985633185473</v>
      </c>
    </row>
    <row r="173" spans="1:9" ht="14.45" customHeight="1" x14ac:dyDescent="0.25">
      <c r="A173" s="13">
        <v>955</v>
      </c>
      <c r="B173" s="32" t="s">
        <v>174</v>
      </c>
      <c r="C173" s="1" t="s">
        <v>0</v>
      </c>
      <c r="D173" s="1" t="s">
        <v>14</v>
      </c>
      <c r="E173" s="1">
        <v>853</v>
      </c>
      <c r="F173" s="47">
        <v>78.2</v>
      </c>
      <c r="G173" s="47">
        <v>66704.600000000006</v>
      </c>
      <c r="H173" s="51">
        <v>13864.923396701726</v>
      </c>
      <c r="I173" s="51">
        <v>80569.523396701727</v>
      </c>
    </row>
    <row r="174" spans="1:9" ht="14.45" customHeight="1" x14ac:dyDescent="0.25">
      <c r="A174" s="13">
        <v>306</v>
      </c>
      <c r="B174" s="32" t="s">
        <v>3</v>
      </c>
      <c r="C174" s="1" t="s">
        <v>0</v>
      </c>
      <c r="D174" s="1" t="s">
        <v>3</v>
      </c>
      <c r="E174" s="1">
        <v>2770</v>
      </c>
      <c r="F174" s="47">
        <v>78.2</v>
      </c>
      <c r="G174" s="47">
        <v>216614</v>
      </c>
      <c r="H174" s="51">
        <v>86411.739735233772</v>
      </c>
      <c r="I174" s="51">
        <v>303025.73973523377</v>
      </c>
    </row>
    <row r="175" spans="1:9" ht="14.45" customHeight="1" x14ac:dyDescent="0.25">
      <c r="A175" s="13">
        <v>415</v>
      </c>
      <c r="B175" s="32" t="s">
        <v>175</v>
      </c>
      <c r="C175" s="1" t="s">
        <v>0</v>
      </c>
      <c r="D175" s="1" t="s">
        <v>10</v>
      </c>
      <c r="E175" s="1">
        <v>251</v>
      </c>
      <c r="F175" s="47">
        <v>78.2</v>
      </c>
      <c r="G175" s="47">
        <v>19628.2</v>
      </c>
      <c r="H175" s="51">
        <v>5067.6701879043367</v>
      </c>
      <c r="I175" s="51">
        <v>24695.870187904336</v>
      </c>
    </row>
    <row r="176" spans="1:9" ht="14.45" customHeight="1" x14ac:dyDescent="0.25">
      <c r="A176" s="13">
        <v>332</v>
      </c>
      <c r="B176" s="32" t="s">
        <v>176</v>
      </c>
      <c r="C176" s="1" t="s">
        <v>7</v>
      </c>
      <c r="D176" s="1" t="s">
        <v>8</v>
      </c>
      <c r="E176" s="1">
        <v>670</v>
      </c>
      <c r="F176" s="47">
        <v>78.2</v>
      </c>
      <c r="G176" s="47">
        <v>52394</v>
      </c>
      <c r="H176" s="51">
        <v>6646.6793963232731</v>
      </c>
      <c r="I176" s="51">
        <v>59040.67939632327</v>
      </c>
    </row>
    <row r="177" spans="1:9" ht="25.5" customHeight="1" x14ac:dyDescent="0.25">
      <c r="A177" s="13">
        <v>587</v>
      </c>
      <c r="B177" s="32" t="s">
        <v>346</v>
      </c>
      <c r="C177" s="1" t="s">
        <v>0</v>
      </c>
      <c r="D177" s="1" t="s">
        <v>46</v>
      </c>
      <c r="E177" s="1">
        <v>635</v>
      </c>
      <c r="F177" s="47">
        <v>78.2</v>
      </c>
      <c r="G177" s="47">
        <v>49657</v>
      </c>
      <c r="H177" s="51">
        <v>27018.806257764627</v>
      </c>
      <c r="I177" s="51">
        <v>76675.806257764634</v>
      </c>
    </row>
    <row r="178" spans="1:9" ht="14.45" customHeight="1" x14ac:dyDescent="0.25">
      <c r="A178" s="13">
        <v>543</v>
      </c>
      <c r="B178" s="32" t="s">
        <v>177</v>
      </c>
      <c r="C178" s="1" t="s">
        <v>0</v>
      </c>
      <c r="D178" s="1" t="s">
        <v>132</v>
      </c>
      <c r="E178" s="1">
        <v>94</v>
      </c>
      <c r="F178" s="47">
        <v>78.2</v>
      </c>
      <c r="G178" s="47">
        <v>7350.8</v>
      </c>
      <c r="H178" s="51">
        <v>1019.5025882616141</v>
      </c>
      <c r="I178" s="51">
        <v>8370.3025882616148</v>
      </c>
    </row>
    <row r="179" spans="1:9" ht="14.45" customHeight="1" x14ac:dyDescent="0.25">
      <c r="A179" s="13">
        <v>389</v>
      </c>
      <c r="B179" s="32" t="s">
        <v>178</v>
      </c>
      <c r="C179" s="1" t="s">
        <v>7</v>
      </c>
      <c r="D179" s="1" t="s">
        <v>8</v>
      </c>
      <c r="E179" s="1">
        <v>5</v>
      </c>
      <c r="F179" s="47">
        <v>78.2</v>
      </c>
      <c r="G179" s="47">
        <v>391</v>
      </c>
      <c r="H179" s="51">
        <v>31.718365143179977</v>
      </c>
      <c r="I179" s="51">
        <v>422.71836514317999</v>
      </c>
    </row>
    <row r="180" spans="1:9" ht="14.45" customHeight="1" x14ac:dyDescent="0.25">
      <c r="A180" s="13">
        <v>307</v>
      </c>
      <c r="B180" s="32" t="s">
        <v>179</v>
      </c>
      <c r="C180" s="1" t="s">
        <v>0</v>
      </c>
      <c r="D180" s="1" t="s">
        <v>48</v>
      </c>
      <c r="E180" s="1">
        <v>410</v>
      </c>
      <c r="F180" s="47">
        <v>78.2</v>
      </c>
      <c r="G180" s="47">
        <v>32062</v>
      </c>
      <c r="H180" s="51">
        <v>6717.6381080895744</v>
      </c>
      <c r="I180" s="51">
        <v>38779.638108089574</v>
      </c>
    </row>
    <row r="181" spans="1:9" ht="14.45" customHeight="1" x14ac:dyDescent="0.25">
      <c r="A181" s="13">
        <v>390</v>
      </c>
      <c r="B181" s="32" t="s">
        <v>180</v>
      </c>
      <c r="C181" s="1" t="s">
        <v>7</v>
      </c>
      <c r="D181" s="1" t="s">
        <v>8</v>
      </c>
      <c r="E181" s="1">
        <v>296</v>
      </c>
      <c r="F181" s="47">
        <v>78.2</v>
      </c>
      <c r="G181" s="47">
        <v>23147.200000000001</v>
      </c>
      <c r="H181" s="51">
        <v>5462.6197502529285</v>
      </c>
      <c r="I181" s="51">
        <v>28609.819750252929</v>
      </c>
    </row>
    <row r="182" spans="1:9" ht="14.45" customHeight="1" x14ac:dyDescent="0.25">
      <c r="A182" s="13">
        <v>785</v>
      </c>
      <c r="B182" s="32" t="s">
        <v>50</v>
      </c>
      <c r="C182" s="1" t="s">
        <v>0</v>
      </c>
      <c r="D182" s="1" t="s">
        <v>50</v>
      </c>
      <c r="E182" s="1">
        <v>865</v>
      </c>
      <c r="F182" s="47">
        <v>78.2</v>
      </c>
      <c r="G182" s="47">
        <v>67643</v>
      </c>
      <c r="H182" s="51">
        <v>25566.573988529202</v>
      </c>
      <c r="I182" s="51">
        <v>93209.573988529199</v>
      </c>
    </row>
    <row r="183" spans="1:9" ht="14.45" customHeight="1" x14ac:dyDescent="0.25">
      <c r="A183" s="13">
        <v>333</v>
      </c>
      <c r="B183" s="32" t="s">
        <v>181</v>
      </c>
      <c r="C183" s="1" t="s">
        <v>0</v>
      </c>
      <c r="D183" s="1" t="s">
        <v>5</v>
      </c>
      <c r="E183" s="1">
        <v>307</v>
      </c>
      <c r="F183" s="47">
        <v>78.2</v>
      </c>
      <c r="G183" s="47">
        <v>24007.4</v>
      </c>
      <c r="H183" s="51">
        <v>8066.1371250510883</v>
      </c>
      <c r="I183" s="51">
        <v>32073.537125051091</v>
      </c>
    </row>
    <row r="184" spans="1:9" ht="14.45" customHeight="1" x14ac:dyDescent="0.25">
      <c r="A184" s="13">
        <v>741</v>
      </c>
      <c r="B184" s="32" t="s">
        <v>182</v>
      </c>
      <c r="C184" s="1" t="s">
        <v>7</v>
      </c>
      <c r="D184" s="1" t="s">
        <v>8</v>
      </c>
      <c r="E184" s="1">
        <v>74</v>
      </c>
      <c r="F184" s="47">
        <v>78.2</v>
      </c>
      <c r="G184" s="47">
        <v>5786.8</v>
      </c>
      <c r="H184" s="51">
        <v>439.75345601082591</v>
      </c>
      <c r="I184" s="51">
        <v>6226.5534560108263</v>
      </c>
    </row>
    <row r="185" spans="1:9" ht="14.45" customHeight="1" x14ac:dyDescent="0.25">
      <c r="A185" s="13">
        <v>615</v>
      </c>
      <c r="B185" s="32" t="s">
        <v>183</v>
      </c>
      <c r="C185" s="1" t="s">
        <v>0</v>
      </c>
      <c r="D185" s="1" t="s">
        <v>22</v>
      </c>
      <c r="E185" s="1">
        <v>152</v>
      </c>
      <c r="F185" s="47">
        <v>78.2</v>
      </c>
      <c r="G185" s="47">
        <v>11886.4</v>
      </c>
      <c r="H185" s="51">
        <v>998.89319052886026</v>
      </c>
      <c r="I185" s="51">
        <v>12885.293190528861</v>
      </c>
    </row>
    <row r="186" spans="1:9" ht="14.45" customHeight="1" x14ac:dyDescent="0.25">
      <c r="A186" s="13">
        <v>437</v>
      </c>
      <c r="B186" s="32" t="s">
        <v>184</v>
      </c>
      <c r="C186" s="1" t="s">
        <v>0</v>
      </c>
      <c r="D186" s="1" t="s">
        <v>60</v>
      </c>
      <c r="E186" s="1">
        <v>30</v>
      </c>
      <c r="F186" s="47">
        <v>78.2</v>
      </c>
      <c r="G186" s="47">
        <v>2346</v>
      </c>
      <c r="H186" s="51">
        <v>165.66487946272665</v>
      </c>
      <c r="I186" s="51">
        <v>2511.6648794627267</v>
      </c>
    </row>
    <row r="187" spans="1:9" ht="14.45" customHeight="1" x14ac:dyDescent="0.25">
      <c r="A187" s="13">
        <v>544</v>
      </c>
      <c r="B187" s="32" t="s">
        <v>132</v>
      </c>
      <c r="C187" s="1" t="s">
        <v>0</v>
      </c>
      <c r="D187" s="1" t="s">
        <v>132</v>
      </c>
      <c r="E187" s="1">
        <v>784</v>
      </c>
      <c r="F187" s="47">
        <v>78.2</v>
      </c>
      <c r="G187" s="47">
        <v>61308.800000000003</v>
      </c>
      <c r="H187" s="51">
        <v>25863.990706124601</v>
      </c>
      <c r="I187" s="51">
        <v>87172.790706124608</v>
      </c>
    </row>
    <row r="188" spans="1:9" ht="14.45" customHeight="1" x14ac:dyDescent="0.25">
      <c r="A188" s="13">
        <v>742</v>
      </c>
      <c r="B188" s="32" t="s">
        <v>185</v>
      </c>
      <c r="C188" s="1" t="s">
        <v>0</v>
      </c>
      <c r="D188" s="1" t="s">
        <v>53</v>
      </c>
      <c r="E188" s="1">
        <v>159</v>
      </c>
      <c r="F188" s="47">
        <v>78.2</v>
      </c>
      <c r="G188" s="47">
        <v>12433.800000000001</v>
      </c>
      <c r="H188" s="51">
        <v>1745.1605522493862</v>
      </c>
      <c r="I188" s="51">
        <v>14178.960552249388</v>
      </c>
    </row>
    <row r="189" spans="1:9" ht="14.45" customHeight="1" x14ac:dyDescent="0.25">
      <c r="A189" s="13">
        <v>416</v>
      </c>
      <c r="B189" s="32" t="s">
        <v>186</v>
      </c>
      <c r="C189" s="1" t="s">
        <v>0</v>
      </c>
      <c r="D189" s="1" t="s">
        <v>28</v>
      </c>
      <c r="E189" s="1">
        <v>27</v>
      </c>
      <c r="F189" s="47">
        <v>78.2</v>
      </c>
      <c r="G189" s="47">
        <v>2111.4</v>
      </c>
      <c r="H189" s="51">
        <v>735.5239628298151</v>
      </c>
      <c r="I189" s="51">
        <v>2846.9239628298151</v>
      </c>
    </row>
    <row r="190" spans="1:9" ht="14.45" customHeight="1" x14ac:dyDescent="0.25">
      <c r="A190" s="13">
        <v>700</v>
      </c>
      <c r="B190" s="32" t="s">
        <v>34</v>
      </c>
      <c r="C190" s="1" t="s">
        <v>0</v>
      </c>
      <c r="D190" s="1" t="s">
        <v>34</v>
      </c>
      <c r="E190" s="1">
        <v>1562</v>
      </c>
      <c r="F190" s="47">
        <v>72.2</v>
      </c>
      <c r="G190" s="47">
        <v>112776.40000000001</v>
      </c>
      <c r="H190" s="51">
        <v>86888.490142962502</v>
      </c>
      <c r="I190" s="51">
        <v>199664.89014296251</v>
      </c>
    </row>
    <row r="191" spans="1:9" ht="14.45" customHeight="1" x14ac:dyDescent="0.25">
      <c r="A191" s="13">
        <v>668</v>
      </c>
      <c r="B191" s="32" t="s">
        <v>187</v>
      </c>
      <c r="C191" s="1" t="s">
        <v>0</v>
      </c>
      <c r="D191" s="1" t="s">
        <v>89</v>
      </c>
      <c r="E191" s="1">
        <v>499</v>
      </c>
      <c r="F191" s="47">
        <v>78.2</v>
      </c>
      <c r="G191" s="47">
        <v>39021.800000000003</v>
      </c>
      <c r="H191" s="51">
        <v>8523.5464190723123</v>
      </c>
      <c r="I191" s="51">
        <v>47545.346419072317</v>
      </c>
    </row>
    <row r="192" spans="1:9" ht="14.45" customHeight="1" x14ac:dyDescent="0.25">
      <c r="A192" s="13">
        <v>875</v>
      </c>
      <c r="B192" s="32" t="s">
        <v>307</v>
      </c>
      <c r="C192" s="1" t="s">
        <v>0</v>
      </c>
      <c r="D192" s="1" t="s">
        <v>58</v>
      </c>
      <c r="E192" s="1">
        <v>66</v>
      </c>
      <c r="F192" s="47">
        <v>78.2</v>
      </c>
      <c r="G192" s="47">
        <v>5161.2</v>
      </c>
      <c r="H192" s="52">
        <v>433.62667470673813</v>
      </c>
      <c r="I192" s="51">
        <v>5594.8266747067382</v>
      </c>
    </row>
    <row r="193" spans="1:9" ht="14.45" customHeight="1" x14ac:dyDescent="0.25">
      <c r="A193" s="13">
        <v>876</v>
      </c>
      <c r="B193" s="32" t="s">
        <v>227</v>
      </c>
      <c r="C193" s="1" t="s">
        <v>0</v>
      </c>
      <c r="D193" s="1" t="s">
        <v>189</v>
      </c>
      <c r="E193" s="1">
        <v>277</v>
      </c>
      <c r="F193" s="47">
        <v>78.2</v>
      </c>
      <c r="G193" s="47">
        <v>21661.4</v>
      </c>
      <c r="H193" s="51">
        <v>2803.3700666547293</v>
      </c>
      <c r="I193" s="51">
        <v>24464.770066654732</v>
      </c>
    </row>
    <row r="194" spans="1:9" ht="14.45" customHeight="1" x14ac:dyDescent="0.25">
      <c r="A194" s="13">
        <v>546</v>
      </c>
      <c r="B194" s="32" t="s">
        <v>14</v>
      </c>
      <c r="C194" s="1" t="s">
        <v>0</v>
      </c>
      <c r="D194" s="1" t="s">
        <v>14</v>
      </c>
      <c r="E194" s="1">
        <v>2024</v>
      </c>
      <c r="F194" s="47">
        <v>78.2</v>
      </c>
      <c r="G194" s="47">
        <v>158276.80000000002</v>
      </c>
      <c r="H194" s="51">
        <v>57775.592231441871</v>
      </c>
      <c r="I194" s="51">
        <v>216052.39223144189</v>
      </c>
    </row>
    <row r="195" spans="1:9" ht="14.45" customHeight="1" x14ac:dyDescent="0.25">
      <c r="A195" s="13">
        <v>669</v>
      </c>
      <c r="B195" s="32" t="s">
        <v>190</v>
      </c>
      <c r="C195" s="1" t="s">
        <v>7</v>
      </c>
      <c r="D195" s="1" t="s">
        <v>8</v>
      </c>
      <c r="E195" s="1">
        <v>99</v>
      </c>
      <c r="F195" s="47">
        <v>78.2</v>
      </c>
      <c r="G195" s="47">
        <v>7741.8</v>
      </c>
      <c r="H195" s="51">
        <v>1187.3248511204897</v>
      </c>
      <c r="I195" s="51">
        <v>8929.1248511204903</v>
      </c>
    </row>
    <row r="196" spans="1:9" ht="14.45" customHeight="1" x14ac:dyDescent="0.25">
      <c r="A196" s="13">
        <v>616</v>
      </c>
      <c r="B196" s="32" t="s">
        <v>58</v>
      </c>
      <c r="C196" s="1" t="s">
        <v>0</v>
      </c>
      <c r="D196" s="1" t="s">
        <v>58</v>
      </c>
      <c r="E196" s="1">
        <v>2425</v>
      </c>
      <c r="F196" s="47">
        <v>78.2</v>
      </c>
      <c r="G196" s="47">
        <v>189635</v>
      </c>
      <c r="H196" s="51">
        <v>52385.104630998809</v>
      </c>
      <c r="I196" s="51">
        <v>242020.1046309988</v>
      </c>
    </row>
    <row r="197" spans="1:9" ht="14.45" customHeight="1" x14ac:dyDescent="0.25">
      <c r="A197" s="13">
        <v>498</v>
      </c>
      <c r="B197" s="32" t="s">
        <v>192</v>
      </c>
      <c r="C197" s="1" t="s">
        <v>0</v>
      </c>
      <c r="D197" s="1" t="s">
        <v>53</v>
      </c>
      <c r="E197" s="1">
        <v>280</v>
      </c>
      <c r="F197" s="47">
        <v>78.2</v>
      </c>
      <c r="G197" s="47">
        <v>21896</v>
      </c>
      <c r="H197" s="51">
        <v>8339.0345108711663</v>
      </c>
      <c r="I197" s="51">
        <v>30235.034510871166</v>
      </c>
    </row>
    <row r="198" spans="1:9" ht="14.45" customHeight="1" x14ac:dyDescent="0.25">
      <c r="A198" s="13">
        <v>356</v>
      </c>
      <c r="B198" s="32" t="s">
        <v>193</v>
      </c>
      <c r="C198" s="1" t="s">
        <v>0</v>
      </c>
      <c r="D198" s="1" t="s">
        <v>193</v>
      </c>
      <c r="E198" s="1">
        <v>2345</v>
      </c>
      <c r="F198" s="47">
        <v>78.2</v>
      </c>
      <c r="G198" s="47">
        <v>183379</v>
      </c>
      <c r="H198" s="51">
        <v>59242.732515887757</v>
      </c>
      <c r="I198" s="51">
        <v>242621.73251588776</v>
      </c>
    </row>
    <row r="199" spans="1:9" ht="14.45" customHeight="1" x14ac:dyDescent="0.25">
      <c r="A199" s="13">
        <v>670</v>
      </c>
      <c r="B199" s="32" t="s">
        <v>89</v>
      </c>
      <c r="C199" s="1" t="s">
        <v>0</v>
      </c>
      <c r="D199" s="1" t="s">
        <v>89</v>
      </c>
      <c r="E199" s="1">
        <v>960</v>
      </c>
      <c r="F199" s="47">
        <v>78.2</v>
      </c>
      <c r="G199" s="47">
        <v>75072</v>
      </c>
      <c r="H199" s="51">
        <v>22171.619987856855</v>
      </c>
      <c r="I199" s="51">
        <v>97243.619987856859</v>
      </c>
    </row>
    <row r="200" spans="1:9" ht="14.45" customHeight="1" x14ac:dyDescent="0.25">
      <c r="A200" s="13">
        <v>743</v>
      </c>
      <c r="B200" s="32" t="s">
        <v>138</v>
      </c>
      <c r="C200" s="1" t="s">
        <v>0</v>
      </c>
      <c r="D200" s="1" t="s">
        <v>138</v>
      </c>
      <c r="E200" s="1">
        <v>1255</v>
      </c>
      <c r="F200" s="47">
        <v>75.2</v>
      </c>
      <c r="G200" s="47">
        <v>94376</v>
      </c>
      <c r="H200" s="51">
        <v>64366.641387699055</v>
      </c>
      <c r="I200" s="51">
        <v>158742.64138769906</v>
      </c>
    </row>
    <row r="201" spans="1:9" ht="14.45" customHeight="1" x14ac:dyDescent="0.25">
      <c r="A201" s="13">
        <v>981</v>
      </c>
      <c r="B201" s="32" t="s">
        <v>24</v>
      </c>
      <c r="C201" s="1" t="s">
        <v>0</v>
      </c>
      <c r="D201" s="1" t="s">
        <v>24</v>
      </c>
      <c r="E201" s="1">
        <v>891</v>
      </c>
      <c r="F201" s="47">
        <v>78.2</v>
      </c>
      <c r="G201" s="47">
        <v>69676.2</v>
      </c>
      <c r="H201" s="51">
        <v>29115.305033959718</v>
      </c>
      <c r="I201" s="51">
        <v>98791.505033959722</v>
      </c>
    </row>
    <row r="202" spans="1:9" ht="14.45" customHeight="1" x14ac:dyDescent="0.25">
      <c r="A202" s="13">
        <v>617</v>
      </c>
      <c r="B202" s="32" t="s">
        <v>195</v>
      </c>
      <c r="C202" s="1" t="s">
        <v>0</v>
      </c>
      <c r="D202" s="1" t="s">
        <v>22</v>
      </c>
      <c r="E202" s="1">
        <v>132</v>
      </c>
      <c r="F202" s="47">
        <v>78.2</v>
      </c>
      <c r="G202" s="47">
        <v>10322.4</v>
      </c>
      <c r="H202" s="51">
        <v>1312.6689820325635</v>
      </c>
      <c r="I202" s="51">
        <v>11635.068982032562</v>
      </c>
    </row>
    <row r="203" spans="1:9" ht="14.45" customHeight="1" x14ac:dyDescent="0.25">
      <c r="A203" s="13">
        <v>877</v>
      </c>
      <c r="B203" s="32" t="s">
        <v>196</v>
      </c>
      <c r="C203" s="1" t="s">
        <v>7</v>
      </c>
      <c r="D203" s="1" t="s">
        <v>8</v>
      </c>
      <c r="E203" s="1">
        <v>92</v>
      </c>
      <c r="F203" s="47">
        <v>78.2</v>
      </c>
      <c r="G203" s="47">
        <v>7194.4000000000005</v>
      </c>
      <c r="H203" s="51">
        <v>1193.7430054668187</v>
      </c>
      <c r="I203" s="51">
        <v>8388.1430054668199</v>
      </c>
    </row>
    <row r="204" spans="1:9" ht="14.45" customHeight="1" x14ac:dyDescent="0.25">
      <c r="A204" s="13">
        <v>982</v>
      </c>
      <c r="B204" s="32" t="s">
        <v>197</v>
      </c>
      <c r="C204" s="1" t="s">
        <v>0</v>
      </c>
      <c r="D204" s="1" t="s">
        <v>36</v>
      </c>
      <c r="E204" s="1">
        <v>325</v>
      </c>
      <c r="F204" s="47">
        <v>78.2</v>
      </c>
      <c r="G204" s="47">
        <v>25415</v>
      </c>
      <c r="H204" s="51">
        <v>6656.3471736570482</v>
      </c>
      <c r="I204" s="51">
        <v>32071.34717365705</v>
      </c>
    </row>
    <row r="205" spans="1:9" ht="25.7" customHeight="1" x14ac:dyDescent="0.25">
      <c r="A205" s="13">
        <v>588</v>
      </c>
      <c r="B205" s="32" t="s">
        <v>347</v>
      </c>
      <c r="C205" s="1" t="s">
        <v>7</v>
      </c>
      <c r="D205" s="1" t="s">
        <v>8</v>
      </c>
      <c r="E205" s="1">
        <v>59</v>
      </c>
      <c r="F205" s="47">
        <v>78.2</v>
      </c>
      <c r="G205" s="47">
        <v>4613.8</v>
      </c>
      <c r="H205" s="51">
        <v>1916.6976229110001</v>
      </c>
      <c r="I205" s="51">
        <v>6530.4976229109998</v>
      </c>
    </row>
    <row r="206" spans="1:9" ht="14.45" customHeight="1" x14ac:dyDescent="0.25">
      <c r="A206" s="13">
        <v>724</v>
      </c>
      <c r="B206" s="32" t="s">
        <v>198</v>
      </c>
      <c r="C206" s="1" t="s">
        <v>0</v>
      </c>
      <c r="D206" s="1" t="s">
        <v>194</v>
      </c>
      <c r="E206" s="1">
        <v>170</v>
      </c>
      <c r="F206" s="47">
        <v>72.2</v>
      </c>
      <c r="G206" s="47">
        <v>12274</v>
      </c>
      <c r="H206" s="51">
        <v>3696.813559001188</v>
      </c>
      <c r="I206" s="51">
        <v>15970.813559001188</v>
      </c>
    </row>
    <row r="207" spans="1:9" ht="14.45" customHeight="1" x14ac:dyDescent="0.25">
      <c r="A207" s="13">
        <v>878</v>
      </c>
      <c r="B207" s="32" t="s">
        <v>308</v>
      </c>
      <c r="C207" s="1" t="s">
        <v>7</v>
      </c>
      <c r="D207" s="1" t="s">
        <v>8</v>
      </c>
      <c r="E207" s="1">
        <v>65</v>
      </c>
      <c r="F207" s="47">
        <v>78.2</v>
      </c>
      <c r="G207" s="47">
        <v>5083</v>
      </c>
      <c r="H207" s="51">
        <v>326.72543285679501</v>
      </c>
      <c r="I207" s="51">
        <v>5409.7254328567951</v>
      </c>
    </row>
    <row r="208" spans="1:9" ht="14.45" customHeight="1" x14ac:dyDescent="0.25">
      <c r="A208" s="13">
        <v>357</v>
      </c>
      <c r="B208" s="32" t="s">
        <v>199</v>
      </c>
      <c r="C208" s="1" t="s">
        <v>7</v>
      </c>
      <c r="D208" s="1" t="s">
        <v>8</v>
      </c>
      <c r="E208" s="1">
        <v>190</v>
      </c>
      <c r="F208" s="47">
        <v>78.2</v>
      </c>
      <c r="G208" s="47">
        <v>14858</v>
      </c>
      <c r="H208" s="51">
        <v>2180.9143468716843</v>
      </c>
      <c r="I208" s="51">
        <v>17038.914346871683</v>
      </c>
    </row>
    <row r="209" spans="1:9" ht="14.45" customHeight="1" x14ac:dyDescent="0.25">
      <c r="A209" s="13">
        <v>983</v>
      </c>
      <c r="B209" s="32" t="s">
        <v>200</v>
      </c>
      <c r="C209" s="1" t="s">
        <v>0</v>
      </c>
      <c r="D209" s="1" t="s">
        <v>24</v>
      </c>
      <c r="E209" s="1">
        <v>326</v>
      </c>
      <c r="F209" s="47">
        <v>78.2</v>
      </c>
      <c r="G209" s="47">
        <v>25493.200000000001</v>
      </c>
      <c r="H209" s="51">
        <v>7481.4071545411862</v>
      </c>
      <c r="I209" s="51">
        <v>32974.607154541183</v>
      </c>
    </row>
    <row r="210" spans="1:9" ht="14.45" customHeight="1" x14ac:dyDescent="0.25">
      <c r="A210" s="13">
        <v>418</v>
      </c>
      <c r="B210" s="32" t="s">
        <v>201</v>
      </c>
      <c r="C210" s="1" t="s">
        <v>0</v>
      </c>
      <c r="D210" s="1" t="s">
        <v>28</v>
      </c>
      <c r="E210" s="1">
        <v>618</v>
      </c>
      <c r="F210" s="47">
        <v>78.2</v>
      </c>
      <c r="G210" s="47">
        <v>48327.6</v>
      </c>
      <c r="H210" s="51">
        <v>22867.5764733537</v>
      </c>
      <c r="I210" s="51">
        <v>71195.176473353698</v>
      </c>
    </row>
    <row r="211" spans="1:9" ht="14.45" customHeight="1" x14ac:dyDescent="0.25">
      <c r="A211" s="13">
        <v>619</v>
      </c>
      <c r="B211" s="32" t="s">
        <v>202</v>
      </c>
      <c r="C211" s="1" t="s">
        <v>7</v>
      </c>
      <c r="D211" s="1" t="s">
        <v>8</v>
      </c>
      <c r="E211" s="1">
        <v>793</v>
      </c>
      <c r="F211" s="47">
        <v>78.2</v>
      </c>
      <c r="G211" s="47">
        <v>62012.600000000006</v>
      </c>
      <c r="H211" s="51">
        <v>10389.853113572868</v>
      </c>
      <c r="I211" s="51">
        <v>72402.453113572876</v>
      </c>
    </row>
    <row r="212" spans="1:9" ht="25.7" customHeight="1" x14ac:dyDescent="0.25">
      <c r="A212" s="13">
        <v>934</v>
      </c>
      <c r="B212" s="32" t="s">
        <v>348</v>
      </c>
      <c r="C212" s="1" t="s">
        <v>0</v>
      </c>
      <c r="D212" s="1" t="s">
        <v>19</v>
      </c>
      <c r="E212" s="1">
        <v>386</v>
      </c>
      <c r="F212" s="47">
        <v>78.2</v>
      </c>
      <c r="G212" s="47">
        <v>30185.200000000001</v>
      </c>
      <c r="H212" s="51">
        <v>11196.441933026437</v>
      </c>
      <c r="I212" s="51">
        <v>41381.64193302644</v>
      </c>
    </row>
    <row r="213" spans="1:9" ht="14.45" customHeight="1" x14ac:dyDescent="0.25">
      <c r="A213" s="13">
        <v>629</v>
      </c>
      <c r="B213" s="32" t="s">
        <v>203</v>
      </c>
      <c r="C213" s="1" t="s">
        <v>0</v>
      </c>
      <c r="D213" s="1" t="s">
        <v>22</v>
      </c>
      <c r="E213" s="1">
        <v>83</v>
      </c>
      <c r="F213" s="47">
        <v>78.2</v>
      </c>
      <c r="G213" s="47">
        <v>6490.6</v>
      </c>
      <c r="H213" s="51">
        <v>581.68431047114393</v>
      </c>
      <c r="I213" s="51">
        <v>7072.2843104711446</v>
      </c>
    </row>
    <row r="214" spans="1:9" ht="14.45" customHeight="1" x14ac:dyDescent="0.25">
      <c r="A214" s="13">
        <v>935</v>
      </c>
      <c r="B214" s="32" t="s">
        <v>204</v>
      </c>
      <c r="C214" s="1" t="s">
        <v>7</v>
      </c>
      <c r="D214" s="1" t="s">
        <v>8</v>
      </c>
      <c r="E214" s="1">
        <v>111</v>
      </c>
      <c r="F214" s="47">
        <v>78.2</v>
      </c>
      <c r="G214" s="47">
        <v>8680.2000000000007</v>
      </c>
      <c r="H214" s="51">
        <v>1650.979824440984</v>
      </c>
      <c r="I214" s="51">
        <v>10331.179824440984</v>
      </c>
    </row>
    <row r="215" spans="1:9" ht="25.7" customHeight="1" x14ac:dyDescent="0.25">
      <c r="A215" s="13">
        <v>589</v>
      </c>
      <c r="B215" s="32" t="s">
        <v>349</v>
      </c>
      <c r="C215" s="1" t="s">
        <v>0</v>
      </c>
      <c r="D215" s="1" t="s">
        <v>50</v>
      </c>
      <c r="E215" s="1">
        <v>69</v>
      </c>
      <c r="F215" s="47">
        <v>78.2</v>
      </c>
      <c r="G215" s="47">
        <v>5395.8</v>
      </c>
      <c r="H215" s="51">
        <v>2534.9088922392684</v>
      </c>
      <c r="I215" s="51">
        <v>7930.7088922392686</v>
      </c>
    </row>
    <row r="216" spans="1:9" ht="14.45" customHeight="1" x14ac:dyDescent="0.25">
      <c r="A216" s="13">
        <v>334</v>
      </c>
      <c r="B216" s="32" t="s">
        <v>205</v>
      </c>
      <c r="C216" s="1" t="s">
        <v>0</v>
      </c>
      <c r="D216" s="1" t="s">
        <v>5</v>
      </c>
      <c r="E216" s="1">
        <v>92</v>
      </c>
      <c r="F216" s="47">
        <v>78.2</v>
      </c>
      <c r="G216" s="47">
        <v>7194.4000000000005</v>
      </c>
      <c r="H216" s="51">
        <v>954.18237354932194</v>
      </c>
      <c r="I216" s="51">
        <v>8148.5823735493223</v>
      </c>
    </row>
    <row r="217" spans="1:9" ht="14.45" customHeight="1" x14ac:dyDescent="0.25">
      <c r="A217" s="13">
        <v>620</v>
      </c>
      <c r="B217" s="32" t="s">
        <v>206</v>
      </c>
      <c r="C217" s="1" t="s">
        <v>0</v>
      </c>
      <c r="D217" s="1" t="s">
        <v>22</v>
      </c>
      <c r="E217" s="1">
        <v>155</v>
      </c>
      <c r="F217" s="47">
        <v>78.2</v>
      </c>
      <c r="G217" s="47">
        <v>12121</v>
      </c>
      <c r="H217" s="51">
        <v>1138.7920875257048</v>
      </c>
      <c r="I217" s="51">
        <v>13259.792087525704</v>
      </c>
    </row>
    <row r="218" spans="1:9" ht="14.45" customHeight="1" x14ac:dyDescent="0.25">
      <c r="A218" s="13">
        <v>391</v>
      </c>
      <c r="B218" s="32" t="s">
        <v>350</v>
      </c>
      <c r="C218" s="1" t="s">
        <v>0</v>
      </c>
      <c r="D218" s="1" t="s">
        <v>3</v>
      </c>
      <c r="E218" s="1">
        <v>180</v>
      </c>
      <c r="F218" s="47">
        <v>78.2</v>
      </c>
      <c r="G218" s="47">
        <v>14076</v>
      </c>
      <c r="H218" s="51">
        <v>1785.3864346002385</v>
      </c>
      <c r="I218" s="51">
        <v>15861.386434600239</v>
      </c>
    </row>
    <row r="219" spans="1:9" ht="25.7" customHeight="1" x14ac:dyDescent="0.25">
      <c r="A219" s="13">
        <v>766</v>
      </c>
      <c r="B219" s="32" t="s">
        <v>351</v>
      </c>
      <c r="C219" s="1" t="s">
        <v>7</v>
      </c>
      <c r="D219" s="1" t="s">
        <v>8</v>
      </c>
      <c r="E219" s="1">
        <v>154</v>
      </c>
      <c r="F219" s="47">
        <v>78.2</v>
      </c>
      <c r="G219" s="47">
        <v>12042.800000000001</v>
      </c>
      <c r="H219" s="51">
        <v>2308.2555269011891</v>
      </c>
      <c r="I219" s="51">
        <v>14351.055526901189</v>
      </c>
    </row>
    <row r="220" spans="1:9" ht="14.45" customHeight="1" x14ac:dyDescent="0.25">
      <c r="A220" s="13">
        <v>985</v>
      </c>
      <c r="B220" s="32" t="s">
        <v>207</v>
      </c>
      <c r="C220" s="1" t="s">
        <v>0</v>
      </c>
      <c r="D220" s="1" t="s">
        <v>36</v>
      </c>
      <c r="E220" s="1">
        <v>124</v>
      </c>
      <c r="F220" s="47">
        <v>78.2</v>
      </c>
      <c r="G220" s="47">
        <v>9696.8000000000011</v>
      </c>
      <c r="H220" s="51">
        <v>1251.6420855990434</v>
      </c>
      <c r="I220" s="51">
        <v>10948.442085599045</v>
      </c>
    </row>
    <row r="221" spans="1:9" ht="14.45" customHeight="1" x14ac:dyDescent="0.25">
      <c r="A221" s="13">
        <v>335</v>
      </c>
      <c r="B221" s="32" t="s">
        <v>208</v>
      </c>
      <c r="C221" s="1" t="s">
        <v>7</v>
      </c>
      <c r="D221" s="1" t="s">
        <v>8</v>
      </c>
      <c r="E221" s="1">
        <v>44</v>
      </c>
      <c r="F221" s="47">
        <v>78.2</v>
      </c>
      <c r="G221" s="47">
        <v>3440.8</v>
      </c>
      <c r="H221" s="51">
        <v>365.98433632653035</v>
      </c>
      <c r="I221" s="51">
        <v>3806.7843363265306</v>
      </c>
    </row>
    <row r="222" spans="1:9" ht="14.45" customHeight="1" x14ac:dyDescent="0.25">
      <c r="A222" s="13">
        <v>622</v>
      </c>
      <c r="B222" s="32" t="s">
        <v>149</v>
      </c>
      <c r="C222" s="1" t="s">
        <v>0</v>
      </c>
      <c r="D222" s="1" t="s">
        <v>58</v>
      </c>
      <c r="E222" s="1">
        <v>164</v>
      </c>
      <c r="F222" s="47">
        <v>78.2</v>
      </c>
      <c r="G222" s="47">
        <v>12824.800000000001</v>
      </c>
      <c r="H222" s="51">
        <v>1906.0214243846765</v>
      </c>
      <c r="I222" s="51">
        <v>14730.821424384678</v>
      </c>
    </row>
    <row r="223" spans="1:9" ht="14.45" customHeight="1" x14ac:dyDescent="0.25">
      <c r="A223" s="13">
        <v>744</v>
      </c>
      <c r="B223" s="32" t="s">
        <v>210</v>
      </c>
      <c r="C223" s="1" t="s">
        <v>0</v>
      </c>
      <c r="D223" s="1" t="s">
        <v>13</v>
      </c>
      <c r="E223" s="1">
        <v>504</v>
      </c>
      <c r="F223" s="47">
        <v>78.2</v>
      </c>
      <c r="G223" s="47">
        <v>39412.800000000003</v>
      </c>
      <c r="H223" s="51">
        <v>15792.386404711649</v>
      </c>
      <c r="I223" s="51">
        <v>55205.186404711654</v>
      </c>
    </row>
    <row r="224" spans="1:9" ht="14.45" customHeight="1" x14ac:dyDescent="0.25">
      <c r="A224" s="13">
        <v>438</v>
      </c>
      <c r="B224" s="32" t="s">
        <v>211</v>
      </c>
      <c r="C224" s="1" t="s">
        <v>0</v>
      </c>
      <c r="D224" s="1" t="s">
        <v>63</v>
      </c>
      <c r="E224" s="1">
        <v>243</v>
      </c>
      <c r="F224" s="47">
        <v>74.2</v>
      </c>
      <c r="G224" s="47">
        <v>18030.600000000002</v>
      </c>
      <c r="H224" s="51">
        <v>4634.7110161525525</v>
      </c>
      <c r="I224" s="51">
        <v>22665.311016152555</v>
      </c>
    </row>
    <row r="225" spans="1:9" ht="14.45" customHeight="1" x14ac:dyDescent="0.25">
      <c r="A225" s="13">
        <v>363</v>
      </c>
      <c r="B225" s="32" t="s">
        <v>212</v>
      </c>
      <c r="C225" s="1" t="s">
        <v>0</v>
      </c>
      <c r="D225" s="1" t="s">
        <v>212</v>
      </c>
      <c r="E225" s="1">
        <v>3035</v>
      </c>
      <c r="F225" s="47">
        <v>78.2</v>
      </c>
      <c r="G225" s="47">
        <v>237337</v>
      </c>
      <c r="H225" s="51">
        <v>150734.44823578859</v>
      </c>
      <c r="I225" s="51">
        <v>388071.44823578862</v>
      </c>
    </row>
    <row r="226" spans="1:9" ht="14.45" customHeight="1" x14ac:dyDescent="0.25">
      <c r="A226" s="13">
        <v>701</v>
      </c>
      <c r="B226" s="32" t="s">
        <v>213</v>
      </c>
      <c r="C226" s="1" t="s">
        <v>0</v>
      </c>
      <c r="D226" s="1" t="s">
        <v>34</v>
      </c>
      <c r="E226" s="1">
        <v>81</v>
      </c>
      <c r="F226" s="47">
        <v>72.2</v>
      </c>
      <c r="G226" s="47">
        <v>5848.2</v>
      </c>
      <c r="H226" s="51">
        <v>2866.7816182257066</v>
      </c>
      <c r="I226" s="51">
        <v>8714.9816182257055</v>
      </c>
    </row>
    <row r="227" spans="1:9" ht="14.45" customHeight="1" x14ac:dyDescent="0.25">
      <c r="A227" s="15">
        <v>450</v>
      </c>
      <c r="B227" s="32" t="s">
        <v>63</v>
      </c>
      <c r="C227" s="1" t="s">
        <v>0</v>
      </c>
      <c r="D227" s="1" t="s">
        <v>63</v>
      </c>
      <c r="E227" s="1">
        <v>399</v>
      </c>
      <c r="F227" s="47">
        <v>74.2</v>
      </c>
      <c r="G227" s="47">
        <v>29605.800000000003</v>
      </c>
      <c r="H227" s="51">
        <v>13387.23439371944</v>
      </c>
      <c r="I227" s="51">
        <v>42993.034393719441</v>
      </c>
    </row>
    <row r="228" spans="1:9" ht="14.45" customHeight="1" x14ac:dyDescent="0.25">
      <c r="A228" s="14">
        <v>716</v>
      </c>
      <c r="B228" s="32" t="s">
        <v>214</v>
      </c>
      <c r="C228" s="1" t="s">
        <v>7</v>
      </c>
      <c r="D228" s="1" t="s">
        <v>8</v>
      </c>
      <c r="E228" s="1">
        <v>102</v>
      </c>
      <c r="F228" s="47">
        <v>78.2</v>
      </c>
      <c r="G228" s="47">
        <v>7976.4000000000005</v>
      </c>
      <c r="H228" s="51">
        <v>1111.9390160095111</v>
      </c>
      <c r="I228" s="51">
        <v>9088.3390160095114</v>
      </c>
    </row>
    <row r="229" spans="1:9" ht="14.45" customHeight="1" x14ac:dyDescent="0.25">
      <c r="A229" s="13">
        <v>392</v>
      </c>
      <c r="B229" s="32" t="s">
        <v>215</v>
      </c>
      <c r="C229" s="1" t="s">
        <v>0</v>
      </c>
      <c r="D229" s="1" t="s">
        <v>3</v>
      </c>
      <c r="E229" s="1">
        <v>854</v>
      </c>
      <c r="F229" s="47">
        <v>78.2</v>
      </c>
      <c r="G229" s="47">
        <v>66782.8</v>
      </c>
      <c r="H229" s="51">
        <v>30103.372923201841</v>
      </c>
      <c r="I229" s="51">
        <v>96886.172923201841</v>
      </c>
    </row>
    <row r="230" spans="1:9" ht="14.45" customHeight="1" x14ac:dyDescent="0.25">
      <c r="A230" s="13">
        <v>726</v>
      </c>
      <c r="B230" s="32" t="s">
        <v>216</v>
      </c>
      <c r="C230" s="1" t="s">
        <v>0</v>
      </c>
      <c r="D230" s="1" t="s">
        <v>194</v>
      </c>
      <c r="E230" s="1">
        <v>448</v>
      </c>
      <c r="F230" s="47">
        <v>72.2</v>
      </c>
      <c r="G230" s="47">
        <v>32345.600000000002</v>
      </c>
      <c r="H230" s="51">
        <v>9050.8889842229364</v>
      </c>
      <c r="I230" s="51">
        <v>41396.488984222939</v>
      </c>
    </row>
    <row r="231" spans="1:9" ht="14.45" customHeight="1" x14ac:dyDescent="0.25">
      <c r="A231" s="13">
        <v>936</v>
      </c>
      <c r="B231" s="32" t="s">
        <v>217</v>
      </c>
      <c r="C231" s="1" t="s">
        <v>0</v>
      </c>
      <c r="D231" s="1" t="s">
        <v>14</v>
      </c>
      <c r="E231" s="1">
        <v>58</v>
      </c>
      <c r="F231" s="47">
        <v>78.2</v>
      </c>
      <c r="G231" s="47">
        <v>4535.6000000000004</v>
      </c>
      <c r="H231" s="51">
        <v>1073.0492157481917</v>
      </c>
      <c r="I231" s="51">
        <v>5608.6492157481916</v>
      </c>
    </row>
    <row r="232" spans="1:9" ht="14.45" customHeight="1" x14ac:dyDescent="0.25">
      <c r="A232" s="13">
        <v>745</v>
      </c>
      <c r="B232" s="32" t="s">
        <v>218</v>
      </c>
      <c r="C232" s="1" t="s">
        <v>0</v>
      </c>
      <c r="D232" s="1" t="s">
        <v>138</v>
      </c>
      <c r="E232" s="1">
        <v>583</v>
      </c>
      <c r="F232" s="47">
        <v>75.2</v>
      </c>
      <c r="G232" s="47">
        <v>43841.599999999999</v>
      </c>
      <c r="H232" s="51">
        <v>14004.805827231608</v>
      </c>
      <c r="I232" s="51">
        <v>57846.405827231603</v>
      </c>
    </row>
    <row r="233" spans="1:9" ht="14.45" customHeight="1" x14ac:dyDescent="0.25">
      <c r="A233" s="13">
        <v>309</v>
      </c>
      <c r="B233" s="32" t="s">
        <v>219</v>
      </c>
      <c r="C233" s="1" t="s">
        <v>0</v>
      </c>
      <c r="D233" s="1" t="s">
        <v>3</v>
      </c>
      <c r="E233" s="1">
        <v>236</v>
      </c>
      <c r="F233" s="47">
        <v>78.2</v>
      </c>
      <c r="G233" s="47">
        <v>18455.2</v>
      </c>
      <c r="H233" s="51">
        <v>2330.9224833289259</v>
      </c>
      <c r="I233" s="51">
        <v>20786.122483328927</v>
      </c>
    </row>
    <row r="234" spans="1:9" ht="14.45" customHeight="1" x14ac:dyDescent="0.25">
      <c r="A234" s="13">
        <v>310</v>
      </c>
      <c r="B234" s="32" t="s">
        <v>352</v>
      </c>
      <c r="C234" s="1" t="s">
        <v>0</v>
      </c>
      <c r="D234" s="1" t="s">
        <v>3</v>
      </c>
      <c r="E234" s="1">
        <v>529</v>
      </c>
      <c r="F234" s="47">
        <v>78.2</v>
      </c>
      <c r="G234" s="47">
        <v>41367.800000000003</v>
      </c>
      <c r="H234" s="51">
        <v>5694.3755567426751</v>
      </c>
      <c r="I234" s="51">
        <v>47062.175556742681</v>
      </c>
    </row>
    <row r="235" spans="1:9" x14ac:dyDescent="0.25">
      <c r="A235" s="13">
        <v>715</v>
      </c>
      <c r="B235" s="32" t="s">
        <v>220</v>
      </c>
      <c r="C235" s="1" t="s">
        <v>7</v>
      </c>
      <c r="D235" s="1" t="s">
        <v>8</v>
      </c>
      <c r="E235" s="1">
        <v>14</v>
      </c>
      <c r="F235" s="47">
        <v>78.2</v>
      </c>
      <c r="G235" s="47">
        <v>1094.8</v>
      </c>
      <c r="H235" s="51">
        <v>277.45699009277928</v>
      </c>
      <c r="I235" s="51">
        <v>1372.2569900927792</v>
      </c>
    </row>
    <row r="236" spans="1:9" ht="14.45" customHeight="1" x14ac:dyDescent="0.25">
      <c r="A236" s="13">
        <v>703</v>
      </c>
      <c r="B236" s="32" t="s">
        <v>221</v>
      </c>
      <c r="C236" s="1" t="s">
        <v>0</v>
      </c>
      <c r="D236" s="1" t="s">
        <v>60</v>
      </c>
      <c r="E236" s="1">
        <v>514</v>
      </c>
      <c r="F236" s="47">
        <v>78.2</v>
      </c>
      <c r="G236" s="47">
        <v>40194.800000000003</v>
      </c>
      <c r="H236" s="51">
        <v>18656.969006180789</v>
      </c>
      <c r="I236" s="51">
        <v>58851.769006180795</v>
      </c>
    </row>
    <row r="237" spans="1:9" ht="25.7" customHeight="1" x14ac:dyDescent="0.25">
      <c r="A237" s="13">
        <v>567</v>
      </c>
      <c r="B237" s="32" t="s">
        <v>353</v>
      </c>
      <c r="C237" s="1" t="s">
        <v>0</v>
      </c>
      <c r="D237" s="1" t="s">
        <v>74</v>
      </c>
      <c r="E237" s="1">
        <v>749</v>
      </c>
      <c r="F237" s="47">
        <v>78.2</v>
      </c>
      <c r="G237" s="47">
        <v>58571.8</v>
      </c>
      <c r="H237" s="51">
        <v>9671.0365110402436</v>
      </c>
      <c r="I237" s="51">
        <v>68242.836511040252</v>
      </c>
    </row>
    <row r="238" spans="1:9" ht="14.45" customHeight="1" x14ac:dyDescent="0.25">
      <c r="A238" s="13">
        <v>336</v>
      </c>
      <c r="B238" s="32" t="s">
        <v>222</v>
      </c>
      <c r="C238" s="1" t="s">
        <v>7</v>
      </c>
      <c r="D238" s="1" t="s">
        <v>8</v>
      </c>
      <c r="E238" s="1">
        <v>48</v>
      </c>
      <c r="F238" s="47">
        <v>78.2</v>
      </c>
      <c r="G238" s="47">
        <v>3753.6000000000004</v>
      </c>
      <c r="H238" s="51">
        <v>434.55853815768535</v>
      </c>
      <c r="I238" s="51">
        <v>4188.1585381576861</v>
      </c>
    </row>
    <row r="239" spans="1:9" ht="14.45" customHeight="1" x14ac:dyDescent="0.25">
      <c r="A239" s="13">
        <v>441</v>
      </c>
      <c r="B239" s="32" t="s">
        <v>354</v>
      </c>
      <c r="C239" s="1" t="s">
        <v>0</v>
      </c>
      <c r="D239" s="1" t="s">
        <v>65</v>
      </c>
      <c r="E239" s="1">
        <v>159</v>
      </c>
      <c r="F239" s="47">
        <v>78.2</v>
      </c>
      <c r="G239" s="47">
        <v>12433.800000000001</v>
      </c>
      <c r="H239" s="51">
        <v>5178.5525211823951</v>
      </c>
      <c r="I239" s="51">
        <v>17612.352521182394</v>
      </c>
    </row>
    <row r="240" spans="1:9" ht="14.45" customHeight="1" x14ac:dyDescent="0.25">
      <c r="A240" s="13">
        <v>767</v>
      </c>
      <c r="B240" s="32" t="s">
        <v>223</v>
      </c>
      <c r="C240" s="1" t="s">
        <v>7</v>
      </c>
      <c r="D240" s="1" t="s">
        <v>8</v>
      </c>
      <c r="E240" s="1">
        <v>189</v>
      </c>
      <c r="F240" s="47">
        <v>78.2</v>
      </c>
      <c r="G240" s="47">
        <v>14779.800000000001</v>
      </c>
      <c r="H240" s="51">
        <v>2453.7862614784117</v>
      </c>
      <c r="I240" s="51">
        <v>17233.586261478413</v>
      </c>
    </row>
    <row r="241" spans="1:9" ht="15.6" customHeight="1" x14ac:dyDescent="0.25">
      <c r="A241" s="13">
        <v>879</v>
      </c>
      <c r="B241" s="32" t="s">
        <v>189</v>
      </c>
      <c r="C241" s="1" t="s">
        <v>0</v>
      </c>
      <c r="D241" s="1" t="s">
        <v>189</v>
      </c>
      <c r="E241" s="5">
        <v>491</v>
      </c>
      <c r="F241" s="47">
        <v>78.2</v>
      </c>
      <c r="G241" s="47">
        <v>38396.200000000004</v>
      </c>
      <c r="H241" s="53">
        <v>7466.2916742424932</v>
      </c>
      <c r="I241" s="51">
        <v>45862.491674242498</v>
      </c>
    </row>
    <row r="242" spans="1:9" ht="14.45" customHeight="1" x14ac:dyDescent="0.25">
      <c r="A242" s="13">
        <v>590</v>
      </c>
      <c r="B242" s="32" t="s">
        <v>355</v>
      </c>
      <c r="C242" s="1" t="s">
        <v>7</v>
      </c>
      <c r="D242" s="1" t="s">
        <v>8</v>
      </c>
      <c r="E242" s="1">
        <v>511</v>
      </c>
      <c r="F242" s="47">
        <v>78.2</v>
      </c>
      <c r="G242" s="47">
        <v>39960.200000000004</v>
      </c>
      <c r="H242" s="51">
        <v>14501.349665507832</v>
      </c>
      <c r="I242" s="51">
        <v>54461.549665507839</v>
      </c>
    </row>
    <row r="243" spans="1:9" ht="14.45" customHeight="1" x14ac:dyDescent="0.25">
      <c r="A243" s="13">
        <v>704</v>
      </c>
      <c r="B243" s="32" t="s">
        <v>356</v>
      </c>
      <c r="C243" s="1" t="s">
        <v>0</v>
      </c>
      <c r="D243" s="1" t="s">
        <v>34</v>
      </c>
      <c r="E243" s="1">
        <v>29</v>
      </c>
      <c r="F243" s="47">
        <v>72.2</v>
      </c>
      <c r="G243" s="47">
        <v>2093.8000000000002</v>
      </c>
      <c r="H243" s="51">
        <v>1367.837355598672</v>
      </c>
      <c r="I243" s="51">
        <v>3461.637355598672</v>
      </c>
    </row>
    <row r="244" spans="1:9" ht="14.45" customHeight="1" x14ac:dyDescent="0.25">
      <c r="A244" s="13">
        <v>337</v>
      </c>
      <c r="B244" s="32" t="s">
        <v>357</v>
      </c>
      <c r="C244" s="1" t="s">
        <v>0</v>
      </c>
      <c r="D244" s="1" t="s">
        <v>5</v>
      </c>
      <c r="E244" s="1">
        <v>855</v>
      </c>
      <c r="F244" s="47">
        <v>78.2</v>
      </c>
      <c r="G244" s="47">
        <v>66861</v>
      </c>
      <c r="H244" s="51">
        <v>24717.636362263867</v>
      </c>
      <c r="I244" s="51">
        <v>91578.636362263875</v>
      </c>
    </row>
    <row r="245" spans="1:9" ht="14.45" customHeight="1" x14ac:dyDescent="0.25">
      <c r="A245" s="13">
        <v>338</v>
      </c>
      <c r="B245" s="32" t="s">
        <v>225</v>
      </c>
      <c r="C245" s="1" t="s">
        <v>7</v>
      </c>
      <c r="D245" s="1" t="s">
        <v>8</v>
      </c>
      <c r="E245" s="1">
        <v>297</v>
      </c>
      <c r="F245" s="47">
        <v>78.2</v>
      </c>
      <c r="G245" s="47">
        <v>23225.4</v>
      </c>
      <c r="H245" s="51">
        <v>6318.7834494136023</v>
      </c>
      <c r="I245" s="51">
        <v>29544.183449413606</v>
      </c>
    </row>
    <row r="246" spans="1:9" ht="14.45" customHeight="1" x14ac:dyDescent="0.25">
      <c r="A246" s="13">
        <v>339</v>
      </c>
      <c r="B246" s="32" t="s">
        <v>226</v>
      </c>
      <c r="C246" s="1" t="s">
        <v>7</v>
      </c>
      <c r="D246" s="1" t="s">
        <v>8</v>
      </c>
      <c r="E246" s="1">
        <v>104</v>
      </c>
      <c r="F246" s="47">
        <v>78.2</v>
      </c>
      <c r="G246" s="47">
        <v>8132.8</v>
      </c>
      <c r="H246" s="51">
        <v>813.45176438820727</v>
      </c>
      <c r="I246" s="51">
        <v>8946.2517643882074</v>
      </c>
    </row>
    <row r="247" spans="1:9" ht="14.45" customHeight="1" x14ac:dyDescent="0.25">
      <c r="A247" s="13">
        <v>442</v>
      </c>
      <c r="B247" s="32" t="s">
        <v>358</v>
      </c>
      <c r="C247" s="1" t="s">
        <v>0</v>
      </c>
      <c r="D247" s="1" t="s">
        <v>63</v>
      </c>
      <c r="E247" s="1">
        <v>34</v>
      </c>
      <c r="F247" s="47">
        <v>74.2</v>
      </c>
      <c r="G247" s="47">
        <v>2522.8000000000002</v>
      </c>
      <c r="H247" s="51">
        <v>261.57784423429206</v>
      </c>
      <c r="I247" s="51">
        <v>2784.3778442342923</v>
      </c>
    </row>
    <row r="248" spans="1:9" ht="25.7" customHeight="1" x14ac:dyDescent="0.25">
      <c r="A248" s="13">
        <v>904</v>
      </c>
      <c r="B248" s="32" t="s">
        <v>359</v>
      </c>
      <c r="C248" s="1" t="s">
        <v>7</v>
      </c>
      <c r="D248" s="1" t="s">
        <v>8</v>
      </c>
      <c r="E248" s="1">
        <v>298</v>
      </c>
      <c r="F248" s="47">
        <v>78.2</v>
      </c>
      <c r="G248" s="47">
        <v>23303.600000000002</v>
      </c>
      <c r="H248" s="51">
        <v>3321.4273296431388</v>
      </c>
      <c r="I248" s="51">
        <v>26625.027329643141</v>
      </c>
    </row>
    <row r="249" spans="1:9" ht="14.45" customHeight="1" x14ac:dyDescent="0.25">
      <c r="A249" s="13">
        <v>623</v>
      </c>
      <c r="B249" s="32" t="s">
        <v>150</v>
      </c>
      <c r="C249" s="1" t="s">
        <v>0</v>
      </c>
      <c r="D249" s="1" t="s">
        <v>58</v>
      </c>
      <c r="E249" s="1">
        <v>593</v>
      </c>
      <c r="F249" s="47">
        <v>78.2</v>
      </c>
      <c r="G249" s="47">
        <v>46372.6</v>
      </c>
      <c r="H249" s="51">
        <v>9298.4823663904317</v>
      </c>
      <c r="I249" s="51">
        <v>55671.08236639043</v>
      </c>
    </row>
    <row r="250" spans="1:9" ht="14.45" customHeight="1" x14ac:dyDescent="0.25">
      <c r="A250" s="13">
        <v>905</v>
      </c>
      <c r="B250" s="32" t="s">
        <v>228</v>
      </c>
      <c r="C250" s="1" t="s">
        <v>7</v>
      </c>
      <c r="D250" s="1" t="s">
        <v>8</v>
      </c>
      <c r="E250" s="1">
        <v>516</v>
      </c>
      <c r="F250" s="47">
        <v>78.2</v>
      </c>
      <c r="G250" s="47">
        <v>40351.200000000004</v>
      </c>
      <c r="H250" s="51">
        <v>4370.2516656304661</v>
      </c>
      <c r="I250" s="51">
        <v>44721.45166563047</v>
      </c>
    </row>
    <row r="251" spans="1:9" ht="14.45" customHeight="1" x14ac:dyDescent="0.25">
      <c r="A251" s="13">
        <v>420</v>
      </c>
      <c r="B251" s="32" t="s">
        <v>229</v>
      </c>
      <c r="C251" s="1" t="s">
        <v>0</v>
      </c>
      <c r="D251" s="1" t="s">
        <v>10</v>
      </c>
      <c r="E251" s="1">
        <v>471</v>
      </c>
      <c r="F251" s="47">
        <v>78.2</v>
      </c>
      <c r="G251" s="47">
        <v>36832.200000000004</v>
      </c>
      <c r="H251" s="51">
        <v>21347.128716244155</v>
      </c>
      <c r="I251" s="51">
        <v>58179.328716244156</v>
      </c>
    </row>
    <row r="252" spans="1:9" ht="14.45" customHeight="1" x14ac:dyDescent="0.25">
      <c r="A252" s="13">
        <v>880</v>
      </c>
      <c r="B252" s="32" t="s">
        <v>233</v>
      </c>
      <c r="C252" s="1" t="s">
        <v>0</v>
      </c>
      <c r="D252" s="1" t="s">
        <v>189</v>
      </c>
      <c r="E252" s="1">
        <v>354</v>
      </c>
      <c r="F252" s="47">
        <v>78.2</v>
      </c>
      <c r="G252" s="47">
        <v>27682.799999999999</v>
      </c>
      <c r="H252" s="51">
        <v>6263.2432071380508</v>
      </c>
      <c r="I252" s="51">
        <v>33946.043207138049</v>
      </c>
    </row>
    <row r="253" spans="1:9" ht="14.45" customHeight="1" x14ac:dyDescent="0.25">
      <c r="A253" s="13">
        <v>956</v>
      </c>
      <c r="B253" s="32" t="s">
        <v>230</v>
      </c>
      <c r="C253" s="1" t="s">
        <v>0</v>
      </c>
      <c r="D253" s="1" t="s">
        <v>14</v>
      </c>
      <c r="E253" s="1">
        <v>646</v>
      </c>
      <c r="F253" s="47">
        <v>78.2</v>
      </c>
      <c r="G253" s="47">
        <v>50517.200000000004</v>
      </c>
      <c r="H253" s="51">
        <v>10281.485451911109</v>
      </c>
      <c r="I253" s="51">
        <v>60798.685451911115</v>
      </c>
    </row>
    <row r="254" spans="1:9" ht="14.45" customHeight="1" x14ac:dyDescent="0.25">
      <c r="A254" s="13">
        <v>421</v>
      </c>
      <c r="B254" s="32" t="s">
        <v>231</v>
      </c>
      <c r="C254" s="1" t="s">
        <v>7</v>
      </c>
      <c r="D254" s="1" t="s">
        <v>8</v>
      </c>
      <c r="E254" s="1">
        <v>17</v>
      </c>
      <c r="F254" s="47">
        <v>78.2</v>
      </c>
      <c r="G254" s="47">
        <v>1329.4</v>
      </c>
      <c r="H254" s="51">
        <v>101.25786238945453</v>
      </c>
      <c r="I254" s="51">
        <v>1430.6578623894545</v>
      </c>
    </row>
    <row r="255" spans="1:9" ht="14.45" customHeight="1" x14ac:dyDescent="0.25">
      <c r="A255" s="13">
        <v>987</v>
      </c>
      <c r="B255" s="32" t="s">
        <v>232</v>
      </c>
      <c r="C255" s="1" t="s">
        <v>0</v>
      </c>
      <c r="D255" s="1" t="s">
        <v>24</v>
      </c>
      <c r="E255" s="1">
        <v>69</v>
      </c>
      <c r="F255" s="47">
        <v>78.2</v>
      </c>
      <c r="G255" s="47">
        <v>5395.8</v>
      </c>
      <c r="H255" s="51">
        <v>1773.2165693807933</v>
      </c>
      <c r="I255" s="51">
        <v>7169.016569380794</v>
      </c>
    </row>
    <row r="256" spans="1:9" ht="14.45" customHeight="1" x14ac:dyDescent="0.25">
      <c r="A256" s="13">
        <v>881</v>
      </c>
      <c r="B256" s="32" t="s">
        <v>267</v>
      </c>
      <c r="C256" s="1" t="s">
        <v>0</v>
      </c>
      <c r="D256" s="1" t="s">
        <v>189</v>
      </c>
      <c r="E256" s="1">
        <v>73</v>
      </c>
      <c r="F256" s="47">
        <v>78.2</v>
      </c>
      <c r="G256" s="47">
        <v>5708.6</v>
      </c>
      <c r="H256" s="51">
        <v>1283.3752370215627</v>
      </c>
      <c r="I256" s="51">
        <v>6991.9752370215629</v>
      </c>
    </row>
    <row r="257" spans="1:9" ht="14.45" customHeight="1" x14ac:dyDescent="0.25">
      <c r="A257" s="13">
        <v>853</v>
      </c>
      <c r="B257" s="32" t="s">
        <v>234</v>
      </c>
      <c r="C257" s="1" t="s">
        <v>0</v>
      </c>
      <c r="D257" s="1" t="s">
        <v>109</v>
      </c>
      <c r="E257" s="1">
        <v>291</v>
      </c>
      <c r="F257" s="47">
        <v>78.2</v>
      </c>
      <c r="G257" s="47">
        <v>22756.2</v>
      </c>
      <c r="H257" s="51">
        <v>7307.3151593715829</v>
      </c>
      <c r="I257" s="51">
        <v>30063.515159371585</v>
      </c>
    </row>
    <row r="258" spans="1:9" ht="14.45" customHeight="1" x14ac:dyDescent="0.25">
      <c r="A258" s="13">
        <v>393</v>
      </c>
      <c r="B258" s="32" t="s">
        <v>360</v>
      </c>
      <c r="C258" s="1" t="s">
        <v>0</v>
      </c>
      <c r="D258" s="1" t="s">
        <v>14</v>
      </c>
      <c r="E258" s="1">
        <v>148</v>
      </c>
      <c r="F258" s="47">
        <v>78.2</v>
      </c>
      <c r="G258" s="47">
        <v>11573.6</v>
      </c>
      <c r="H258" s="51">
        <v>2426.5321010307412</v>
      </c>
      <c r="I258" s="51">
        <v>14000.132101030742</v>
      </c>
    </row>
    <row r="259" spans="1:9" ht="14.45" customHeight="1" x14ac:dyDescent="0.25">
      <c r="A259" s="13">
        <v>422</v>
      </c>
      <c r="B259" s="32" t="s">
        <v>361</v>
      </c>
      <c r="C259" s="1" t="s">
        <v>7</v>
      </c>
      <c r="D259" s="1" t="s">
        <v>8</v>
      </c>
      <c r="E259" s="1">
        <v>37</v>
      </c>
      <c r="F259" s="47">
        <v>78.2</v>
      </c>
      <c r="G259" s="47">
        <v>2893.4</v>
      </c>
      <c r="H259" s="51">
        <v>446.7305068158928</v>
      </c>
      <c r="I259" s="51">
        <v>3340.1305068158927</v>
      </c>
    </row>
    <row r="260" spans="1:9" ht="14.45" customHeight="1" x14ac:dyDescent="0.25">
      <c r="A260" s="13">
        <v>340</v>
      </c>
      <c r="B260" s="32" t="s">
        <v>235</v>
      </c>
      <c r="C260" s="1" t="s">
        <v>7</v>
      </c>
      <c r="D260" s="1" t="s">
        <v>8</v>
      </c>
      <c r="E260" s="1">
        <v>127</v>
      </c>
      <c r="F260" s="47">
        <v>78.2</v>
      </c>
      <c r="G260" s="47">
        <v>9931.4</v>
      </c>
      <c r="H260" s="51">
        <v>1472.0043421215889</v>
      </c>
      <c r="I260" s="51">
        <v>11403.404342121588</v>
      </c>
    </row>
    <row r="261" spans="1:9" ht="14.45" customHeight="1" x14ac:dyDescent="0.25">
      <c r="A261" s="13">
        <v>843</v>
      </c>
      <c r="B261" s="32" t="s">
        <v>106</v>
      </c>
      <c r="C261" s="1" t="s">
        <v>0</v>
      </c>
      <c r="D261" s="1" t="s">
        <v>106</v>
      </c>
      <c r="E261" s="1">
        <v>1246</v>
      </c>
      <c r="F261" s="47">
        <v>78.2</v>
      </c>
      <c r="G261" s="47">
        <v>97437.2</v>
      </c>
      <c r="H261" s="51">
        <v>56793.267536493389</v>
      </c>
      <c r="I261" s="51">
        <v>154230.46753649338</v>
      </c>
    </row>
    <row r="262" spans="1:9" ht="14.45" customHeight="1" x14ac:dyDescent="0.25">
      <c r="A262" s="13">
        <v>746</v>
      </c>
      <c r="B262" s="32" t="s">
        <v>236</v>
      </c>
      <c r="C262" s="1" t="s">
        <v>0</v>
      </c>
      <c r="D262" s="1" t="s">
        <v>13</v>
      </c>
      <c r="E262" s="1">
        <v>420</v>
      </c>
      <c r="F262" s="47">
        <v>78.2</v>
      </c>
      <c r="G262" s="47">
        <v>32844</v>
      </c>
      <c r="H262" s="51">
        <v>4971.8194200152357</v>
      </c>
      <c r="I262" s="51">
        <v>37815.819420015236</v>
      </c>
    </row>
    <row r="263" spans="1:9" ht="14.45" customHeight="1" x14ac:dyDescent="0.25">
      <c r="A263" s="13">
        <v>706</v>
      </c>
      <c r="B263" s="32" t="s">
        <v>237</v>
      </c>
      <c r="C263" s="1" t="s">
        <v>0</v>
      </c>
      <c r="D263" s="1" t="s">
        <v>60</v>
      </c>
      <c r="E263" s="1">
        <v>134</v>
      </c>
      <c r="F263" s="47">
        <v>78.2</v>
      </c>
      <c r="G263" s="47">
        <v>10478.800000000001</v>
      </c>
      <c r="H263" s="51">
        <v>2632.7324520694606</v>
      </c>
      <c r="I263" s="51">
        <v>13111.532452069461</v>
      </c>
    </row>
    <row r="264" spans="1:9" ht="14.45" customHeight="1" x14ac:dyDescent="0.25">
      <c r="A264" s="13">
        <v>443</v>
      </c>
      <c r="B264" s="32" t="s">
        <v>65</v>
      </c>
      <c r="C264" s="1" t="s">
        <v>0</v>
      </c>
      <c r="D264" s="1" t="s">
        <v>65</v>
      </c>
      <c r="E264" s="1">
        <v>1097</v>
      </c>
      <c r="F264" s="47">
        <v>78.2</v>
      </c>
      <c r="G264" s="47">
        <v>85785.400000000009</v>
      </c>
      <c r="H264" s="51">
        <v>55170.110919320141</v>
      </c>
      <c r="I264" s="51">
        <v>140955.51091932016</v>
      </c>
    </row>
    <row r="265" spans="1:9" ht="14.45" customHeight="1" x14ac:dyDescent="0.25">
      <c r="A265" s="13">
        <v>449</v>
      </c>
      <c r="B265" s="32" t="s">
        <v>238</v>
      </c>
      <c r="C265" s="1" t="s">
        <v>0</v>
      </c>
      <c r="D265" s="1" t="s">
        <v>63</v>
      </c>
      <c r="E265" s="1">
        <v>153</v>
      </c>
      <c r="F265" s="47">
        <v>74.2</v>
      </c>
      <c r="G265" s="47">
        <v>11352.6</v>
      </c>
      <c r="H265" s="51">
        <v>4702.4325191106373</v>
      </c>
      <c r="I265" s="51">
        <v>16055.032519110639</v>
      </c>
    </row>
    <row r="266" spans="1:9" ht="14.45" customHeight="1" x14ac:dyDescent="0.25">
      <c r="A266" s="13">
        <v>707</v>
      </c>
      <c r="B266" s="32" t="s">
        <v>362</v>
      </c>
      <c r="C266" s="1" t="s">
        <v>0</v>
      </c>
      <c r="D266" s="1" t="s">
        <v>60</v>
      </c>
      <c r="E266" s="1">
        <v>45</v>
      </c>
      <c r="F266" s="47">
        <v>78.2</v>
      </c>
      <c r="G266" s="47">
        <v>3519</v>
      </c>
      <c r="H266" s="51">
        <v>441.49155383371203</v>
      </c>
      <c r="I266" s="51">
        <v>3960.4915538337118</v>
      </c>
    </row>
    <row r="267" spans="1:9" ht="14.45" customHeight="1" x14ac:dyDescent="0.25">
      <c r="A267" s="13">
        <v>591</v>
      </c>
      <c r="B267" s="32" t="s">
        <v>239</v>
      </c>
      <c r="C267" s="1" t="s">
        <v>7</v>
      </c>
      <c r="D267" s="1" t="s">
        <v>8</v>
      </c>
      <c r="E267" s="1">
        <v>16</v>
      </c>
      <c r="F267" s="47">
        <v>78.2</v>
      </c>
      <c r="G267" s="47">
        <v>1251.2</v>
      </c>
      <c r="H267" s="51">
        <v>498.56813102427856</v>
      </c>
      <c r="I267" s="51">
        <v>1749.7681310242785</v>
      </c>
    </row>
    <row r="268" spans="1:9" ht="14.45" customHeight="1" x14ac:dyDescent="0.25">
      <c r="A268" s="13">
        <v>906</v>
      </c>
      <c r="B268" s="32" t="s">
        <v>240</v>
      </c>
      <c r="C268" s="1" t="s">
        <v>7</v>
      </c>
      <c r="D268" s="1" t="s">
        <v>8</v>
      </c>
      <c r="E268" s="1">
        <v>198</v>
      </c>
      <c r="F268" s="47">
        <v>78.2</v>
      </c>
      <c r="G268" s="47">
        <v>15483.6</v>
      </c>
      <c r="H268" s="51">
        <v>2002.3448865226685</v>
      </c>
      <c r="I268" s="51">
        <v>17485.94488652267</v>
      </c>
    </row>
    <row r="269" spans="1:9" ht="14.45" customHeight="1" x14ac:dyDescent="0.25">
      <c r="A269" s="13">
        <v>786</v>
      </c>
      <c r="B269" s="32" t="s">
        <v>241</v>
      </c>
      <c r="C269" s="1" t="s">
        <v>0</v>
      </c>
      <c r="D269" s="1" t="s">
        <v>50</v>
      </c>
      <c r="E269" s="1">
        <v>120</v>
      </c>
      <c r="F269" s="47">
        <v>78.2</v>
      </c>
      <c r="G269" s="47">
        <v>9384</v>
      </c>
      <c r="H269" s="51">
        <v>2633.6814274569915</v>
      </c>
      <c r="I269" s="51">
        <v>12017.681427456992</v>
      </c>
    </row>
    <row r="270" spans="1:9" ht="14.45" customHeight="1" x14ac:dyDescent="0.25">
      <c r="A270" s="13">
        <v>708</v>
      </c>
      <c r="B270" s="32" t="s">
        <v>242</v>
      </c>
      <c r="C270" s="1" t="s">
        <v>0</v>
      </c>
      <c r="D270" s="1" t="s">
        <v>34</v>
      </c>
      <c r="E270" s="1">
        <v>11</v>
      </c>
      <c r="F270" s="47">
        <v>72.2</v>
      </c>
      <c r="G270" s="47">
        <v>794.2</v>
      </c>
      <c r="H270" s="51">
        <v>315.29516090721233</v>
      </c>
      <c r="I270" s="51">
        <v>1109.4951609072123</v>
      </c>
    </row>
    <row r="271" spans="1:9" ht="14.45" customHeight="1" x14ac:dyDescent="0.25">
      <c r="A271" s="13">
        <v>747</v>
      </c>
      <c r="B271" s="32" t="s">
        <v>243</v>
      </c>
      <c r="C271" s="1" t="s">
        <v>0</v>
      </c>
      <c r="D271" s="1" t="s">
        <v>13</v>
      </c>
      <c r="E271" s="1">
        <v>109</v>
      </c>
      <c r="F271" s="47">
        <v>78.2</v>
      </c>
      <c r="G271" s="47">
        <v>8523.8000000000011</v>
      </c>
      <c r="H271" s="51">
        <v>414.40034033058163</v>
      </c>
      <c r="I271" s="51">
        <v>8938.2003403305825</v>
      </c>
    </row>
    <row r="272" spans="1:9" ht="14.45" customHeight="1" x14ac:dyDescent="0.25">
      <c r="A272" s="13">
        <v>624</v>
      </c>
      <c r="B272" s="32" t="s">
        <v>309</v>
      </c>
      <c r="C272" s="1" t="s">
        <v>0</v>
      </c>
      <c r="D272" s="1" t="s">
        <v>22</v>
      </c>
      <c r="E272" s="1">
        <v>138</v>
      </c>
      <c r="F272" s="47">
        <v>78.2</v>
      </c>
      <c r="G272" s="47">
        <v>10791.6</v>
      </c>
      <c r="H272" s="51">
        <v>888.62776504961471</v>
      </c>
      <c r="I272" s="51">
        <v>11680.227765049614</v>
      </c>
    </row>
    <row r="273" spans="1:9" ht="14.45" customHeight="1" x14ac:dyDescent="0.25">
      <c r="A273" s="13">
        <v>311</v>
      </c>
      <c r="B273" s="32" t="s">
        <v>244</v>
      </c>
      <c r="C273" s="1" t="s">
        <v>0</v>
      </c>
      <c r="D273" s="1" t="s">
        <v>14</v>
      </c>
      <c r="E273" s="1">
        <v>738</v>
      </c>
      <c r="F273" s="47">
        <v>78.2</v>
      </c>
      <c r="G273" s="47">
        <v>57711.6</v>
      </c>
      <c r="H273" s="51">
        <v>9324.5152685499761</v>
      </c>
      <c r="I273" s="51">
        <v>67036.115268549969</v>
      </c>
    </row>
    <row r="274" spans="1:9" ht="14.45" customHeight="1" x14ac:dyDescent="0.25">
      <c r="A274" s="13">
        <v>748</v>
      </c>
      <c r="B274" s="32" t="s">
        <v>245</v>
      </c>
      <c r="C274" s="1" t="s">
        <v>0</v>
      </c>
      <c r="D274" s="1" t="s">
        <v>13</v>
      </c>
      <c r="E274" s="1">
        <v>152</v>
      </c>
      <c r="F274" s="47">
        <v>78.2</v>
      </c>
      <c r="G274" s="47">
        <v>11886.4</v>
      </c>
      <c r="H274" s="51">
        <v>1448.3003161346953</v>
      </c>
      <c r="I274" s="51">
        <v>13334.700316134695</v>
      </c>
    </row>
    <row r="275" spans="1:9" ht="25.7" customHeight="1" x14ac:dyDescent="0.25">
      <c r="A275" s="13">
        <v>592</v>
      </c>
      <c r="B275" s="32" t="s">
        <v>363</v>
      </c>
      <c r="C275" s="1" t="s">
        <v>0</v>
      </c>
      <c r="D275" s="1" t="s">
        <v>50</v>
      </c>
      <c r="E275" s="1">
        <v>96</v>
      </c>
      <c r="F275" s="47">
        <v>78.2</v>
      </c>
      <c r="G275" s="47">
        <v>7507.2000000000007</v>
      </c>
      <c r="H275" s="51">
        <v>2221.4716660013619</v>
      </c>
      <c r="I275" s="51">
        <v>9728.6716660013626</v>
      </c>
    </row>
    <row r="276" spans="1:9" ht="14.45" customHeight="1" x14ac:dyDescent="0.25">
      <c r="A276" s="13">
        <v>855</v>
      </c>
      <c r="B276" s="32" t="s">
        <v>109</v>
      </c>
      <c r="C276" s="1" t="s">
        <v>0</v>
      </c>
      <c r="D276" s="1" t="s">
        <v>109</v>
      </c>
      <c r="E276" s="1">
        <v>1307</v>
      </c>
      <c r="F276" s="47">
        <v>78.2</v>
      </c>
      <c r="G276" s="47">
        <v>102207.40000000001</v>
      </c>
      <c r="H276" s="51">
        <v>21288.460358319277</v>
      </c>
      <c r="I276" s="51">
        <v>123495.86035831929</v>
      </c>
    </row>
    <row r="277" spans="1:9" ht="14.45" customHeight="1" x14ac:dyDescent="0.25">
      <c r="A277" s="13">
        <v>341</v>
      </c>
      <c r="B277" s="32" t="s">
        <v>246</v>
      </c>
      <c r="C277" s="1" t="s">
        <v>0</v>
      </c>
      <c r="D277" s="1" t="s">
        <v>5</v>
      </c>
      <c r="E277" s="1">
        <v>112</v>
      </c>
      <c r="F277" s="47">
        <v>78.2</v>
      </c>
      <c r="G277" s="47">
        <v>8758.4</v>
      </c>
      <c r="H277" s="51">
        <v>1508.6938743772282</v>
      </c>
      <c r="I277" s="51">
        <v>10267.093874377228</v>
      </c>
    </row>
    <row r="278" spans="1:9" ht="14.45" customHeight="1" x14ac:dyDescent="0.25">
      <c r="A278" s="13">
        <v>937</v>
      </c>
      <c r="B278" s="32" t="s">
        <v>247</v>
      </c>
      <c r="C278" s="1" t="s">
        <v>0</v>
      </c>
      <c r="D278" s="1" t="s">
        <v>86</v>
      </c>
      <c r="E278" s="1">
        <v>51</v>
      </c>
      <c r="F278" s="47">
        <v>78.2</v>
      </c>
      <c r="G278" s="47">
        <v>3988.2000000000003</v>
      </c>
      <c r="H278" s="51">
        <v>708.32797490830319</v>
      </c>
      <c r="I278" s="51">
        <v>4696.5279749083038</v>
      </c>
    </row>
    <row r="279" spans="1:9" ht="14.45" customHeight="1" x14ac:dyDescent="0.25">
      <c r="A279" s="13">
        <v>988</v>
      </c>
      <c r="B279" s="32" t="s">
        <v>248</v>
      </c>
      <c r="C279" s="1" t="s">
        <v>0</v>
      </c>
      <c r="D279" s="1" t="s">
        <v>36</v>
      </c>
      <c r="E279" s="1">
        <v>310</v>
      </c>
      <c r="F279" s="47">
        <v>78.2</v>
      </c>
      <c r="G279" s="47">
        <v>24242</v>
      </c>
      <c r="H279" s="51">
        <v>2282.6871823387787</v>
      </c>
      <c r="I279" s="51">
        <v>26524.687182338777</v>
      </c>
    </row>
    <row r="280" spans="1:9" ht="14.45" customHeight="1" x14ac:dyDescent="0.25">
      <c r="A280" s="13">
        <v>312</v>
      </c>
      <c r="B280" s="32" t="s">
        <v>364</v>
      </c>
      <c r="C280" s="1" t="s">
        <v>0</v>
      </c>
      <c r="D280" s="1" t="s">
        <v>3</v>
      </c>
      <c r="E280" s="1">
        <v>592</v>
      </c>
      <c r="F280" s="47">
        <v>78.2</v>
      </c>
      <c r="G280" s="47">
        <v>46294.400000000001</v>
      </c>
      <c r="H280" s="51">
        <v>7274.7485066788086</v>
      </c>
      <c r="I280" s="51">
        <v>53569.148506678808</v>
      </c>
    </row>
    <row r="281" spans="1:9" ht="14.45" customHeight="1" x14ac:dyDescent="0.25">
      <c r="A281" s="13">
        <v>709</v>
      </c>
      <c r="B281" s="32" t="s">
        <v>249</v>
      </c>
      <c r="C281" s="1" t="s">
        <v>0</v>
      </c>
      <c r="D281" s="1" t="s">
        <v>34</v>
      </c>
      <c r="E281" s="1">
        <v>16</v>
      </c>
      <c r="F281" s="47">
        <v>72.2</v>
      </c>
      <c r="G281" s="47">
        <v>1155.2</v>
      </c>
      <c r="H281" s="51">
        <v>151.1548944531971</v>
      </c>
      <c r="I281" s="51">
        <v>1306.3548944531972</v>
      </c>
    </row>
    <row r="282" spans="1:9" ht="14.45" customHeight="1" x14ac:dyDescent="0.25">
      <c r="A282" s="13">
        <v>883</v>
      </c>
      <c r="B282" s="32" t="s">
        <v>250</v>
      </c>
      <c r="C282" s="1" t="s">
        <v>0</v>
      </c>
      <c r="D282" s="1" t="s">
        <v>14</v>
      </c>
      <c r="E282" s="1">
        <v>443</v>
      </c>
      <c r="F282" s="47">
        <v>78.2</v>
      </c>
      <c r="G282" s="47">
        <v>34642.6</v>
      </c>
      <c r="H282" s="51">
        <v>8487.670306196469</v>
      </c>
      <c r="I282" s="51">
        <v>43130.270306196471</v>
      </c>
    </row>
    <row r="283" spans="1:9" ht="14.45" customHeight="1" x14ac:dyDescent="0.25">
      <c r="A283" s="13">
        <v>907</v>
      </c>
      <c r="B283" s="32" t="s">
        <v>251</v>
      </c>
      <c r="C283" s="1" t="s">
        <v>7</v>
      </c>
      <c r="D283" s="1" t="s">
        <v>8</v>
      </c>
      <c r="E283" s="1">
        <v>577</v>
      </c>
      <c r="F283" s="47">
        <v>78.2</v>
      </c>
      <c r="G283" s="47">
        <v>45121.4</v>
      </c>
      <c r="H283" s="51">
        <v>7468.1089678699354</v>
      </c>
      <c r="I283" s="51">
        <v>52589.508967869937</v>
      </c>
    </row>
    <row r="284" spans="1:9" ht="14.45" customHeight="1" x14ac:dyDescent="0.25">
      <c r="A284" s="13">
        <v>938</v>
      </c>
      <c r="B284" s="32" t="s">
        <v>252</v>
      </c>
      <c r="C284" s="1" t="s">
        <v>7</v>
      </c>
      <c r="D284" s="1" t="s">
        <v>8</v>
      </c>
      <c r="E284" s="1">
        <v>692</v>
      </c>
      <c r="F284" s="47">
        <v>78.2</v>
      </c>
      <c r="G284" s="47">
        <v>54114.400000000001</v>
      </c>
      <c r="H284" s="51">
        <v>20469.708497936594</v>
      </c>
      <c r="I284" s="51">
        <v>74584.108497936599</v>
      </c>
    </row>
    <row r="285" spans="1:9" ht="14.45" customHeight="1" x14ac:dyDescent="0.25">
      <c r="A285" s="13">
        <v>499</v>
      </c>
      <c r="B285" s="32" t="s">
        <v>253</v>
      </c>
      <c r="C285" s="1" t="s">
        <v>0</v>
      </c>
      <c r="D285" s="1" t="s">
        <v>53</v>
      </c>
      <c r="E285" s="1">
        <v>113</v>
      </c>
      <c r="F285" s="47">
        <v>78.2</v>
      </c>
      <c r="G285" s="47">
        <v>8836.6</v>
      </c>
      <c r="H285" s="51">
        <v>1996.6201009307217</v>
      </c>
      <c r="I285" s="51">
        <v>10833.220100930723</v>
      </c>
    </row>
    <row r="286" spans="1:9" ht="14.45" customHeight="1" x14ac:dyDescent="0.25">
      <c r="A286" s="13">
        <v>444</v>
      </c>
      <c r="B286" s="32" t="s">
        <v>254</v>
      </c>
      <c r="C286" s="1" t="s">
        <v>0</v>
      </c>
      <c r="D286" s="1" t="s">
        <v>63</v>
      </c>
      <c r="E286" s="1">
        <v>482</v>
      </c>
      <c r="F286" s="47">
        <v>74.2</v>
      </c>
      <c r="G286" s="47">
        <v>35764.400000000001</v>
      </c>
      <c r="H286" s="51">
        <v>12296.183836101472</v>
      </c>
      <c r="I286" s="51">
        <v>48060.583836101476</v>
      </c>
    </row>
    <row r="287" spans="1:9" ht="14.45" customHeight="1" x14ac:dyDescent="0.25">
      <c r="A287" s="13">
        <v>445</v>
      </c>
      <c r="B287" s="32" t="s">
        <v>255</v>
      </c>
      <c r="C287" s="1" t="s">
        <v>0</v>
      </c>
      <c r="D287" s="1" t="s">
        <v>65</v>
      </c>
      <c r="E287" s="1">
        <v>315</v>
      </c>
      <c r="F287" s="47">
        <v>78.2</v>
      </c>
      <c r="G287" s="47">
        <v>24633</v>
      </c>
      <c r="H287" s="51">
        <v>6461.2724456734059</v>
      </c>
      <c r="I287" s="51">
        <v>31094.272445673407</v>
      </c>
    </row>
    <row r="288" spans="1:9" ht="14.45" customHeight="1" x14ac:dyDescent="0.25">
      <c r="A288" s="13">
        <v>711</v>
      </c>
      <c r="B288" s="32" t="s">
        <v>256</v>
      </c>
      <c r="C288" s="1" t="s">
        <v>0</v>
      </c>
      <c r="D288" s="1" t="s">
        <v>60</v>
      </c>
      <c r="E288" s="1">
        <v>44</v>
      </c>
      <c r="F288" s="47">
        <v>78.2</v>
      </c>
      <c r="G288" s="47">
        <v>3440.8</v>
      </c>
      <c r="H288" s="51">
        <v>1069.8980846726779</v>
      </c>
      <c r="I288" s="51">
        <v>4510.6980846726783</v>
      </c>
    </row>
    <row r="289" spans="1:9" ht="14.45" customHeight="1" x14ac:dyDescent="0.25">
      <c r="A289" s="13">
        <v>768</v>
      </c>
      <c r="B289" s="32" t="s">
        <v>257</v>
      </c>
      <c r="C289" s="1" t="s">
        <v>0</v>
      </c>
      <c r="D289" s="1" t="s">
        <v>257</v>
      </c>
      <c r="E289" s="1">
        <v>2261</v>
      </c>
      <c r="F289" s="47">
        <v>78.2</v>
      </c>
      <c r="G289" s="47">
        <v>176810.2</v>
      </c>
      <c r="H289" s="51">
        <v>65906.302470391631</v>
      </c>
      <c r="I289" s="51">
        <v>242716.50247039163</v>
      </c>
    </row>
    <row r="290" spans="1:9" ht="14.45" customHeight="1" x14ac:dyDescent="0.25">
      <c r="A290" s="13">
        <v>793</v>
      </c>
      <c r="B290" s="32" t="s">
        <v>258</v>
      </c>
      <c r="C290" s="1" t="s">
        <v>0</v>
      </c>
      <c r="D290" s="1" t="s">
        <v>106</v>
      </c>
      <c r="E290" s="1">
        <v>265</v>
      </c>
      <c r="F290" s="47">
        <v>78.2</v>
      </c>
      <c r="G290" s="47">
        <v>20723</v>
      </c>
      <c r="H290" s="51">
        <v>6194.6012931839086</v>
      </c>
      <c r="I290" s="51">
        <v>26917.601293183907</v>
      </c>
    </row>
    <row r="291" spans="1:9" ht="14.45" customHeight="1" x14ac:dyDescent="0.25">
      <c r="A291" s="13">
        <v>939</v>
      </c>
      <c r="B291" s="32" t="s">
        <v>86</v>
      </c>
      <c r="C291" s="1" t="s">
        <v>0</v>
      </c>
      <c r="D291" s="1" t="s">
        <v>86</v>
      </c>
      <c r="E291" s="1">
        <v>2906</v>
      </c>
      <c r="F291" s="47">
        <v>78.2</v>
      </c>
      <c r="G291" s="47">
        <v>227249.2</v>
      </c>
      <c r="H291" s="51">
        <v>90955.889677762665</v>
      </c>
      <c r="I291" s="51">
        <v>318205.08967776271</v>
      </c>
    </row>
    <row r="292" spans="1:9" ht="14.45" customHeight="1" x14ac:dyDescent="0.25">
      <c r="A292" s="13">
        <v>358</v>
      </c>
      <c r="B292" s="32" t="s">
        <v>259</v>
      </c>
      <c r="C292" s="1" t="s">
        <v>0</v>
      </c>
      <c r="D292" s="1" t="s">
        <v>212</v>
      </c>
      <c r="E292" s="1">
        <v>589</v>
      </c>
      <c r="F292" s="47">
        <v>78.2</v>
      </c>
      <c r="G292" s="47">
        <v>46059.8</v>
      </c>
      <c r="H292" s="51">
        <v>12898.849054723802</v>
      </c>
      <c r="I292" s="51">
        <v>58958.649054723806</v>
      </c>
    </row>
    <row r="293" spans="1:9" ht="14.45" customHeight="1" x14ac:dyDescent="0.25">
      <c r="A293" s="13">
        <v>770</v>
      </c>
      <c r="B293" s="32" t="s">
        <v>260</v>
      </c>
      <c r="C293" s="1" t="s">
        <v>7</v>
      </c>
      <c r="D293" s="1" t="s">
        <v>8</v>
      </c>
      <c r="E293" s="1">
        <v>212</v>
      </c>
      <c r="F293" s="47">
        <v>78.2</v>
      </c>
      <c r="G293" s="47">
        <v>16578.400000000001</v>
      </c>
      <c r="H293" s="51">
        <v>2840.6510855760471</v>
      </c>
      <c r="I293" s="51">
        <v>19419.051085576048</v>
      </c>
    </row>
    <row r="294" spans="1:9" ht="14.45" customHeight="1" x14ac:dyDescent="0.25">
      <c r="A294" s="13">
        <v>749</v>
      </c>
      <c r="B294" s="32" t="s">
        <v>365</v>
      </c>
      <c r="C294" s="1" t="s">
        <v>0</v>
      </c>
      <c r="D294" s="1" t="s">
        <v>13</v>
      </c>
      <c r="E294" s="1">
        <v>624</v>
      </c>
      <c r="F294" s="47">
        <v>78.2</v>
      </c>
      <c r="G294" s="47">
        <v>48796.800000000003</v>
      </c>
      <c r="H294" s="51">
        <v>14306.75165714934</v>
      </c>
      <c r="I294" s="51">
        <v>63103.551657149343</v>
      </c>
    </row>
    <row r="295" spans="1:9" ht="14.45" customHeight="1" x14ac:dyDescent="0.25">
      <c r="A295" s="13">
        <v>957</v>
      </c>
      <c r="B295" s="32" t="s">
        <v>261</v>
      </c>
      <c r="C295" s="1" t="s">
        <v>0</v>
      </c>
      <c r="D295" s="1" t="s">
        <v>14</v>
      </c>
      <c r="E295" s="1">
        <v>1043</v>
      </c>
      <c r="F295" s="47">
        <v>78.2</v>
      </c>
      <c r="G295" s="47">
        <v>81562.600000000006</v>
      </c>
      <c r="H295" s="51">
        <v>19139.700579071352</v>
      </c>
      <c r="I295" s="51">
        <v>100702.30057907137</v>
      </c>
    </row>
    <row r="296" spans="1:9" ht="14.45" customHeight="1" x14ac:dyDescent="0.25">
      <c r="A296" s="13">
        <v>750</v>
      </c>
      <c r="B296" s="32" t="s">
        <v>262</v>
      </c>
      <c r="C296" s="1" t="s">
        <v>0</v>
      </c>
      <c r="D296" s="1" t="s">
        <v>53</v>
      </c>
      <c r="E296" s="1">
        <v>305</v>
      </c>
      <c r="F296" s="47">
        <v>78.2</v>
      </c>
      <c r="G296" s="47">
        <v>23851</v>
      </c>
      <c r="H296" s="51">
        <v>3582.5786421539215</v>
      </c>
      <c r="I296" s="51">
        <v>27433.578642153923</v>
      </c>
    </row>
    <row r="297" spans="1:9" ht="14.45" customHeight="1" x14ac:dyDescent="0.25">
      <c r="A297" s="13">
        <v>751</v>
      </c>
      <c r="B297" s="32" t="s">
        <v>53</v>
      </c>
      <c r="C297" s="1" t="s">
        <v>0</v>
      </c>
      <c r="D297" s="1" t="s">
        <v>53</v>
      </c>
      <c r="E297" s="1">
        <v>528</v>
      </c>
      <c r="F297" s="47">
        <v>78.2</v>
      </c>
      <c r="G297" s="47">
        <v>41289.599999999999</v>
      </c>
      <c r="H297" s="51">
        <v>7513.5757976862442</v>
      </c>
      <c r="I297" s="51">
        <v>48803.175797686243</v>
      </c>
    </row>
    <row r="298" spans="1:9" ht="14.45" customHeight="1" x14ac:dyDescent="0.25">
      <c r="A298" s="13">
        <v>713</v>
      </c>
      <c r="B298" s="32" t="s">
        <v>263</v>
      </c>
      <c r="C298" s="1" t="s">
        <v>0</v>
      </c>
      <c r="D298" s="1" t="s">
        <v>60</v>
      </c>
      <c r="E298" s="1">
        <v>798</v>
      </c>
      <c r="F298" s="47">
        <v>78.2</v>
      </c>
      <c r="G298" s="47">
        <v>62403.600000000006</v>
      </c>
      <c r="H298" s="51">
        <v>39612.330242825978</v>
      </c>
      <c r="I298" s="51">
        <v>102015.93024282598</v>
      </c>
    </row>
    <row r="299" spans="1:9" ht="14.45" customHeight="1" x14ac:dyDescent="0.25">
      <c r="A299" s="13">
        <v>940</v>
      </c>
      <c r="B299" s="32" t="s">
        <v>366</v>
      </c>
      <c r="C299" s="1" t="s">
        <v>0</v>
      </c>
      <c r="D299" s="1" t="s">
        <v>86</v>
      </c>
      <c r="E299" s="1">
        <v>39</v>
      </c>
      <c r="F299" s="47">
        <v>78.2</v>
      </c>
      <c r="G299" s="47">
        <v>3049.8</v>
      </c>
      <c r="H299" s="51">
        <v>204.95866541036614</v>
      </c>
      <c r="I299" s="51">
        <v>3254.7586654103661</v>
      </c>
    </row>
    <row r="300" spans="1:9" ht="14.45" customHeight="1" x14ac:dyDescent="0.25">
      <c r="A300" s="13">
        <v>941</v>
      </c>
      <c r="B300" s="32" t="s">
        <v>264</v>
      </c>
      <c r="C300" s="1" t="s">
        <v>0</v>
      </c>
      <c r="D300" s="1" t="s">
        <v>20</v>
      </c>
      <c r="E300" s="1">
        <v>566</v>
      </c>
      <c r="F300" s="47">
        <v>78.2</v>
      </c>
      <c r="G300" s="47">
        <v>44261.200000000004</v>
      </c>
      <c r="H300" s="51">
        <v>5322.5827450168708</v>
      </c>
      <c r="I300" s="51">
        <v>49583.782745016877</v>
      </c>
    </row>
    <row r="301" spans="1:9" ht="14.45" customHeight="1" x14ac:dyDescent="0.25">
      <c r="A301" s="13">
        <v>989</v>
      </c>
      <c r="B301" s="32" t="s">
        <v>265</v>
      </c>
      <c r="C301" s="1" t="s">
        <v>0</v>
      </c>
      <c r="D301" s="1" t="s">
        <v>36</v>
      </c>
      <c r="E301" s="1">
        <v>200</v>
      </c>
      <c r="F301" s="47">
        <v>78.2</v>
      </c>
      <c r="G301" s="47">
        <v>15640</v>
      </c>
      <c r="H301" s="51">
        <v>3353.6137110378372</v>
      </c>
      <c r="I301" s="51">
        <v>18993.613711037837</v>
      </c>
    </row>
    <row r="302" spans="1:9" ht="14.45" customHeight="1" x14ac:dyDescent="0.25">
      <c r="A302" s="13">
        <v>942</v>
      </c>
      <c r="B302" s="32" t="s">
        <v>19</v>
      </c>
      <c r="C302" s="1" t="s">
        <v>0</v>
      </c>
      <c r="D302" s="1" t="s">
        <v>19</v>
      </c>
      <c r="E302" s="1">
        <v>7539</v>
      </c>
      <c r="F302" s="47">
        <v>78.2</v>
      </c>
      <c r="G302" s="47">
        <v>589549.80000000005</v>
      </c>
      <c r="H302" s="51">
        <v>327037.0362100135</v>
      </c>
      <c r="I302" s="51">
        <v>916586.8362100136</v>
      </c>
    </row>
    <row r="303" spans="1:9" ht="14.45" customHeight="1" x14ac:dyDescent="0.25">
      <c r="A303" s="13">
        <v>342</v>
      </c>
      <c r="B303" s="32" t="s">
        <v>266</v>
      </c>
      <c r="C303" s="1" t="s">
        <v>0</v>
      </c>
      <c r="D303" s="1" t="s">
        <v>5</v>
      </c>
      <c r="E303" s="1">
        <v>685</v>
      </c>
      <c r="F303" s="47">
        <v>78.2</v>
      </c>
      <c r="G303" s="47">
        <v>53567</v>
      </c>
      <c r="H303" s="51">
        <v>21133.106771785817</v>
      </c>
      <c r="I303" s="51">
        <v>74700.106771785824</v>
      </c>
    </row>
    <row r="304" spans="1:9" ht="14.45" customHeight="1" x14ac:dyDescent="0.25">
      <c r="A304" s="13">
        <v>884</v>
      </c>
      <c r="B304" s="32" t="s">
        <v>289</v>
      </c>
      <c r="C304" s="1" t="s">
        <v>0</v>
      </c>
      <c r="D304" s="1" t="s">
        <v>189</v>
      </c>
      <c r="E304" s="1">
        <v>484</v>
      </c>
      <c r="F304" s="47">
        <v>78.2</v>
      </c>
      <c r="G304" s="47">
        <v>37848.800000000003</v>
      </c>
      <c r="H304" s="51">
        <v>8693.034041998364</v>
      </c>
      <c r="I304" s="51">
        <v>46541.834041998365</v>
      </c>
    </row>
    <row r="305" spans="1:9" ht="14.45" customHeight="1" x14ac:dyDescent="0.25">
      <c r="A305" s="13">
        <v>958</v>
      </c>
      <c r="B305" s="32" t="s">
        <v>268</v>
      </c>
      <c r="C305" s="1" t="s">
        <v>7</v>
      </c>
      <c r="D305" s="1" t="s">
        <v>8</v>
      </c>
      <c r="E305" s="1">
        <v>222</v>
      </c>
      <c r="F305" s="47">
        <v>78.2</v>
      </c>
      <c r="G305" s="47">
        <v>17360.400000000001</v>
      </c>
      <c r="H305" s="51">
        <v>2067.8609680463546</v>
      </c>
      <c r="I305" s="51">
        <v>19428.260968046357</v>
      </c>
    </row>
    <row r="306" spans="1:9" ht="14.45" customHeight="1" x14ac:dyDescent="0.25">
      <c r="A306" s="13">
        <v>446</v>
      </c>
      <c r="B306" s="32" t="s">
        <v>60</v>
      </c>
      <c r="C306" s="1" t="s">
        <v>0</v>
      </c>
      <c r="D306" s="1" t="s">
        <v>60</v>
      </c>
      <c r="E306" s="1">
        <v>957</v>
      </c>
      <c r="F306" s="47">
        <v>78.2</v>
      </c>
      <c r="G306" s="47">
        <v>74837.400000000009</v>
      </c>
      <c r="H306" s="51">
        <v>30314.345076988087</v>
      </c>
      <c r="I306" s="51">
        <v>105151.7450769881</v>
      </c>
    </row>
    <row r="307" spans="1:9" ht="14.45" customHeight="1" x14ac:dyDescent="0.25">
      <c r="A307" s="13">
        <v>500</v>
      </c>
      <c r="B307" s="32" t="s">
        <v>269</v>
      </c>
      <c r="C307" s="1" t="s">
        <v>0</v>
      </c>
      <c r="D307" s="1" t="s">
        <v>53</v>
      </c>
      <c r="E307" s="1">
        <v>87</v>
      </c>
      <c r="F307" s="47">
        <v>78.2</v>
      </c>
      <c r="G307" s="47">
        <v>6803.4000000000005</v>
      </c>
      <c r="H307" s="51">
        <v>1378.3226697649113</v>
      </c>
      <c r="I307" s="51">
        <v>8181.7226697649121</v>
      </c>
    </row>
    <row r="308" spans="1:9" ht="14.45" customHeight="1" x14ac:dyDescent="0.25">
      <c r="A308" s="13">
        <v>908</v>
      </c>
      <c r="B308" s="32" t="s">
        <v>270</v>
      </c>
      <c r="C308" s="1" t="s">
        <v>7</v>
      </c>
      <c r="D308" s="1" t="s">
        <v>8</v>
      </c>
      <c r="E308" s="1">
        <v>320</v>
      </c>
      <c r="F308" s="47">
        <v>78.2</v>
      </c>
      <c r="G308" s="47">
        <v>25024</v>
      </c>
      <c r="H308" s="51">
        <v>3819.6141528018275</v>
      </c>
      <c r="I308" s="51">
        <v>28843.614152801827</v>
      </c>
    </row>
    <row r="309" spans="1:9" ht="14.45" customHeight="1" x14ac:dyDescent="0.25">
      <c r="A309" s="13">
        <v>909</v>
      </c>
      <c r="B309" s="32" t="s">
        <v>271</v>
      </c>
      <c r="C309" s="1" t="s">
        <v>7</v>
      </c>
      <c r="D309" s="1" t="s">
        <v>8</v>
      </c>
      <c r="E309" s="1">
        <v>295</v>
      </c>
      <c r="F309" s="47">
        <v>78.2</v>
      </c>
      <c r="G309" s="47">
        <v>23069</v>
      </c>
      <c r="H309" s="51">
        <v>6336.5738292037686</v>
      </c>
      <c r="I309" s="51">
        <v>29405.573829203768</v>
      </c>
    </row>
    <row r="310" spans="1:9" ht="14.45" customHeight="1" x14ac:dyDescent="0.25">
      <c r="A310" s="13">
        <v>501</v>
      </c>
      <c r="B310" s="32" t="s">
        <v>272</v>
      </c>
      <c r="C310" s="1" t="s">
        <v>0</v>
      </c>
      <c r="D310" s="1" t="s">
        <v>53</v>
      </c>
      <c r="E310" s="1">
        <v>85</v>
      </c>
      <c r="F310" s="47">
        <v>78.2</v>
      </c>
      <c r="G310" s="47">
        <v>6647</v>
      </c>
      <c r="H310" s="51">
        <v>2766.3598847330672</v>
      </c>
      <c r="I310" s="51">
        <v>9413.3598847330668</v>
      </c>
    </row>
    <row r="311" spans="1:9" ht="14.45" customHeight="1" x14ac:dyDescent="0.25">
      <c r="A311" s="13">
        <v>756</v>
      </c>
      <c r="B311" s="32" t="s">
        <v>273</v>
      </c>
      <c r="C311" s="1" t="s">
        <v>7</v>
      </c>
      <c r="D311" s="1" t="s">
        <v>8</v>
      </c>
      <c r="E311" s="1">
        <v>168</v>
      </c>
      <c r="F311" s="47">
        <v>78.2</v>
      </c>
      <c r="G311" s="47">
        <v>13137.6</v>
      </c>
      <c r="H311" s="51">
        <v>3495.2664015768496</v>
      </c>
      <c r="I311" s="51">
        <v>16632.866401576852</v>
      </c>
    </row>
    <row r="312" spans="1:9" ht="14.45" customHeight="1" x14ac:dyDescent="0.25">
      <c r="A312" s="13">
        <v>943</v>
      </c>
      <c r="B312" s="32" t="s">
        <v>274</v>
      </c>
      <c r="C312" s="1" t="s">
        <v>0</v>
      </c>
      <c r="D312" s="1" t="s">
        <v>20</v>
      </c>
      <c r="E312" s="1">
        <v>172</v>
      </c>
      <c r="F312" s="47">
        <v>78.2</v>
      </c>
      <c r="G312" s="47">
        <v>13450.4</v>
      </c>
      <c r="H312" s="51">
        <v>1636.16126156415</v>
      </c>
      <c r="I312" s="51">
        <v>15086.561261564149</v>
      </c>
    </row>
    <row r="313" spans="1:9" ht="14.45" customHeight="1" x14ac:dyDescent="0.25">
      <c r="A313" s="13">
        <v>944</v>
      </c>
      <c r="B313" s="32" t="s">
        <v>20</v>
      </c>
      <c r="C313" s="1" t="s">
        <v>0</v>
      </c>
      <c r="D313" s="1" t="s">
        <v>20</v>
      </c>
      <c r="E313" s="1">
        <v>1168</v>
      </c>
      <c r="F313" s="47">
        <v>78.2</v>
      </c>
      <c r="G313" s="47">
        <v>91337.600000000006</v>
      </c>
      <c r="H313" s="51">
        <v>22641.055475864272</v>
      </c>
      <c r="I313" s="51">
        <v>113978.65547586427</v>
      </c>
    </row>
    <row r="314" spans="1:9" ht="14.45" customHeight="1" x14ac:dyDescent="0.25">
      <c r="A314" s="13">
        <v>945</v>
      </c>
      <c r="B314" s="32" t="s">
        <v>275</v>
      </c>
      <c r="C314" s="1" t="s">
        <v>0</v>
      </c>
      <c r="D314" s="1" t="s">
        <v>86</v>
      </c>
      <c r="E314" s="1">
        <v>189</v>
      </c>
      <c r="F314" s="47">
        <v>78.2</v>
      </c>
      <c r="G314" s="47">
        <v>14779.800000000001</v>
      </c>
      <c r="H314" s="51">
        <v>2723.2636049032239</v>
      </c>
      <c r="I314" s="51">
        <v>17503.063604903225</v>
      </c>
    </row>
    <row r="315" spans="1:9" ht="14.45" customHeight="1" x14ac:dyDescent="0.25">
      <c r="A315" s="13">
        <v>593</v>
      </c>
      <c r="B315" s="32" t="s">
        <v>46</v>
      </c>
      <c r="C315" s="1" t="s">
        <v>0</v>
      </c>
      <c r="D315" s="1" t="s">
        <v>46</v>
      </c>
      <c r="E315" s="1">
        <v>971</v>
      </c>
      <c r="F315" s="47">
        <v>78.2</v>
      </c>
      <c r="G315" s="47">
        <v>75932.2</v>
      </c>
      <c r="H315" s="51">
        <v>40307.532574924066</v>
      </c>
      <c r="I315" s="51">
        <v>116239.73257492407</v>
      </c>
    </row>
    <row r="316" spans="1:9" ht="14.45" customHeight="1" x14ac:dyDescent="0.25">
      <c r="A316" s="13">
        <v>344</v>
      </c>
      <c r="B316" s="32" t="s">
        <v>276</v>
      </c>
      <c r="C316" s="1" t="s">
        <v>7</v>
      </c>
      <c r="D316" s="1" t="s">
        <v>8</v>
      </c>
      <c r="E316" s="1">
        <v>211</v>
      </c>
      <c r="F316" s="47">
        <v>78.2</v>
      </c>
      <c r="G316" s="47">
        <v>16500.2</v>
      </c>
      <c r="H316" s="51">
        <v>2175.3177722748355</v>
      </c>
      <c r="I316" s="51">
        <v>18675.517772274838</v>
      </c>
    </row>
    <row r="317" spans="1:9" ht="14.45" customHeight="1" x14ac:dyDescent="0.25">
      <c r="A317" s="13">
        <v>551</v>
      </c>
      <c r="B317" s="32" t="s">
        <v>367</v>
      </c>
      <c r="C317" s="1" t="s">
        <v>0</v>
      </c>
      <c r="D317" s="1" t="s">
        <v>132</v>
      </c>
      <c r="E317" s="1">
        <v>1187</v>
      </c>
      <c r="F317" s="47">
        <v>78.2</v>
      </c>
      <c r="G317" s="47">
        <v>92823.400000000009</v>
      </c>
      <c r="H317" s="51">
        <v>43614.833863452383</v>
      </c>
      <c r="I317" s="51">
        <v>136438.23386345239</v>
      </c>
    </row>
    <row r="318" spans="1:9" ht="14.45" customHeight="1" x14ac:dyDescent="0.25">
      <c r="A318" s="13">
        <v>885</v>
      </c>
      <c r="B318" s="32" t="s">
        <v>277</v>
      </c>
      <c r="C318" s="1" t="s">
        <v>0</v>
      </c>
      <c r="D318" s="1" t="s">
        <v>20</v>
      </c>
      <c r="E318" s="1">
        <v>420</v>
      </c>
      <c r="F318" s="47">
        <v>78.2</v>
      </c>
      <c r="G318" s="47">
        <v>32844</v>
      </c>
      <c r="H318" s="51">
        <v>4824.2485330363816</v>
      </c>
      <c r="I318" s="51">
        <v>37668.248533036385</v>
      </c>
    </row>
    <row r="319" spans="1:9" ht="14.45" customHeight="1" x14ac:dyDescent="0.25">
      <c r="A319" s="13">
        <v>552</v>
      </c>
      <c r="B319" s="32" t="s">
        <v>278</v>
      </c>
      <c r="C319" s="1" t="s">
        <v>0</v>
      </c>
      <c r="D319" s="1" t="s">
        <v>16</v>
      </c>
      <c r="E319" s="1">
        <v>877</v>
      </c>
      <c r="F319" s="47">
        <v>78.2</v>
      </c>
      <c r="G319" s="47">
        <v>68581.400000000009</v>
      </c>
      <c r="H319" s="51">
        <v>15827.244029722551</v>
      </c>
      <c r="I319" s="51">
        <v>84408.644029722564</v>
      </c>
    </row>
    <row r="320" spans="1:9" ht="14.45" customHeight="1" x14ac:dyDescent="0.25">
      <c r="A320" s="14">
        <v>717</v>
      </c>
      <c r="B320" s="32" t="s">
        <v>279</v>
      </c>
      <c r="C320" s="1" t="s">
        <v>0</v>
      </c>
      <c r="D320" s="1" t="s">
        <v>60</v>
      </c>
      <c r="E320" s="1">
        <v>811</v>
      </c>
      <c r="F320" s="47">
        <v>78.2</v>
      </c>
      <c r="G320" s="47">
        <v>63420.200000000004</v>
      </c>
      <c r="H320" s="51">
        <v>32196.765352189344</v>
      </c>
      <c r="I320" s="51">
        <v>95616.965352189349</v>
      </c>
    </row>
    <row r="321" spans="1:9" ht="14.45" customHeight="1" x14ac:dyDescent="0.25">
      <c r="A321" s="13">
        <v>359</v>
      </c>
      <c r="B321" s="32" t="s">
        <v>280</v>
      </c>
      <c r="C321" s="1" t="s">
        <v>7</v>
      </c>
      <c r="D321" s="1" t="s">
        <v>8</v>
      </c>
      <c r="E321" s="1">
        <v>1039</v>
      </c>
      <c r="F321" s="47">
        <v>78.2</v>
      </c>
      <c r="G321" s="47">
        <v>81249.8</v>
      </c>
      <c r="H321" s="51">
        <v>12408.062045581632</v>
      </c>
      <c r="I321" s="51">
        <v>93657.862045581627</v>
      </c>
    </row>
    <row r="322" spans="1:9" ht="14.45" customHeight="1" x14ac:dyDescent="0.25">
      <c r="A322" s="13">
        <v>448</v>
      </c>
      <c r="B322" s="32" t="s">
        <v>281</v>
      </c>
      <c r="C322" s="1" t="s">
        <v>0</v>
      </c>
      <c r="D322" s="1" t="s">
        <v>65</v>
      </c>
      <c r="E322" s="1">
        <v>196</v>
      </c>
      <c r="F322" s="47">
        <v>78.2</v>
      </c>
      <c r="G322" s="47">
        <v>15327.2</v>
      </c>
      <c r="H322" s="51">
        <v>4946.5408773299987</v>
      </c>
      <c r="I322" s="51">
        <v>20273.740877329998</v>
      </c>
    </row>
    <row r="323" spans="1:9" ht="14.45" customHeight="1" x14ac:dyDescent="0.25">
      <c r="A323" s="13">
        <v>502</v>
      </c>
      <c r="B323" s="32" t="s">
        <v>282</v>
      </c>
      <c r="C323" s="1" t="s">
        <v>0</v>
      </c>
      <c r="D323" s="1" t="s">
        <v>53</v>
      </c>
      <c r="E323" s="1">
        <v>170</v>
      </c>
      <c r="F323" s="47">
        <v>78.2</v>
      </c>
      <c r="G323" s="47">
        <v>13294</v>
      </c>
      <c r="H323" s="51">
        <v>2976.1911083879945</v>
      </c>
      <c r="I323" s="51">
        <v>16270.191108387995</v>
      </c>
    </row>
    <row r="324" spans="1:9" ht="14.45" customHeight="1" x14ac:dyDescent="0.25">
      <c r="A324" s="13">
        <v>946</v>
      </c>
      <c r="B324" s="32" t="s">
        <v>283</v>
      </c>
      <c r="C324" s="1" t="s">
        <v>7</v>
      </c>
      <c r="D324" s="1" t="s">
        <v>8</v>
      </c>
      <c r="E324" s="1">
        <v>51</v>
      </c>
      <c r="F324" s="47">
        <v>78.2</v>
      </c>
      <c r="G324" s="47">
        <v>3988.2000000000003</v>
      </c>
      <c r="H324" s="51">
        <v>525.311236164928</v>
      </c>
      <c r="I324" s="51">
        <v>4513.5112361649281</v>
      </c>
    </row>
    <row r="325" spans="1:9" ht="14.45" customHeight="1" x14ac:dyDescent="0.25">
      <c r="A325" s="13">
        <v>888</v>
      </c>
      <c r="B325" s="32" t="s">
        <v>368</v>
      </c>
      <c r="C325" s="1" t="s">
        <v>7</v>
      </c>
      <c r="D325" s="1" t="s">
        <v>8</v>
      </c>
      <c r="E325" s="1">
        <v>229</v>
      </c>
      <c r="F325" s="47">
        <v>78.2</v>
      </c>
      <c r="G325" s="47">
        <v>17907.8</v>
      </c>
      <c r="H325" s="51">
        <v>2578.3358872793565</v>
      </c>
      <c r="I325" s="51">
        <v>20486.135887279357</v>
      </c>
    </row>
    <row r="326" spans="1:9" ht="14.45" customHeight="1" x14ac:dyDescent="0.25">
      <c r="A326" s="13">
        <v>626</v>
      </c>
      <c r="B326" s="32" t="s">
        <v>284</v>
      </c>
      <c r="C326" s="1" t="s">
        <v>0</v>
      </c>
      <c r="D326" s="1" t="s">
        <v>22</v>
      </c>
      <c r="E326" s="1">
        <v>383</v>
      </c>
      <c r="F326" s="47">
        <v>78.2</v>
      </c>
      <c r="G326" s="47">
        <v>29950.600000000002</v>
      </c>
      <c r="H326" s="51">
        <v>5351.6218396513932</v>
      </c>
      <c r="I326" s="51">
        <v>35302.221839651393</v>
      </c>
    </row>
    <row r="327" spans="1:9" ht="25.7" customHeight="1" x14ac:dyDescent="0.25">
      <c r="A327" s="13">
        <v>990</v>
      </c>
      <c r="B327" s="32" t="s">
        <v>369</v>
      </c>
      <c r="C327" s="1" t="s">
        <v>0</v>
      </c>
      <c r="D327" s="1" t="s">
        <v>24</v>
      </c>
      <c r="E327" s="1">
        <v>31</v>
      </c>
      <c r="F327" s="47">
        <v>78.2</v>
      </c>
      <c r="G327" s="47">
        <v>2424.2000000000003</v>
      </c>
      <c r="H327" s="51">
        <v>561.1409774089816</v>
      </c>
      <c r="I327" s="51">
        <v>2985.3409774089819</v>
      </c>
    </row>
    <row r="328" spans="1:9" ht="25.7" customHeight="1" x14ac:dyDescent="0.25">
      <c r="A328" s="13">
        <v>991</v>
      </c>
      <c r="B328" s="32" t="s">
        <v>370</v>
      </c>
      <c r="C328" s="1" t="s">
        <v>0</v>
      </c>
      <c r="D328" s="1" t="s">
        <v>24</v>
      </c>
      <c r="E328" s="1">
        <v>97</v>
      </c>
      <c r="F328" s="47">
        <v>78.2</v>
      </c>
      <c r="G328" s="47">
        <v>7585.4000000000005</v>
      </c>
      <c r="H328" s="51">
        <v>3164.5311904075502</v>
      </c>
      <c r="I328" s="51">
        <v>10749.931190407551</v>
      </c>
    </row>
    <row r="329" spans="1:9" ht="14.45" customHeight="1" x14ac:dyDescent="0.25">
      <c r="A329" s="13">
        <v>754</v>
      </c>
      <c r="B329" s="32" t="s">
        <v>285</v>
      </c>
      <c r="C329" s="1" t="s">
        <v>0</v>
      </c>
      <c r="D329" s="1" t="s">
        <v>3</v>
      </c>
      <c r="E329" s="1">
        <v>205</v>
      </c>
      <c r="F329" s="47">
        <v>78.2</v>
      </c>
      <c r="G329" s="47">
        <v>16031</v>
      </c>
      <c r="H329" s="51">
        <v>1546.4209122064603</v>
      </c>
      <c r="I329" s="51">
        <v>17577.42091220646</v>
      </c>
    </row>
    <row r="330" spans="1:9" ht="14.45" customHeight="1" x14ac:dyDescent="0.25">
      <c r="A330" s="13">
        <v>959</v>
      </c>
      <c r="B330" s="32" t="s">
        <v>371</v>
      </c>
      <c r="C330" s="1" t="s">
        <v>7</v>
      </c>
      <c r="D330" s="1" t="s">
        <v>8</v>
      </c>
      <c r="E330" s="1">
        <v>130</v>
      </c>
      <c r="F330" s="47">
        <v>78.2</v>
      </c>
      <c r="G330" s="47">
        <v>10166</v>
      </c>
      <c r="H330" s="51">
        <v>1569.6044348004102</v>
      </c>
      <c r="I330" s="51">
        <v>11735.604434800411</v>
      </c>
    </row>
    <row r="331" spans="1:9" ht="25.7" customHeight="1" x14ac:dyDescent="0.25">
      <c r="A331" s="13">
        <v>992</v>
      </c>
      <c r="B331" s="32" t="s">
        <v>372</v>
      </c>
      <c r="C331" s="1" t="s">
        <v>0</v>
      </c>
      <c r="D331" s="1" t="s">
        <v>24</v>
      </c>
      <c r="E331" s="1">
        <v>434</v>
      </c>
      <c r="F331" s="47">
        <v>78.2</v>
      </c>
      <c r="G331" s="47">
        <v>33938.800000000003</v>
      </c>
      <c r="H331" s="51">
        <v>12710.477316051141</v>
      </c>
      <c r="I331" s="51">
        <v>46649.277316051142</v>
      </c>
    </row>
    <row r="332" spans="1:9" ht="14.45" customHeight="1" x14ac:dyDescent="0.25">
      <c r="A332" s="13">
        <v>993</v>
      </c>
      <c r="B332" s="32" t="s">
        <v>286</v>
      </c>
      <c r="C332" s="1" t="s">
        <v>0</v>
      </c>
      <c r="D332" s="1" t="s">
        <v>24</v>
      </c>
      <c r="E332" s="1">
        <v>84</v>
      </c>
      <c r="F332" s="47">
        <v>78.2</v>
      </c>
      <c r="G332" s="47">
        <v>6568.8</v>
      </c>
      <c r="H332" s="51">
        <v>988.22862429957388</v>
      </c>
      <c r="I332" s="51">
        <v>7557.0286242995744</v>
      </c>
    </row>
    <row r="333" spans="1:9" ht="14.45" customHeight="1" x14ac:dyDescent="0.25">
      <c r="A333" s="13">
        <v>886</v>
      </c>
      <c r="B333" s="32" t="s">
        <v>287</v>
      </c>
      <c r="C333" s="1" t="s">
        <v>0</v>
      </c>
      <c r="D333" s="1" t="s">
        <v>14</v>
      </c>
      <c r="E333" s="1">
        <v>636</v>
      </c>
      <c r="F333" s="47">
        <v>78.2</v>
      </c>
      <c r="G333" s="47">
        <v>49735.200000000004</v>
      </c>
      <c r="H333" s="51">
        <v>9539.0552339739952</v>
      </c>
      <c r="I333" s="51">
        <v>59274.255233974</v>
      </c>
    </row>
    <row r="334" spans="1:9" ht="14.45" customHeight="1" x14ac:dyDescent="0.25">
      <c r="A334" s="13">
        <v>394</v>
      </c>
      <c r="B334" s="32" t="s">
        <v>288</v>
      </c>
      <c r="C334" s="1" t="s">
        <v>0</v>
      </c>
      <c r="D334" s="1" t="s">
        <v>3</v>
      </c>
      <c r="E334" s="1">
        <v>136</v>
      </c>
      <c r="F334" s="47">
        <v>78.2</v>
      </c>
      <c r="G334" s="47">
        <v>10635.2</v>
      </c>
      <c r="H334" s="51">
        <v>1202.2218758397619</v>
      </c>
      <c r="I334" s="51">
        <v>11837.421875839762</v>
      </c>
    </row>
    <row r="335" spans="1:9" ht="14.45" customHeight="1" x14ac:dyDescent="0.25">
      <c r="A335" s="13">
        <v>632</v>
      </c>
      <c r="B335" s="32" t="s">
        <v>151</v>
      </c>
      <c r="C335" s="1" t="s">
        <v>0</v>
      </c>
      <c r="D335" s="1" t="s">
        <v>58</v>
      </c>
      <c r="E335" s="1">
        <v>848</v>
      </c>
      <c r="F335" s="47">
        <v>78.2</v>
      </c>
      <c r="G335" s="47">
        <v>66313.600000000006</v>
      </c>
      <c r="H335" s="51">
        <v>13859.579731565565</v>
      </c>
      <c r="I335" s="51">
        <v>80173.179731565571</v>
      </c>
    </row>
    <row r="336" spans="1:9" ht="14.45" customHeight="1" x14ac:dyDescent="0.25">
      <c r="A336" s="13">
        <v>995</v>
      </c>
      <c r="B336" s="32" t="s">
        <v>290</v>
      </c>
      <c r="C336" s="1" t="s">
        <v>0</v>
      </c>
      <c r="D336" s="1" t="s">
        <v>24</v>
      </c>
      <c r="E336" s="1">
        <v>429</v>
      </c>
      <c r="F336" s="47">
        <v>78.2</v>
      </c>
      <c r="G336" s="47">
        <v>33547.800000000003</v>
      </c>
      <c r="H336" s="51">
        <v>11806.826720904381</v>
      </c>
      <c r="I336" s="51">
        <v>45354.626720904387</v>
      </c>
    </row>
    <row r="337" spans="1:9" ht="14.45" customHeight="1" x14ac:dyDescent="0.25">
      <c r="A337" s="13">
        <v>553</v>
      </c>
      <c r="B337" s="32" t="s">
        <v>291</v>
      </c>
      <c r="C337" s="1" t="s">
        <v>0</v>
      </c>
      <c r="D337" s="1" t="s">
        <v>14</v>
      </c>
      <c r="E337" s="1">
        <v>22</v>
      </c>
      <c r="F337" s="47">
        <v>78.2</v>
      </c>
      <c r="G337" s="47">
        <v>1720.4</v>
      </c>
      <c r="H337" s="51">
        <v>130.14316945420592</v>
      </c>
      <c r="I337" s="51">
        <v>1850.543169454206</v>
      </c>
    </row>
    <row r="338" spans="1:9" ht="14.45" customHeight="1" x14ac:dyDescent="0.25">
      <c r="A338" s="13">
        <v>594</v>
      </c>
      <c r="B338" s="32" t="s">
        <v>292</v>
      </c>
      <c r="C338" s="1" t="s">
        <v>0</v>
      </c>
      <c r="D338" s="1" t="s">
        <v>46</v>
      </c>
      <c r="E338" s="1">
        <v>541</v>
      </c>
      <c r="F338" s="47">
        <v>78.2</v>
      </c>
      <c r="G338" s="47">
        <v>42306.200000000004</v>
      </c>
      <c r="H338" s="51">
        <v>13850.414570032102</v>
      </c>
      <c r="I338" s="51">
        <v>56156.614570032107</v>
      </c>
    </row>
    <row r="339" spans="1:9" x14ac:dyDescent="0.25">
      <c r="A339" s="13">
        <v>554</v>
      </c>
      <c r="B339" s="32" t="s">
        <v>373</v>
      </c>
      <c r="C339" s="1" t="s">
        <v>0</v>
      </c>
      <c r="D339" s="1" t="s">
        <v>16</v>
      </c>
      <c r="E339" s="1">
        <v>166</v>
      </c>
      <c r="F339" s="47">
        <v>78.2</v>
      </c>
      <c r="G339" s="47">
        <v>12981.2</v>
      </c>
      <c r="H339" s="51">
        <v>2217.1310751958072</v>
      </c>
      <c r="I339" s="51">
        <v>15198.331075195809</v>
      </c>
    </row>
    <row r="340" spans="1:9" ht="14.45" customHeight="1" x14ac:dyDescent="0.25">
      <c r="A340" s="13">
        <v>671</v>
      </c>
      <c r="B340" s="32" t="s">
        <v>293</v>
      </c>
      <c r="C340" s="1" t="s">
        <v>0</v>
      </c>
      <c r="D340" s="1" t="s">
        <v>89</v>
      </c>
      <c r="E340" s="1">
        <v>96</v>
      </c>
      <c r="F340" s="47">
        <v>78.2</v>
      </c>
      <c r="G340" s="47">
        <v>7507.2000000000007</v>
      </c>
      <c r="H340" s="51">
        <v>1345.0236858703636</v>
      </c>
      <c r="I340" s="51">
        <v>8852.2236858703636</v>
      </c>
    </row>
    <row r="341" spans="1:9" ht="14.45" customHeight="1" x14ac:dyDescent="0.25">
      <c r="A341" s="13">
        <v>423</v>
      </c>
      <c r="B341" s="32" t="s">
        <v>294</v>
      </c>
      <c r="C341" s="1" t="s">
        <v>0</v>
      </c>
      <c r="D341" s="1" t="s">
        <v>16</v>
      </c>
      <c r="E341" s="1">
        <v>42</v>
      </c>
      <c r="F341" s="47">
        <v>78.2</v>
      </c>
      <c r="G341" s="47">
        <v>3284.4</v>
      </c>
      <c r="H341" s="51">
        <v>391.6324024021111</v>
      </c>
      <c r="I341" s="51">
        <v>3676.0324024021111</v>
      </c>
    </row>
    <row r="342" spans="1:9" ht="14.45" customHeight="1" x14ac:dyDescent="0.25">
      <c r="A342" s="13">
        <v>769</v>
      </c>
      <c r="B342" s="32" t="s">
        <v>295</v>
      </c>
      <c r="C342" s="1" t="s">
        <v>0</v>
      </c>
      <c r="D342" s="1" t="s">
        <v>74</v>
      </c>
      <c r="E342" s="1">
        <v>516</v>
      </c>
      <c r="F342" s="47">
        <v>78.2</v>
      </c>
      <c r="G342" s="47">
        <v>40351.200000000004</v>
      </c>
      <c r="H342" s="51">
        <v>10149.442455327655</v>
      </c>
      <c r="I342" s="51">
        <v>50500.642455327659</v>
      </c>
    </row>
    <row r="343" spans="1:9" ht="14.45" customHeight="1" x14ac:dyDescent="0.25">
      <c r="A343" s="13">
        <v>360</v>
      </c>
      <c r="B343" s="32" t="s">
        <v>48</v>
      </c>
      <c r="C343" s="1" t="s">
        <v>0</v>
      </c>
      <c r="D343" s="1" t="s">
        <v>48</v>
      </c>
      <c r="E343" s="1">
        <v>1734</v>
      </c>
      <c r="F343" s="47">
        <v>78.2</v>
      </c>
      <c r="G343" s="47">
        <v>135598.80000000002</v>
      </c>
      <c r="H343" s="51">
        <v>34585.064489316137</v>
      </c>
      <c r="I343" s="51">
        <v>170183.86448931615</v>
      </c>
    </row>
    <row r="344" spans="1:9" ht="14.45" customHeight="1" x14ac:dyDescent="0.25">
      <c r="A344" s="13">
        <v>996</v>
      </c>
      <c r="B344" s="32" t="s">
        <v>296</v>
      </c>
      <c r="C344" s="1" t="s">
        <v>0</v>
      </c>
      <c r="D344" s="1" t="s">
        <v>24</v>
      </c>
      <c r="E344" s="1">
        <v>31</v>
      </c>
      <c r="F344" s="47">
        <v>78.2</v>
      </c>
      <c r="G344" s="47">
        <v>2424.2000000000003</v>
      </c>
      <c r="H344" s="51">
        <v>585.7416735658486</v>
      </c>
      <c r="I344" s="51">
        <v>3009.9416735658488</v>
      </c>
    </row>
    <row r="345" spans="1:9" ht="14.45" customHeight="1" x14ac:dyDescent="0.25">
      <c r="A345" s="13">
        <v>627</v>
      </c>
      <c r="B345" s="32" t="s">
        <v>297</v>
      </c>
      <c r="C345" s="1" t="s">
        <v>0</v>
      </c>
      <c r="D345" s="1" t="s">
        <v>297</v>
      </c>
      <c r="E345" s="1">
        <v>2168</v>
      </c>
      <c r="F345" s="47">
        <v>78.2</v>
      </c>
      <c r="G345" s="47">
        <v>169537.6</v>
      </c>
      <c r="H345" s="51">
        <v>69984.896751955719</v>
      </c>
      <c r="I345" s="51">
        <v>239522.49675195571</v>
      </c>
    </row>
    <row r="346" spans="1:9" ht="14.45" customHeight="1" x14ac:dyDescent="0.25">
      <c r="A346" s="13">
        <v>755</v>
      </c>
      <c r="B346" s="32" t="s">
        <v>298</v>
      </c>
      <c r="C346" s="1" t="s">
        <v>0</v>
      </c>
      <c r="D346" s="1" t="s">
        <v>3</v>
      </c>
      <c r="E346" s="1">
        <v>435</v>
      </c>
      <c r="F346" s="47">
        <v>78.2</v>
      </c>
      <c r="G346" s="47">
        <v>34017</v>
      </c>
      <c r="H346" s="51">
        <v>10043.514953600361</v>
      </c>
      <c r="I346" s="51">
        <v>44060.514953600359</v>
      </c>
    </row>
    <row r="347" spans="1:9" ht="14.45" customHeight="1" x14ac:dyDescent="0.25">
      <c r="A347" s="13">
        <v>345</v>
      </c>
      <c r="B347" s="32" t="s">
        <v>299</v>
      </c>
      <c r="C347" s="1" t="s">
        <v>0</v>
      </c>
      <c r="D347" s="1" t="s">
        <v>5</v>
      </c>
      <c r="E347" s="1">
        <v>293</v>
      </c>
      <c r="F347" s="47">
        <v>78.2</v>
      </c>
      <c r="G347" s="47">
        <v>22912.600000000002</v>
      </c>
      <c r="H347" s="51">
        <v>12063.529423624144</v>
      </c>
      <c r="I347" s="51">
        <v>34976.129423624145</v>
      </c>
    </row>
    <row r="348" spans="1:9" ht="14.45" customHeight="1" x14ac:dyDescent="0.25">
      <c r="A348" s="13">
        <v>424</v>
      </c>
      <c r="B348" s="32" t="s">
        <v>300</v>
      </c>
      <c r="C348" s="1" t="s">
        <v>7</v>
      </c>
      <c r="D348" s="1" t="s">
        <v>8</v>
      </c>
      <c r="E348" s="1">
        <v>415</v>
      </c>
      <c r="F348" s="47">
        <v>78.2</v>
      </c>
      <c r="G348" s="47">
        <v>32453</v>
      </c>
      <c r="H348" s="51">
        <v>4258.6780687394639</v>
      </c>
      <c r="I348" s="51">
        <v>36711.678068739464</v>
      </c>
    </row>
    <row r="349" spans="1:9" ht="14.45" customHeight="1" x14ac:dyDescent="0.25">
      <c r="A349" s="13">
        <v>960</v>
      </c>
      <c r="B349" s="32" t="s">
        <v>301</v>
      </c>
      <c r="C349" s="1" t="s">
        <v>7</v>
      </c>
      <c r="D349" s="1" t="s">
        <v>8</v>
      </c>
      <c r="E349" s="1">
        <v>264</v>
      </c>
      <c r="F349" s="47">
        <v>78.2</v>
      </c>
      <c r="G349" s="47">
        <v>20644.8</v>
      </c>
      <c r="H349" s="51">
        <v>2744.4952157673047</v>
      </c>
      <c r="I349" s="51">
        <v>23389.295215767303</v>
      </c>
    </row>
    <row r="350" spans="1:9" ht="14.45" customHeight="1" x14ac:dyDescent="0.25">
      <c r="A350" s="13">
        <v>628</v>
      </c>
      <c r="B350" s="32" t="s">
        <v>302</v>
      </c>
      <c r="C350" s="1" t="s">
        <v>0</v>
      </c>
      <c r="D350" s="1" t="s">
        <v>22</v>
      </c>
      <c r="E350" s="1">
        <v>335</v>
      </c>
      <c r="F350" s="47">
        <v>78.2</v>
      </c>
      <c r="G350" s="47">
        <v>26197</v>
      </c>
      <c r="H350" s="51">
        <v>5670.8667998138435</v>
      </c>
      <c r="I350" s="51">
        <v>31867.866799813844</v>
      </c>
    </row>
    <row r="351" spans="1:9" ht="14.45" customHeight="1" x14ac:dyDescent="0.25">
      <c r="A351" s="13">
        <v>556</v>
      </c>
      <c r="B351" s="32" t="s">
        <v>303</v>
      </c>
      <c r="C351" s="1" t="s">
        <v>7</v>
      </c>
      <c r="D351" s="1" t="s">
        <v>8</v>
      </c>
      <c r="E351" s="1">
        <v>49</v>
      </c>
      <c r="F351" s="47">
        <v>78.2</v>
      </c>
      <c r="G351" s="47">
        <v>3831.8</v>
      </c>
      <c r="H351" s="51">
        <v>558.8368985854645</v>
      </c>
      <c r="I351" s="51">
        <v>4390.6368985854642</v>
      </c>
    </row>
    <row r="352" spans="1:9" ht="14.45" customHeight="1" x14ac:dyDescent="0.25">
      <c r="A352" s="13">
        <v>361</v>
      </c>
      <c r="B352" s="32" t="s">
        <v>304</v>
      </c>
      <c r="C352" s="1" t="s">
        <v>0</v>
      </c>
      <c r="D352" s="1" t="s">
        <v>304</v>
      </c>
      <c r="E352" s="3">
        <v>1909</v>
      </c>
      <c r="F352" s="47">
        <v>78.2</v>
      </c>
      <c r="G352" s="47">
        <v>149283.80000000002</v>
      </c>
      <c r="H352" s="54">
        <v>83518.155559806197</v>
      </c>
      <c r="I352" s="51">
        <v>232801.9555598062</v>
      </c>
    </row>
    <row r="353" spans="1:9" x14ac:dyDescent="0.25">
      <c r="A353" s="13">
        <v>557</v>
      </c>
      <c r="B353" s="32" t="s">
        <v>374</v>
      </c>
      <c r="C353" s="1" t="s">
        <v>0</v>
      </c>
      <c r="D353" s="1" t="s">
        <v>132</v>
      </c>
      <c r="E353" s="1">
        <v>125</v>
      </c>
      <c r="F353" s="47">
        <v>78.2</v>
      </c>
      <c r="G353" s="47">
        <v>9775</v>
      </c>
      <c r="H353" s="51">
        <v>1228.572066913159</v>
      </c>
      <c r="I353" s="51">
        <v>11003.572066913159</v>
      </c>
    </row>
    <row r="354" spans="1:9" s="10" customFormat="1" ht="12.75" x14ac:dyDescent="0.2">
      <c r="A354" s="13">
        <v>794</v>
      </c>
      <c r="B354" s="32" t="s">
        <v>305</v>
      </c>
      <c r="C354" s="1" t="s">
        <v>0</v>
      </c>
      <c r="D354" s="1" t="s">
        <v>106</v>
      </c>
      <c r="E354" s="1">
        <v>509</v>
      </c>
      <c r="F354" s="47">
        <v>78.2</v>
      </c>
      <c r="G354" s="47">
        <v>39803.800000000003</v>
      </c>
      <c r="H354" s="51">
        <v>12747.126807082552</v>
      </c>
      <c r="I354" s="51">
        <v>52550.926807082556</v>
      </c>
    </row>
    <row r="355" spans="1:9" x14ac:dyDescent="0.25">
      <c r="A355" s="16">
        <v>947</v>
      </c>
      <c r="B355" s="32" t="s">
        <v>306</v>
      </c>
      <c r="C355" s="1" t="s">
        <v>7</v>
      </c>
      <c r="D355" s="1" t="s">
        <v>8</v>
      </c>
      <c r="E355" s="1">
        <v>92</v>
      </c>
      <c r="F355" s="47">
        <v>78.2</v>
      </c>
      <c r="G355" s="47">
        <v>7194.4000000000005</v>
      </c>
      <c r="H355" s="51">
        <v>647.34334499778129</v>
      </c>
      <c r="I355" s="51">
        <v>7841.7433449977816</v>
      </c>
    </row>
    <row r="356" spans="1:9" ht="14.45" customHeight="1" x14ac:dyDescent="0.25">
      <c r="A356" s="26"/>
      <c r="C356" s="21"/>
      <c r="D356" s="21"/>
      <c r="E356" s="21"/>
      <c r="F356" s="21"/>
      <c r="G356" s="55"/>
      <c r="H356" s="55"/>
      <c r="I356" s="55"/>
    </row>
    <row r="357" spans="1:9" x14ac:dyDescent="0.25">
      <c r="A357" s="22" t="s">
        <v>311</v>
      </c>
      <c r="B357" s="34" t="str">
        <f>SUBTOTAL(3,Übersichtstabelle_2017[Gmd-Namen])&amp;" Gemeinden"</f>
        <v>351 Gemeinden</v>
      </c>
      <c r="C357" s="23"/>
      <c r="D357" s="23" t="s">
        <v>315</v>
      </c>
      <c r="E357" s="24">
        <f>SUBTOTAL(9,Übersichtstabelle_2017[Kinder und Jugendliche von 0-20 Jhr.])</f>
        <v>193024</v>
      </c>
      <c r="F357" s="25" t="str">
        <f>IF(SUBTOTAL(3,Übersichtstabelle_2017[Grundbetrag1])=COUNT(Übersichtstabelle_2017[Gmd. Nr.]),"-",SUBTOTAL(1,Übersichtstabelle_2017[Grundbetrag1]))</f>
        <v>-</v>
      </c>
      <c r="G357" s="48">
        <f>SUBTOTAL(9,Übersichtstabelle_2017[Grundbetrag Total pro Gemeinde1])</f>
        <v>15058715.800000012</v>
      </c>
      <c r="H357" s="48">
        <f>SUBTOTAL(9,Übersichtstabelle_2017[Zusatzbetrag gemäss Soziallastenindex2])</f>
        <v>7309026.5181262139</v>
      </c>
      <c r="I357" s="48">
        <f>SUBTOTAL(9,Übersichtstabelle_2017[Anrechenbarer Höchstbetrag])</f>
        <v>22367742.318126217</v>
      </c>
    </row>
    <row r="359" spans="1:9" ht="31.15" customHeight="1" x14ac:dyDescent="0.25">
      <c r="A359" s="37"/>
      <c r="C359" s="21"/>
      <c r="D359" s="21"/>
      <c r="E359" s="21"/>
      <c r="F359" s="21"/>
      <c r="G359" s="55"/>
      <c r="H359" s="55"/>
      <c r="I359" s="55"/>
    </row>
    <row r="360" spans="1:9" x14ac:dyDescent="0.25">
      <c r="A360" s="38" t="s">
        <v>318</v>
      </c>
      <c r="C360" s="21"/>
      <c r="D360" s="21"/>
      <c r="E360" s="21"/>
      <c r="F360" s="21"/>
      <c r="G360" s="55"/>
      <c r="H360" s="55"/>
      <c r="I360" s="55"/>
    </row>
    <row r="361" spans="1:9" ht="31.15" customHeight="1" x14ac:dyDescent="0.25">
      <c r="A361" s="102" t="s">
        <v>325</v>
      </c>
      <c r="B361" s="102"/>
      <c r="C361" s="102"/>
      <c r="D361" s="102"/>
      <c r="E361" s="102"/>
      <c r="F361" s="102"/>
      <c r="G361" s="102"/>
      <c r="H361" s="102"/>
      <c r="I361" s="102"/>
    </row>
    <row r="362" spans="1:9" ht="17.25" x14ac:dyDescent="0.25">
      <c r="A362" s="39" t="s">
        <v>326</v>
      </c>
      <c r="B362" s="35"/>
      <c r="C362" s="29"/>
      <c r="D362" s="29"/>
      <c r="E362" s="29"/>
      <c r="F362" s="29"/>
      <c r="G362" s="56"/>
      <c r="H362" s="56"/>
      <c r="I362" s="56"/>
    </row>
    <row r="363" spans="1:9" x14ac:dyDescent="0.25">
      <c r="A363" s="104"/>
      <c r="B363" s="104"/>
      <c r="C363" s="104"/>
      <c r="D363" s="104"/>
      <c r="E363" s="104"/>
      <c r="F363" s="104"/>
      <c r="G363" s="104"/>
      <c r="H363" s="104"/>
      <c r="I363" s="104"/>
    </row>
  </sheetData>
  <sheetProtection algorithmName="SHA-512" hashValue="iktmHc4S3Ux/VgrZS3ZcfWIOdILpG4ll7W3/3bN8hHF+wW/r7QsZOvxZnaLwqk04KCxpwzZVY1or5g893/bY6w==" saltValue="Vor8uExPrgtQhsCCkuu5OQ==" spinCount="100000" sheet="1" sort="0" autoFilter="0"/>
  <mergeCells count="2">
    <mergeCell ref="A361:I361"/>
    <mergeCell ref="A363:I363"/>
  </mergeCells>
  <conditionalFormatting sqref="A225">
    <cfRule type="cellIs" dxfId="0" priority="1" operator="equal">
      <formula>0</formula>
    </cfRule>
  </conditionalFormatting>
  <pageMargins left="0.70866141732283472" right="0.70866141732283472" top="0.59055118110236227" bottom="0.78740157480314965" header="0" footer="0.31496062992125984"/>
  <pageSetup paperSize="9" orientation="landscape" r:id="rId1"/>
  <headerFooter>
    <oddFooter>&amp;C&amp;"Arial,Standard"&amp;P</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vt:i4>
      </vt:variant>
    </vt:vector>
  </HeadingPairs>
  <TitlesOfParts>
    <vt:vector size="11" baseType="lpstr">
      <vt:lpstr>Anleitung</vt:lpstr>
      <vt:lpstr>2024</vt:lpstr>
      <vt:lpstr>2023</vt:lpstr>
      <vt:lpstr>2022</vt:lpstr>
      <vt:lpstr>2021</vt:lpstr>
      <vt:lpstr>2020</vt:lpstr>
      <vt:lpstr>2019</vt:lpstr>
      <vt:lpstr>2018</vt:lpstr>
      <vt:lpstr>2017</vt:lpstr>
      <vt:lpstr>'2024'!Druckbereich</vt:lpstr>
      <vt:lpstr>'2024'!Drucktitel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Liste Grundlage Höchstbetrag</dc:title>
  <dc:creator>Amt für Integration und Soziales Kanton Bern</dc:creator>
  <cp:lastModifiedBy>Marthaler Sophie, GSI-AIS</cp:lastModifiedBy>
  <cp:lastPrinted>2025-01-14T15:28:12Z</cp:lastPrinted>
  <dcterms:created xsi:type="dcterms:W3CDTF">2018-07-31T06:09:56Z</dcterms:created>
  <dcterms:modified xsi:type="dcterms:W3CDTF">2025-03-06T17:41:03Z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2024-12-13T09:40:50Z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a1c1bdfc-646a-4c6e-beff-1cd63c99dafb</vt:lpwstr>
  </property>
  <property fmtid="{D5CDD505-2E9C-101B-9397-08002B2CF9AE}" pid="8" name="MSIP_Label_74fdd986-87d9-48c6-acda-407b1ab5fef0_ContentBits">
    <vt:lpwstr>0</vt:lpwstr>
  </property>
</Properties>
</file>