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DieseArbeitsmappe"/>
  <mc:AlternateContent xmlns:mc="http://schemas.openxmlformats.org/markup-compatibility/2006">
    <mc:Choice Requires="x15">
      <x15ac:absPath xmlns:x15ac="http://schemas.microsoft.com/office/spreadsheetml/2010/11/ac" url="\\a8ha-cfs-user.infra.be.ch\a8ha-cfs-user\UserHomes\mkde\Z_Systems\RedirectedFolders\Documents\CMI\28da436fdd1644aa813a43f8092d649a\"/>
    </mc:Choice>
  </mc:AlternateContent>
  <xr:revisionPtr revIDLastSave="0" documentId="13_ncr:1_{826C60ED-B6B9-48FC-804D-5C00D5A1E913}" xr6:coauthVersionLast="47" xr6:coauthVersionMax="47" xr10:uidLastSave="{00000000-0000-0000-0000-000000000000}"/>
  <bookViews>
    <workbookView xWindow="-120" yWindow="-120" windowWidth="29040" windowHeight="15720" tabRatio="664" firstSheet="2" activeTab="2" xr2:uid="{00000000-000D-0000-FFFF-FFFF00000000}"/>
  </bookViews>
  <sheets>
    <sheet name="Deckblatt Rev" sheetId="1" state="hidden" r:id="rId1"/>
    <sheet name="Checkliste intern" sheetId="30" state="hidden" r:id="rId2"/>
    <sheet name="Page de titre" sheetId="2" r:id="rId3"/>
    <sheet name="Données de base" sheetId="3" r:id="rId4"/>
    <sheet name="Recettes budgétées" sheetId="23" r:id="rId5"/>
    <sheet name="Frais d'infrastructure" sheetId="28" state="hidden" r:id="rId6"/>
    <sheet name="Feuille de calcul" sheetId="19" r:id="rId7"/>
    <sheet name="Synthèse" sheetId="15" r:id="rId8"/>
    <sheet name="Annexe " sheetId="25" r:id="rId9"/>
    <sheet name="Vorschusszahlung" sheetId="27" r:id="rId10"/>
  </sheets>
  <externalReferences>
    <externalReference r:id="rId11"/>
    <externalReference r:id="rId12"/>
  </externalReferences>
  <definedNames>
    <definedName name="__ERS2000">'[1]ER BASIS'!$A$13:$I$183</definedName>
    <definedName name="_1Excel_BuiltIn_Print_Area_5_1" localSheetId="1">#REF!</definedName>
    <definedName name="_1Excel_BuiltIn_Print_Area_5_1" localSheetId="5">#REF!</definedName>
    <definedName name="_1Excel_BuiltIn_Print_Area_5_1" localSheetId="7">#REF!</definedName>
    <definedName name="_1Excel_BuiltIn_Print_Area_5_1" localSheetId="9">#REF!</definedName>
    <definedName name="_1Excel_BuiltIn_Print_Area_5_1">#REF!</definedName>
    <definedName name="_ERS2000">'[1]ER BASIS'!$A$13:$I$183</definedName>
    <definedName name="_xlnm.Print_Area" localSheetId="8">'Annexe '!$A$2:$L$48</definedName>
    <definedName name="_xlnm.Print_Area" localSheetId="1">'Checkliste intern'!$A$1:$I$23</definedName>
    <definedName name="_xlnm.Print_Area" localSheetId="0">'Deckblatt Rev'!$A$1:$H$62</definedName>
    <definedName name="_xlnm.Print_Area" localSheetId="3">'Données de base'!$A$1:$B$31</definedName>
    <definedName name="_xlnm.Print_Area" localSheetId="6">'Feuille de calcul'!$A$1:$J$67</definedName>
    <definedName name="_xlnm.Print_Area" localSheetId="5">'Frais d''infrastructure'!$A$1:$G$77</definedName>
    <definedName name="_xlnm.Print_Area" localSheetId="2">'Page de titre'!$A$1:$A$36</definedName>
    <definedName name="_xlnm.Print_Area" localSheetId="4">'Recettes budgétées'!$A$1:$Y$20</definedName>
    <definedName name="_xlnm.Print_Area" localSheetId="7">Synthèse!$A$1:$K$27</definedName>
    <definedName name="_xlnm.Print_Area" localSheetId="9">Vorschusszahlung!$A$1:$D$32</definedName>
    <definedName name="ERSGK">'[2]ER Basis'!$A$12:$E$230</definedName>
    <definedName name="Z_9DC15D43_DB91_4026_B1BA_B1C8C851D0CB_.wvu.Cols" localSheetId="3" hidden="1">'Données de base'!$D:$D</definedName>
    <definedName name="Z_9DC15D43_DB91_4026_B1BA_B1C8C851D0CB_.wvu.Cols" localSheetId="2" hidden="1">'Page de titre'!$B:$B</definedName>
    <definedName name="Z_9DC15D43_DB91_4026_B1BA_B1C8C851D0CB_.wvu.PrintArea" localSheetId="0" hidden="1">'Deckblatt Rev'!$A$1:$H$62</definedName>
    <definedName name="Z_9DC15D43_DB91_4026_B1BA_B1C8C851D0CB_.wvu.PrintArea" localSheetId="3" hidden="1">'Données de base'!$A$1:$B$31</definedName>
    <definedName name="Z_9DC15D43_DB91_4026_B1BA_B1C8C851D0CB_.wvu.PrintArea" localSheetId="2" hidden="1">'Page de titre'!$A$1:$A$36</definedName>
    <definedName name="Z_9DC15D43_DB91_4026_B1BA_B1C8C851D0CB_.wvu.Rows" localSheetId="0" hidden="1">'Deckblatt Rev'!$18:$18</definedName>
    <definedName name="Z_F5ADE00B_8571_46B4_9428_64D54163C2F4_.wvu.Cols" localSheetId="3" hidden="1">'Données de base'!$D:$D</definedName>
    <definedName name="Z_F5ADE00B_8571_46B4_9428_64D54163C2F4_.wvu.Cols" localSheetId="2" hidden="1">'Page de titre'!$B:$B</definedName>
    <definedName name="Z_F5ADE00B_8571_46B4_9428_64D54163C2F4_.wvu.PrintArea" localSheetId="0" hidden="1">'Deckblatt Rev'!$A$1:$H$62</definedName>
    <definedName name="Z_F5ADE00B_8571_46B4_9428_64D54163C2F4_.wvu.PrintArea" localSheetId="3" hidden="1">'Données de base'!$A$1:$B$31</definedName>
    <definedName name="Z_F5ADE00B_8571_46B4_9428_64D54163C2F4_.wvu.PrintArea" localSheetId="2" hidden="1">'Page de titre'!$A$1:$A$36</definedName>
    <definedName name="Z_F5ADE00B_8571_46B4_9428_64D54163C2F4_.wvu.Rows" localSheetId="0" hidden="1">'Deckblatt Rev'!$18:$18</definedName>
  </definedNames>
  <calcPr calcId="191029"/>
  <customWorkbookViews>
    <customWorkbookView name="Martinelli Silvan - Persönliche Ansicht" guid="{9DC15D43-DB91-4026-B1BA-B1C8C851D0CB}" mergeInterval="0" personalView="1" maximized="1" xWindow="1" yWindow="1" windowWidth="1280" windowHeight="837" tabRatio="906" activeSheetId="2"/>
    <customWorkbookView name="Ziltener Susanne - Persönliche Ansicht" guid="{F5ADE00B-8571-46B4-9428-64D54163C2F4}" mergeInterval="0" personalView="1" maximized="1" xWindow="1" yWindow="1" windowWidth="1280" windowHeight="804" tabRatio="90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27" l="1"/>
  <c r="B19" i="27"/>
  <c r="B18" i="27"/>
  <c r="B17" i="27"/>
  <c r="C13" i="27"/>
  <c r="C12" i="27" l="1"/>
  <c r="C11" i="27"/>
  <c r="C23" i="27"/>
  <c r="D53" i="19"/>
  <c r="D51" i="19"/>
  <c r="D39" i="19"/>
  <c r="D37" i="19"/>
  <c r="D25" i="19"/>
  <c r="D23" i="19"/>
  <c r="D11" i="19"/>
  <c r="D17" i="19" s="1"/>
  <c r="D9" i="19"/>
  <c r="B67" i="19"/>
  <c r="B65" i="19"/>
  <c r="B64" i="19"/>
  <c r="B52" i="19"/>
  <c r="B38" i="19"/>
  <c r="B24" i="19"/>
  <c r="F59" i="19"/>
  <c r="F58" i="19"/>
  <c r="F50" i="19"/>
  <c r="B59" i="19"/>
  <c r="B53" i="19"/>
  <c r="B51" i="19"/>
  <c r="B45" i="19"/>
  <c r="F45" i="19"/>
  <c r="F44" i="19"/>
  <c r="F36" i="19"/>
  <c r="B39" i="19"/>
  <c r="B37" i="19"/>
  <c r="B23" i="19"/>
  <c r="F22" i="19"/>
  <c r="B25" i="19"/>
  <c r="B31" i="19"/>
  <c r="F31" i="19"/>
  <c r="F30" i="19"/>
  <c r="E59" i="19" l="1"/>
  <c r="E45" i="19"/>
  <c r="E31" i="19"/>
  <c r="E17" i="19"/>
  <c r="C53" i="19"/>
  <c r="O56" i="19"/>
  <c r="E56" i="19" s="1"/>
  <c r="M56" i="19"/>
  <c r="O55" i="19"/>
  <c r="E55" i="19" s="1"/>
  <c r="M55" i="19"/>
  <c r="C39" i="19"/>
  <c r="O42" i="19"/>
  <c r="E42" i="19" s="1"/>
  <c r="M42" i="19"/>
  <c r="O41" i="19"/>
  <c r="E41" i="19" s="1"/>
  <c r="M41" i="19"/>
  <c r="C25" i="19"/>
  <c r="O28" i="19"/>
  <c r="E28" i="19" s="1"/>
  <c r="M28" i="19"/>
  <c r="O27" i="19"/>
  <c r="E27" i="19" s="1"/>
  <c r="M27" i="19"/>
  <c r="C11" i="19"/>
  <c r="O14" i="19"/>
  <c r="E14" i="19" s="1"/>
  <c r="M14" i="19"/>
  <c r="O13" i="19"/>
  <c r="E13" i="19" s="1"/>
  <c r="M13" i="19"/>
  <c r="F53" i="19" l="1"/>
  <c r="F39" i="19"/>
  <c r="E64" i="19" l="1"/>
  <c r="L50" i="19"/>
  <c r="M50" i="19" s="1"/>
  <c r="L48" i="19"/>
  <c r="M48" i="19" s="1"/>
  <c r="E57" i="19"/>
  <c r="C59" i="19"/>
  <c r="E51" i="19"/>
  <c r="C51" i="19"/>
  <c r="D49" i="19"/>
  <c r="L49" i="19" s="1"/>
  <c r="M49" i="19" s="1"/>
  <c r="B48" i="19"/>
  <c r="L36" i="19"/>
  <c r="O36" i="19" s="1"/>
  <c r="L34" i="19"/>
  <c r="M34" i="19" s="1"/>
  <c r="C45" i="19"/>
  <c r="M43" i="19" s="1"/>
  <c r="E37" i="19"/>
  <c r="C37" i="19"/>
  <c r="D35" i="19"/>
  <c r="L22" i="19"/>
  <c r="O22" i="19" s="1"/>
  <c r="L20" i="19"/>
  <c r="E23" i="19"/>
  <c r="C23" i="19"/>
  <c r="D21" i="19"/>
  <c r="L8" i="19"/>
  <c r="L6" i="19"/>
  <c r="D59" i="19" l="1"/>
  <c r="M57" i="19" s="1"/>
  <c r="L51" i="19"/>
  <c r="M51" i="19" s="1"/>
  <c r="M53" i="19" s="1"/>
  <c r="L37" i="19"/>
  <c r="M37" i="19" s="1"/>
  <c r="L23" i="19"/>
  <c r="M23" i="19" s="1"/>
  <c r="B36" i="1"/>
  <c r="C17" i="15"/>
  <c r="J17" i="15" s="1"/>
  <c r="O50" i="19"/>
  <c r="C31" i="19"/>
  <c r="B34" i="1"/>
  <c r="O51" i="19"/>
  <c r="L35" i="19"/>
  <c r="M35" i="19" s="1"/>
  <c r="M36" i="19"/>
  <c r="M20" i="19"/>
  <c r="L21" i="19"/>
  <c r="M21" i="19" s="1"/>
  <c r="M22" i="19"/>
  <c r="L53" i="19" l="1"/>
  <c r="O53" i="19"/>
  <c r="C12" i="15"/>
  <c r="J12" i="15" s="1"/>
  <c r="M30" i="19"/>
  <c r="D31" i="19"/>
  <c r="D12" i="15" s="1"/>
  <c r="E34" i="1"/>
  <c r="L39" i="19"/>
  <c r="D45" i="19"/>
  <c r="M39" i="19"/>
  <c r="O39" i="19" s="1"/>
  <c r="E39" i="19" s="1"/>
  <c r="O37" i="19"/>
  <c r="L25" i="19"/>
  <c r="M25" i="19"/>
  <c r="O25" i="19" s="1"/>
  <c r="E25" i="19" s="1"/>
  <c r="O23" i="19"/>
  <c r="D17" i="15" l="1"/>
  <c r="E36" i="1"/>
  <c r="E38" i="19"/>
  <c r="H17" i="15"/>
  <c r="H12" i="15"/>
  <c r="E24" i="19"/>
  <c r="E9" i="19" l="1"/>
  <c r="C9" i="19"/>
  <c r="F65" i="19"/>
  <c r="B34" i="19"/>
  <c r="C17" i="19" l="1"/>
  <c r="M16" i="19" s="1"/>
  <c r="E27" i="1" s="1"/>
  <c r="B32" i="1"/>
  <c r="F25" i="19"/>
  <c r="F11" i="19"/>
  <c r="D7" i="19"/>
  <c r="L7" i="19" l="1"/>
  <c r="M8" i="19"/>
  <c r="O8" i="19"/>
  <c r="E32" i="1"/>
  <c r="L9" i="19"/>
  <c r="M9" i="19" s="1"/>
  <c r="M6" i="19"/>
  <c r="L11" i="19" l="1"/>
  <c r="B58" i="28"/>
  <c r="C58" i="28"/>
  <c r="D53" i="28" s="1"/>
  <c r="B18" i="28"/>
  <c r="C18" i="28"/>
  <c r="B28" i="28"/>
  <c r="C28" i="28"/>
  <c r="B38" i="28"/>
  <c r="C38" i="28"/>
  <c r="B49" i="28"/>
  <c r="C47" i="28" s="1"/>
  <c r="C49" i="28"/>
  <c r="D64" i="28"/>
  <c r="D68" i="28"/>
  <c r="D72" i="28"/>
  <c r="D76" i="28"/>
  <c r="D81" i="28"/>
  <c r="C40" i="28" l="1"/>
  <c r="C48" i="28"/>
  <c r="D56" i="28"/>
  <c r="D58" i="28"/>
  <c r="B40" i="28"/>
  <c r="D63" i="28" s="1"/>
  <c r="D65" i="28" s="1"/>
  <c r="E15" i="19" s="1"/>
  <c r="D55" i="28"/>
  <c r="D54" i="28"/>
  <c r="D57" i="28"/>
  <c r="D67" i="28" l="1"/>
  <c r="D69" i="28" s="1"/>
  <c r="E29" i="19" s="1"/>
  <c r="D71" i="28"/>
  <c r="D73" i="28" s="1"/>
  <c r="D75" i="28"/>
  <c r="D77" i="28" s="1"/>
  <c r="E43" i="19" s="1"/>
  <c r="D79" i="28"/>
  <c r="D80" i="28"/>
  <c r="C32" i="27" l="1"/>
  <c r="D32" i="27"/>
  <c r="A30" i="27"/>
  <c r="B27" i="27"/>
  <c r="G19" i="25"/>
  <c r="G14" i="25"/>
  <c r="K14" i="15"/>
  <c r="K9" i="15"/>
  <c r="F47" i="19" l="1"/>
  <c r="F33" i="19"/>
  <c r="F19" i="19"/>
  <c r="B66" i="19" l="1"/>
  <c r="B62" i="19"/>
  <c r="B20" i="19"/>
  <c r="F67" i="19" l="1"/>
  <c r="F62" i="19"/>
  <c r="F20" i="19"/>
  <c r="F34" i="19" s="1"/>
  <c r="F48" i="19" s="1"/>
  <c r="M7" i="19" l="1"/>
  <c r="M11" i="19" l="1"/>
  <c r="O11" i="19" s="1"/>
  <c r="E11" i="19" s="1"/>
  <c r="E10" i="19" s="1"/>
  <c r="O9" i="19"/>
  <c r="D65" i="19"/>
  <c r="D67" i="19" s="1"/>
  <c r="D27" i="15" s="1"/>
  <c r="E2" i="19"/>
  <c r="E3" i="23"/>
  <c r="E5" i="23"/>
  <c r="R13" i="23"/>
  <c r="R12" i="23"/>
  <c r="R11" i="23"/>
  <c r="R10" i="23"/>
  <c r="F40" i="1"/>
  <c r="F23" i="1"/>
  <c r="F22" i="1"/>
  <c r="F21" i="1"/>
  <c r="F20" i="1"/>
  <c r="F19" i="1"/>
  <c r="E24" i="1"/>
  <c r="L62" i="19"/>
  <c r="L63" i="19" s="1"/>
  <c r="L65" i="19" s="1"/>
  <c r="O63" i="19"/>
  <c r="E63" i="19" s="1"/>
  <c r="C67" i="19"/>
  <c r="C22" i="15"/>
  <c r="C27" i="25" s="1"/>
  <c r="E25" i="1"/>
  <c r="E40" i="1"/>
  <c r="F38" i="1"/>
  <c r="F36" i="1"/>
  <c r="F34" i="1"/>
  <c r="F32" i="1"/>
  <c r="C38" i="1"/>
  <c r="C36" i="1"/>
  <c r="C34" i="1"/>
  <c r="C32" i="1"/>
  <c r="E6" i="1"/>
  <c r="F62" i="1"/>
  <c r="F57" i="1"/>
  <c r="B1" i="3"/>
  <c r="G1" i="15"/>
  <c r="E11" i="1"/>
  <c r="G57" i="1"/>
  <c r="E18" i="1"/>
  <c r="F17" i="25" l="1"/>
  <c r="C7" i="15"/>
  <c r="R15" i="23"/>
  <c r="E27" i="15"/>
  <c r="D32" i="25"/>
  <c r="E53" i="19"/>
  <c r="G40" i="1"/>
  <c r="M62" i="19"/>
  <c r="E38" i="1"/>
  <c r="G38" i="1" s="1"/>
  <c r="D7" i="15"/>
  <c r="G32" i="1"/>
  <c r="D36" i="1"/>
  <c r="G34" i="1"/>
  <c r="G36" i="1"/>
  <c r="D34" i="1"/>
  <c r="B38" i="1"/>
  <c r="D38" i="1" s="1"/>
  <c r="D32" i="1"/>
  <c r="M63" i="19"/>
  <c r="J7" i="15" l="1"/>
  <c r="F12" i="25" s="1"/>
  <c r="C17" i="25"/>
  <c r="H22" i="15"/>
  <c r="E52" i="19"/>
  <c r="M65" i="19"/>
  <c r="O65" i="19" s="1"/>
  <c r="E65" i="19" s="1"/>
  <c r="E67" i="19" s="1"/>
  <c r="C12" i="25"/>
  <c r="F22" i="25"/>
  <c r="D22" i="15"/>
  <c r="D27" i="25" s="1"/>
  <c r="F27" i="25" s="1"/>
  <c r="H7" i="15"/>
  <c r="E7" i="15"/>
  <c r="D12" i="25"/>
  <c r="E17" i="15"/>
  <c r="D22" i="25"/>
  <c r="E12" i="15"/>
  <c r="D17" i="25"/>
  <c r="C22" i="25" l="1"/>
  <c r="J22" i="15"/>
  <c r="E22" i="15"/>
  <c r="G22" i="15" s="1"/>
  <c r="V13" i="23" s="1"/>
  <c r="X13" i="23" s="1"/>
  <c r="F7" i="15"/>
  <c r="K7" i="15" s="1"/>
  <c r="E12" i="25"/>
  <c r="E19" i="1"/>
  <c r="E21" i="1"/>
  <c r="F17" i="15"/>
  <c r="K17" i="15" s="1"/>
  <c r="E22" i="25"/>
  <c r="E27" i="25"/>
  <c r="E22" i="1"/>
  <c r="F22" i="15"/>
  <c r="E20" i="1"/>
  <c r="E17" i="25"/>
  <c r="F12" i="15"/>
  <c r="K12" i="15" s="1"/>
  <c r="G12" i="15"/>
  <c r="V11" i="23" s="1"/>
  <c r="X11" i="23" s="1"/>
  <c r="H27" i="15"/>
  <c r="G17" i="15"/>
  <c r="V12" i="23" s="1"/>
  <c r="X12" i="23" s="1"/>
  <c r="G7" i="15"/>
  <c r="V10" i="23" s="1"/>
  <c r="X10" i="23" s="1"/>
  <c r="AA10" i="23" l="1"/>
  <c r="G27" i="15"/>
  <c r="V14" i="23" s="1"/>
  <c r="X14" i="23" s="1"/>
  <c r="X15" i="23" s="1"/>
  <c r="F27" i="15"/>
  <c r="AA14" i="23" s="1"/>
  <c r="E32" i="25"/>
  <c r="E23" i="1"/>
  <c r="AA11" i="23"/>
  <c r="AA12" i="23"/>
  <c r="AA13" i="23"/>
  <c r="K22" i="15"/>
  <c r="G12" i="25"/>
  <c r="V15" i="23" l="1"/>
  <c r="AA15" i="23"/>
  <c r="E26" i="1" s="1"/>
  <c r="G27" i="25"/>
  <c r="G17" i="25"/>
  <c r="G22" i="25"/>
</calcChain>
</file>

<file path=xl/sharedStrings.xml><?xml version="1.0" encoding="utf-8"?>
<sst xmlns="http://schemas.openxmlformats.org/spreadsheetml/2006/main" count="413" uniqueCount="236">
  <si>
    <t>Bank / PC</t>
  </si>
  <si>
    <t>PLZ Ort</t>
  </si>
  <si>
    <t>Konto-Nr.</t>
  </si>
  <si>
    <t>IBAN-Nr.</t>
  </si>
  <si>
    <t>Angebot</t>
  </si>
  <si>
    <t>CHF</t>
  </si>
  <si>
    <t>Name</t>
  </si>
  <si>
    <t>retour an:</t>
  </si>
  <si>
    <t>für die INSTITUTION</t>
  </si>
  <si>
    <t>Beurteilungskriterien</t>
  </si>
  <si>
    <t>A) Finanzdaten</t>
  </si>
  <si>
    <t>B) Leistungsdaten</t>
  </si>
  <si>
    <t>Kapazität / Plätze</t>
  </si>
  <si>
    <t>Geplante Leistungen / 
Aufenthaltstage</t>
  </si>
  <si>
    <t>Abweichung
zum Vorjahr</t>
  </si>
  <si>
    <t>Wohnen mit Beschäftigung</t>
  </si>
  <si>
    <t>Wohnen ohne Beschäftigung</t>
  </si>
  <si>
    <t>Beschäftigung f. Externe/Tagesstätte</t>
  </si>
  <si>
    <t>Kurzkommentar zum Leistungsvertrag</t>
  </si>
  <si>
    <t>Funktion / Tätigkeit</t>
  </si>
  <si>
    <t>visiert für</t>
  </si>
  <si>
    <t>Datum</t>
  </si>
  <si>
    <t>Visum</t>
  </si>
  <si>
    <t>Versand an die Inst.</t>
  </si>
  <si>
    <t>Zuständige(r) Revisor/in</t>
  </si>
  <si>
    <t>2. Revisor/in</t>
  </si>
  <si>
    <t>Vereinbarte Nettobetriebskosten pro Aufenthalts-/Präsenztag (Vollkosten)</t>
  </si>
  <si>
    <t>Total CHF</t>
  </si>
  <si>
    <t>Ambulante Betreuung</t>
  </si>
  <si>
    <t>Betrifft</t>
  </si>
  <si>
    <t>Betrag</t>
  </si>
  <si>
    <t>vereinfacht</t>
  </si>
  <si>
    <t>NBK</t>
  </si>
  <si>
    <t>NBK inkl. Teuerung</t>
  </si>
  <si>
    <t>Teuerungsvorgaben:</t>
  </si>
  <si>
    <t>(Vergleich zu Vorjahr, Spezialitäten im Vertragsjahr, etc.)</t>
  </si>
  <si>
    <t>Davon Platzzuschlag insgesamt</t>
  </si>
  <si>
    <t>Davon Betreuungszuschlag</t>
  </si>
  <si>
    <t>Betriebsbeitrag der öffentlichen Hand (Kanton)</t>
  </si>
  <si>
    <t>Betriebsbeitrag</t>
  </si>
  <si>
    <t>Leistungspreis pro Aufenthaltstag WH mit BS</t>
  </si>
  <si>
    <t>Leistungspreis pro Aufenthaltstag WH ohne BS</t>
  </si>
  <si>
    <t>Leistungspreis pro Aufenthaltstag pro Angebot</t>
  </si>
  <si>
    <t>Leistungspreis pro Präsenztag BS/TS</t>
  </si>
  <si>
    <t>Leistungspreis pro Stunde Ambulante Betreuung</t>
  </si>
  <si>
    <t>Ungerundet</t>
  </si>
  <si>
    <t>Institution</t>
  </si>
  <si>
    <t>Version</t>
  </si>
  <si>
    <t>Date d'enregistrement</t>
  </si>
  <si>
    <t>Données de base</t>
  </si>
  <si>
    <t>Nom de l'institution</t>
  </si>
  <si>
    <t>Rue</t>
  </si>
  <si>
    <t>NPA</t>
  </si>
  <si>
    <t>Lieu</t>
  </si>
  <si>
    <t>Organisme responsable</t>
  </si>
  <si>
    <t>Direction de l'institution</t>
  </si>
  <si>
    <t>Personne(s) de référence</t>
  </si>
  <si>
    <t>Téléphone</t>
  </si>
  <si>
    <t>Courriel</t>
  </si>
  <si>
    <t>Banque / CP</t>
  </si>
  <si>
    <t>NPA / Lieu</t>
  </si>
  <si>
    <t>Offre</t>
  </si>
  <si>
    <t>Home sans occupation</t>
  </si>
  <si>
    <t>Les recettes issues des suppléments de places accordés doivent êtres prises en compte.</t>
  </si>
  <si>
    <t>Total</t>
  </si>
  <si>
    <t>Nombre de places</t>
  </si>
  <si>
    <t>Journées de séjour planifiées</t>
  </si>
  <si>
    <t>Limite supérieure</t>
  </si>
  <si>
    <t>Journées de séjour</t>
  </si>
  <si>
    <t>Heures</t>
  </si>
  <si>
    <t>Berne, le</t>
  </si>
  <si>
    <t>OFFICE DES PERSONNES ÂGÉES ET HANDICAPÉES</t>
  </si>
  <si>
    <t>Lieu et date:</t>
  </si>
  <si>
    <t>association</t>
  </si>
  <si>
    <t>fondation</t>
  </si>
  <si>
    <t>société unipersonnelle</t>
  </si>
  <si>
    <t>société en nom collectif</t>
  </si>
  <si>
    <t>société simple</t>
  </si>
  <si>
    <t xml:space="preserve">société en commandite </t>
  </si>
  <si>
    <t>société anonyme</t>
  </si>
  <si>
    <t>société à responsabilité limitée</t>
  </si>
  <si>
    <t>société coopérative</t>
  </si>
  <si>
    <t>Nombre de journées
civiles</t>
  </si>
  <si>
    <t>INSTITUTION</t>
  </si>
  <si>
    <t>ORGANISME RESPONSABLE</t>
  </si>
  <si>
    <t xml:space="preserve">Astrid Wüthrich                      </t>
  </si>
  <si>
    <t>Cheffe d'office</t>
  </si>
  <si>
    <t>Coûts d'exploitation nets planifiés</t>
  </si>
  <si>
    <t>Le prestataire soussigné a pris connaissance des conditions générales du contrat, les accepte explicitement, et conclut par la présente un contrat de prestations avec la SAP.</t>
  </si>
  <si>
    <t>Heures planifiées</t>
  </si>
  <si>
    <t>Responsable de la Division Adultes</t>
  </si>
  <si>
    <t xml:space="preserve">Nom: </t>
  </si>
  <si>
    <t>Prix de la prestation par journée de séjour</t>
  </si>
  <si>
    <t>Prix de la prestation par heure</t>
  </si>
  <si>
    <t xml:space="preserve">Versand nach Unterschrift LV </t>
  </si>
  <si>
    <t>T. Schüpbach</t>
  </si>
  <si>
    <t>Nombre de journées civiles</t>
  </si>
  <si>
    <t xml:space="preserve">Berne, le </t>
  </si>
  <si>
    <t>Lieu et date :</t>
  </si>
  <si>
    <t>Nom :</t>
  </si>
  <si>
    <t>Annexe</t>
  </si>
  <si>
    <t/>
  </si>
  <si>
    <t>Base de calcul pour la</t>
  </si>
  <si>
    <t>Forme juridique</t>
  </si>
  <si>
    <t>N° de compte</t>
  </si>
  <si>
    <t>IBAN</t>
  </si>
  <si>
    <t>Homes et centres de jour : recettes budgétées</t>
  </si>
  <si>
    <t>Nom de l'institution :</t>
  </si>
  <si>
    <t>Président/e de l'organisme responsable</t>
  </si>
  <si>
    <t>Téléphone :</t>
  </si>
  <si>
    <t>Prix de la 
prestation</t>
  </si>
  <si>
    <t>DIRECTION DE L'INSTITUTION</t>
  </si>
  <si>
    <t>Total des recettes</t>
  </si>
  <si>
    <t>Limite supérieure des coûts d'exploitation nets</t>
  </si>
  <si>
    <t>Amt für Integration und Soziales</t>
  </si>
  <si>
    <t>Leistungsvertrag</t>
  </si>
  <si>
    <t>Thomas Schüpbach</t>
  </si>
  <si>
    <t>Homes et centres de jour 
pour adultes en situation de handicap</t>
  </si>
  <si>
    <t>Autre offre</t>
  </si>
  <si>
    <t>OFFICE DE L'INTÉGRATION ET DE L'ACTION SOCIALE</t>
  </si>
  <si>
    <t>Journées de présence planifiées</t>
  </si>
  <si>
    <t>Prix de la prestation par journée de présence</t>
  </si>
  <si>
    <t>Nombre de journées de présence</t>
  </si>
  <si>
    <t>Journées de présence</t>
  </si>
  <si>
    <t>Amtsvorsteher</t>
  </si>
  <si>
    <t>M. Michel</t>
  </si>
  <si>
    <t>Gesundheits-, Sozial- und Integrationsdirektion</t>
  </si>
  <si>
    <t>Visum innerhalb AIS</t>
  </si>
  <si>
    <t>Version simplifiée</t>
  </si>
  <si>
    <t>DSE (Direction de la sécurité) = personnes placées en lien avec l'exécution des peines et mesures</t>
  </si>
  <si>
    <t>APEA = autorité de protection de l'enfant et de l'adulte</t>
  </si>
  <si>
    <t>Personnes domiciliées dans le canton de Berne</t>
  </si>
  <si>
    <t xml:space="preserve">Recettes des taxes de réservation
</t>
  </si>
  <si>
    <t>Recettes des prestations fournies aux rentières et rentiers AI 
(y c. prestations aux personnes s'acquittant elles-mêmes du tarif et prestations financées par l'APEA)</t>
  </si>
  <si>
    <t>Konto</t>
  </si>
  <si>
    <t>Ambulante Betr.</t>
  </si>
  <si>
    <t>Leistungspreis gemäss Vertrag 2023</t>
  </si>
  <si>
    <t>Abzug der Infrastrukturkosten</t>
  </si>
  <si>
    <t>Gesundheits-, Sozial- und Integrationsdirektion des Kantons Bern (GSI)</t>
  </si>
  <si>
    <t>Kreditoren 4403</t>
  </si>
  <si>
    <r>
      <t>Freiburgstrasse</t>
    </r>
    <r>
      <rPr>
        <sz val="11"/>
        <color rgb="FF000000"/>
        <rFont val="Arial"/>
        <family val="2"/>
      </rPr>
      <t xml:space="preserve"> </t>
    </r>
    <r>
      <rPr>
        <b/>
        <sz val="11"/>
        <color rgb="FF000000"/>
        <rFont val="Arial"/>
        <family val="2"/>
      </rPr>
      <t>453</t>
    </r>
  </si>
  <si>
    <t>3018 Bern</t>
  </si>
  <si>
    <t>Zahlungsbeleg AIS</t>
  </si>
  <si>
    <t>Zahlungsempfänger</t>
  </si>
  <si>
    <t>Bankverbindung</t>
  </si>
  <si>
    <t>SAP-Projektdefinition</t>
  </si>
  <si>
    <t>Anforderer Mail</t>
  </si>
  <si>
    <t>Rechnungsdatum</t>
  </si>
  <si>
    <t>Valuta</t>
  </si>
  <si>
    <t>Zahlungszweck</t>
  </si>
  <si>
    <t>Beleg erstellt durch:</t>
  </si>
  <si>
    <t>Site Internet</t>
  </si>
  <si>
    <t>Logement</t>
  </si>
  <si>
    <t>Recettes des prestations fournies aux personnes non domiciliées dans le canton de Berne</t>
  </si>
  <si>
    <t>Subvention d'exploitation maximale</t>
  </si>
  <si>
    <t>Déduction des frais d’infrastructure</t>
  </si>
  <si>
    <t>Prix des prestations selon contrat 2023</t>
  </si>
  <si>
    <t>Logement avec occupation intégrée</t>
  </si>
  <si>
    <t>Étape 3</t>
  </si>
  <si>
    <t>Atelier d’occupation 
et centre de jour</t>
  </si>
  <si>
    <t>Home avec 
occupation intégrée</t>
  </si>
  <si>
    <t>%</t>
  </si>
  <si>
    <t>Coûts d’exploitation 
nets</t>
  </si>
  <si>
    <t>Nombre d’unités 
de prestation</t>
  </si>
  <si>
    <t>Répartition par offre (selon contrat 2023)</t>
  </si>
  <si>
    <t>Atelier</t>
  </si>
  <si>
    <t>Home</t>
  </si>
  <si>
    <t>Charges</t>
  </si>
  <si>
    <t>Structure</t>
  </si>
  <si>
    <t>Répartition par contrat de prestations</t>
  </si>
  <si>
    <t>Étape 2</t>
  </si>
  <si>
    <t>Remarques</t>
  </si>
  <si>
    <t>Compte</t>
  </si>
  <si>
    <t>Amortissements immobiliers</t>
  </si>
  <si>
    <t>Intérêts hypothécaires</t>
  </si>
  <si>
    <t>Loyer et rente du droit de superficie</t>
  </si>
  <si>
    <t>Étape 1</t>
  </si>
  <si>
    <t>Procédure</t>
  </si>
  <si>
    <t xml:space="preserve">Adaptation du prix des prestations 2024 suite à l’introduction du forfait d’infrastructure </t>
  </si>
  <si>
    <t>Correction de la DSSI</t>
  </si>
  <si>
    <t>Ajout du forfait d'infrastructure</t>
  </si>
  <si>
    <t>Déduction des frais d'infrastructure</t>
  </si>
  <si>
    <t>En fonction de l'occupation selon contrat</t>
  </si>
  <si>
    <t>Tarif par
journée civile</t>
  </si>
  <si>
    <t>Tarif par journée civile</t>
  </si>
  <si>
    <t xml:space="preserve">Recettes des prestations financées par le service social, l'APEA (personnes sans rente AI) ou la DSE </t>
  </si>
  <si>
    <t xml:space="preserve">Structure journalière
externe ou interne </t>
  </si>
  <si>
    <t>Structure journalière externe ou interne</t>
  </si>
  <si>
    <t>*APEA = autorité de placement de l'enfant et de l'adulte</t>
  </si>
  <si>
    <t>**GPCF = garantie de prise en charge des frais</t>
  </si>
  <si>
    <t>Prix des prestations fournies aux rentières et rentiers AI bernois (y c. prestations aux personnes s'acquittant elles-mêmes du tarif et prestations financées par l'APEA*)</t>
  </si>
  <si>
    <t>Tarif couvrant les frais ou tarif GPCF**</t>
  </si>
  <si>
    <r>
      <t xml:space="preserve">Le prix des prestations doit être recalculé suite à l’introduction de la rétribution forfaitaire des frais d’infrastructure (forfait d’infrastructure par unité de prestations). La procédure est la suivante : pour commencer, les frais d’infrastructure sont déduits du prix des prestations 2023 proportionnellement par offre, et ce sur la base de la dernière clôture des comptes révisée, soit 2022 (étapes 1 à 3 ci-dessous). Le forfait est ensuite ajouté au prix ainsi obtenu (voir onglet suivant </t>
    </r>
    <r>
      <rPr>
        <i/>
        <sz val="11"/>
        <rFont val="Arial"/>
        <family val="2"/>
      </rPr>
      <t>Feuille de cacul</t>
    </r>
    <r>
      <rPr>
        <sz val="11"/>
        <rFont val="Arial"/>
        <family val="2"/>
      </rPr>
      <t>). Le calcul sera opéré annuellement jusqu’au transfert de l’institution dans le système de rétribution basé sur les coûts normatifs.</t>
    </r>
  </si>
  <si>
    <r>
      <rPr>
        <b/>
        <sz val="11"/>
        <rFont val="Arial"/>
        <family val="2"/>
      </rPr>
      <t>Définition des frais d’infrastructure 2022, à financer dès 2024 par le forfait d’infrastructure</t>
    </r>
    <r>
      <rPr>
        <sz val="11"/>
        <rFont val="Arial"/>
        <family val="2"/>
      </rPr>
      <t xml:space="preserve">
Ces frais doivent pouvoir être attestés par le compte de résultat ou par la comptabilité analytique (joindre les justificatifs correspondants).</t>
    </r>
  </si>
  <si>
    <r>
      <rPr>
        <b/>
        <sz val="11"/>
        <rFont val="Arial"/>
        <family val="2"/>
      </rPr>
      <t>Répartition des frais d’infrastructure entre les unités d’imputation/offres de l’institution</t>
    </r>
    <r>
      <rPr>
        <sz val="11"/>
        <rFont val="Arial"/>
        <family val="2"/>
      </rPr>
      <t xml:space="preserve">
Si l’institution tient une comptabilité analytique, il suffit de s’y référer et de reporter les frais en question directement dans les champs marqués en bleu (D63, D67, D71, D75 et D79).
Dans le cas contraire, il convient de recourir à une clé de répartition adéquate facilement vérifiable (en règle générale la surface en m</t>
    </r>
    <r>
      <rPr>
        <vertAlign val="superscript"/>
        <sz val="11"/>
        <rFont val="Arial"/>
        <family val="2"/>
      </rPr>
      <t>2</t>
    </r>
    <r>
      <rPr>
        <sz val="11"/>
        <rFont val="Arial"/>
        <family val="2"/>
      </rPr>
      <t>).
Si l’institution comprend un home et un atelier, elle commencera par répartir les frais entre ces deux structures avant de les ventiler entre les diverses offres du home.</t>
    </r>
  </si>
  <si>
    <r>
      <rPr>
        <b/>
        <sz val="11"/>
        <rFont val="Arial"/>
        <family val="2"/>
      </rPr>
      <t>Déduction des frais d’infrastructure</t>
    </r>
    <r>
      <rPr>
        <sz val="11"/>
        <rFont val="Arial"/>
        <family val="2"/>
      </rPr>
      <t xml:space="preserve">
Les frais d’infrastructure sont ensuite déduits du prix des prestations 2023 par offre, selon la répartition ci-dessus (ou selon la comptabilité analytique). Le forfait d’infrastructure ajouté figure dans l’onglet suivant (feuille de calcul).</t>
    </r>
  </si>
  <si>
    <t>Feuille de calcul du prix des prestations</t>
  </si>
  <si>
    <t>*APEA = autorité de placement de l'enfant
et de l'adulte
**GPCF = garantie de prise en charge 
des frais</t>
  </si>
  <si>
    <t>Bereichsleitung Finanzen Soziales</t>
  </si>
  <si>
    <t>Finanzielle Aufsicht</t>
  </si>
  <si>
    <t>I. Heimann</t>
  </si>
  <si>
    <t>Finanzielle und fachliche Aufsicht</t>
  </si>
  <si>
    <t>Berechnung I-P</t>
  </si>
  <si>
    <t>davon Infrastrukturpauschale (I-P)</t>
  </si>
  <si>
    <t>Entlastungspaket</t>
  </si>
  <si>
    <t>Suppl. de places 2025</t>
  </si>
  <si>
    <t>Suppl. de prise en charge 2025</t>
  </si>
  <si>
    <t>Abteilungsleitungung BFO</t>
  </si>
  <si>
    <t>Checkliste Ablauf Prüfung/Verarbeitung Leistungsvertragsunterlagen
(Berechnungsgrundlage und Jahresleistungsvertrag)</t>
  </si>
  <si>
    <t>./. journées supplémentaires pour année bissextile</t>
  </si>
  <si>
    <t>Responsable de la division Handicap, famille et aide aux victimes</t>
  </si>
  <si>
    <t>./. forfait d'instrastructure</t>
  </si>
  <si>
    <t>Journées 
de séjour planifiées</t>
  </si>
  <si>
    <t>Journées 
de présence planifiées</t>
  </si>
  <si>
    <t>Programme d'économie</t>
  </si>
  <si>
    <t>Prestations planifiées</t>
  </si>
  <si>
    <t>Prise en charge ambulatoire</t>
  </si>
  <si>
    <t>Tarif par journée de présence</t>
  </si>
  <si>
    <t>Abteilung Finanzen und Controlling</t>
  </si>
  <si>
    <t>Forfait 2026</t>
  </si>
  <si>
    <t>Budget
LV 2027</t>
  </si>
  <si>
    <t>Budget 
LV 2026</t>
  </si>
  <si>
    <t>Budget
LV 2025</t>
  </si>
  <si>
    <t>Zusätzliche
Plätze 2027</t>
  </si>
  <si>
    <t>planification 2027 des prestations et des finances</t>
  </si>
  <si>
    <t>2026 après correction</t>
  </si>
  <si>
    <t>Renchérissement 2027</t>
  </si>
  <si>
    <t>2027 après correction, forfait inclus</t>
  </si>
  <si>
    <t>Selon contrat 2026</t>
  </si>
  <si>
    <t>Forfait 2027</t>
  </si>
  <si>
    <t>Prix de la prestation 2027</t>
  </si>
  <si>
    <t>Synthèse par offre pour l'exercice 2027</t>
  </si>
  <si>
    <t>Prix des prestations convenu par offre pour l'exercice 2027</t>
  </si>
  <si>
    <t>Vorschusszahlung zum Leistungsvertrag 2027</t>
  </si>
  <si>
    <t>4400A-300056.E.021</t>
  </si>
  <si>
    <t>LEISTUNGSVERTRAG (LV) 2027 Ausgabenbewilligung zur Unterschrift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</si>
</sst>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
    <numFmt numFmtId="165" formatCode="_ * #,,_ ;_ * \-#,,_ ;_ * &quot;-&quot;??_ ;_ @_ "/>
    <numFmt numFmtId="166" formatCode="_ * #.0,,_ ;_ * \-#.0,,_ ;_ * &quot;-&quot;??_ ;_ @_ "/>
    <numFmt numFmtId="167" formatCode="_ * #,##0,_ ;_ * \-#,##0,_ ;_ * &quot;-&quot;??_ ;_ @_ "/>
    <numFmt numFmtId="168" formatCode="dd/mm/yy;@"/>
  </numFmts>
  <fonts count="51" x14ac:knownFonts="1">
    <font>
      <sz val="10"/>
      <name val="Arial"/>
    </font>
    <font>
      <sz val="11"/>
      <color theme="1"/>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Arial"/>
      <family val="2"/>
    </font>
    <font>
      <sz val="12"/>
      <name val="Arial"/>
      <family val="2"/>
    </font>
    <font>
      <b/>
      <sz val="12"/>
      <name val="Arial"/>
      <family val="2"/>
    </font>
    <font>
      <b/>
      <sz val="16"/>
      <name val="Arial"/>
      <family val="2"/>
    </font>
    <font>
      <b/>
      <sz val="11"/>
      <name val="Arial"/>
      <family val="2"/>
    </font>
    <font>
      <sz val="14"/>
      <name val="Arial"/>
      <family val="2"/>
    </font>
    <font>
      <b/>
      <sz val="10"/>
      <name val="Arial"/>
      <family val="2"/>
    </font>
    <font>
      <b/>
      <sz val="9"/>
      <name val="Arial"/>
      <family val="2"/>
    </font>
    <font>
      <sz val="9"/>
      <name val="Arial"/>
      <family val="2"/>
    </font>
    <font>
      <sz val="11"/>
      <name val="Arial"/>
      <family val="2"/>
    </font>
    <font>
      <sz val="16"/>
      <name val="Arial"/>
      <family val="2"/>
    </font>
    <font>
      <sz val="8"/>
      <name val="Arial"/>
      <family val="2"/>
    </font>
    <font>
      <b/>
      <sz val="26"/>
      <name val="Arial"/>
      <family val="2"/>
    </font>
    <font>
      <sz val="10"/>
      <name val="Arial"/>
      <family val="2"/>
    </font>
    <font>
      <sz val="11"/>
      <color theme="1"/>
      <name val="Calibri"/>
      <family val="2"/>
      <scheme val="minor"/>
    </font>
    <font>
      <u/>
      <sz val="10"/>
      <color theme="10"/>
      <name val="Arial"/>
      <family val="2"/>
    </font>
    <font>
      <sz val="10"/>
      <color rgb="FFFF0000"/>
      <name val="Arial"/>
      <family val="2"/>
    </font>
    <font>
      <sz val="26"/>
      <name val="Arial"/>
      <family val="2"/>
    </font>
    <font>
      <sz val="11"/>
      <name val="Calibri"/>
      <family val="2"/>
      <scheme val="minor"/>
    </font>
    <font>
      <sz val="10"/>
      <color theme="1"/>
      <name val="Arial"/>
      <family val="2"/>
    </font>
    <font>
      <sz val="10.5"/>
      <color theme="1"/>
      <name val="Calibri"/>
      <family val="2"/>
      <scheme val="minor"/>
    </font>
    <font>
      <b/>
      <sz val="11"/>
      <color rgb="FF000000"/>
      <name val="Arial"/>
      <family val="2"/>
    </font>
    <font>
      <sz val="11"/>
      <color rgb="FF000000"/>
      <name val="Arial"/>
      <family val="2"/>
    </font>
    <font>
      <b/>
      <sz val="18"/>
      <color rgb="FF000000"/>
      <name val="Arial"/>
      <family val="2"/>
    </font>
    <font>
      <b/>
      <u/>
      <sz val="11"/>
      <name val="Arial"/>
      <family val="2"/>
    </font>
    <font>
      <i/>
      <sz val="11"/>
      <name val="Arial"/>
      <family val="2"/>
    </font>
    <font>
      <vertAlign val="superscript"/>
      <sz val="11"/>
      <name val="Arial"/>
      <family val="2"/>
    </font>
    <font>
      <i/>
      <sz val="10"/>
      <name val="Arial"/>
      <family val="2"/>
    </font>
    <font>
      <sz val="8"/>
      <color rgb="FF000000"/>
      <name val="Segoe UI"/>
      <family val="2"/>
    </font>
    <font>
      <sz val="16"/>
      <color theme="1"/>
      <name val="Arial"/>
      <family val="2"/>
    </font>
    <font>
      <sz val="11"/>
      <color rgb="FFFF0000"/>
      <name val="Arial"/>
      <family val="2"/>
    </font>
  </fonts>
  <fills count="3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13"/>
        <bgColor indexed="34"/>
      </patternFill>
    </fill>
    <fill>
      <patternFill patternType="solid">
        <fgColor indexed="13"/>
        <bgColor indexed="64"/>
      </patternFill>
    </fill>
    <fill>
      <patternFill patternType="solid">
        <fgColor indexed="22"/>
        <bgColor indexed="64"/>
      </patternFill>
    </fill>
    <fill>
      <patternFill patternType="solid">
        <fgColor rgb="FFFFFF00"/>
        <bgColor indexed="64"/>
      </patternFill>
    </fill>
    <fill>
      <patternFill patternType="solid">
        <fgColor rgb="FFFFFF00"/>
        <bgColor indexed="3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indexed="43"/>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C000"/>
        <bgColor indexed="64"/>
      </patternFill>
    </fill>
  </fills>
  <borders count="13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right style="thin">
        <color indexed="64"/>
      </right>
      <top style="thin">
        <color indexed="64"/>
      </top>
      <bottom/>
      <diagonal/>
    </border>
    <border>
      <left style="thin">
        <color indexed="64"/>
      </left>
      <right/>
      <top/>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8"/>
      </left>
      <right/>
      <top style="medium">
        <color indexed="8"/>
      </top>
      <bottom/>
      <diagonal/>
    </border>
    <border>
      <left/>
      <right style="medium">
        <color indexed="64"/>
      </right>
      <top style="medium">
        <color indexed="64"/>
      </top>
      <bottom/>
      <diagonal/>
    </border>
    <border>
      <left style="medium">
        <color indexed="64"/>
      </left>
      <right/>
      <top/>
      <bottom/>
      <diagonal/>
    </border>
    <border>
      <left style="medium">
        <color indexed="8"/>
      </left>
      <right/>
      <top/>
      <bottom/>
      <diagonal/>
    </border>
    <border>
      <left/>
      <right style="medium">
        <color indexed="64"/>
      </right>
      <top/>
      <bottom/>
      <diagonal/>
    </border>
    <border>
      <left style="medium">
        <color indexed="8"/>
      </left>
      <right/>
      <top/>
      <bottom style="medium">
        <color indexed="8"/>
      </bottom>
      <diagonal/>
    </border>
    <border>
      <left/>
      <right/>
      <top/>
      <bottom style="medium">
        <color indexed="64"/>
      </bottom>
      <diagonal/>
    </border>
    <border>
      <left/>
      <right style="medium">
        <color indexed="64"/>
      </right>
      <top/>
      <bottom style="medium">
        <color indexed="64"/>
      </bottom>
      <diagonal/>
    </border>
    <border>
      <left/>
      <right style="thin">
        <color indexed="8"/>
      </right>
      <top/>
      <bottom style="medium">
        <color indexed="64"/>
      </bottom>
      <diagonal/>
    </border>
    <border>
      <left style="thin">
        <color indexed="64"/>
      </left>
      <right style="thin">
        <color indexed="8"/>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style="medium">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top/>
      <bottom/>
      <diagonal/>
    </border>
    <border>
      <left style="medium">
        <color indexed="64"/>
      </left>
      <right/>
      <top style="medium">
        <color indexed="64"/>
      </top>
      <bottom/>
      <diagonal/>
    </border>
    <border>
      <left style="thin">
        <color indexed="64"/>
      </left>
      <right/>
      <top style="hair">
        <color indexed="64"/>
      </top>
      <bottom style="hair">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style="medium">
        <color indexed="64"/>
      </left>
      <right/>
      <top/>
      <bottom style="thin">
        <color indexed="8"/>
      </bottom>
      <diagonal/>
    </border>
    <border>
      <left style="medium">
        <color indexed="64"/>
      </left>
      <right/>
      <top style="medium">
        <color indexed="8"/>
      </top>
      <bottom style="thin">
        <color indexed="8"/>
      </bottom>
      <diagonal/>
    </border>
    <border>
      <left style="medium">
        <color indexed="64"/>
      </left>
      <right style="thin">
        <color indexed="8"/>
      </right>
      <top style="medium">
        <color indexed="8"/>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8"/>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style="thin">
        <color indexed="8"/>
      </right>
      <top style="thin">
        <color indexed="64"/>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49"/>
      </right>
      <top/>
      <bottom/>
      <diagonal/>
    </border>
    <border>
      <left/>
      <right/>
      <top/>
      <bottom style="thin">
        <color auto="1"/>
      </bottom>
      <diagonal/>
    </border>
    <border>
      <left style="thin">
        <color indexed="64"/>
      </left>
      <right/>
      <top style="medium">
        <color indexed="64"/>
      </top>
      <bottom style="medium">
        <color auto="1"/>
      </bottom>
      <diagonal/>
    </border>
    <border>
      <left/>
      <right/>
      <top style="medium">
        <color auto="1"/>
      </top>
      <bottom style="medium">
        <color indexed="64"/>
      </bottom>
      <diagonal/>
    </border>
    <border>
      <left/>
      <right style="thin">
        <color indexed="64"/>
      </right>
      <top style="medium">
        <color auto="1"/>
      </top>
      <bottom style="medium">
        <color indexed="64"/>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auto="1"/>
      </left>
      <right/>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bottom/>
      <diagonal/>
    </border>
    <border>
      <left style="thin">
        <color auto="1"/>
      </left>
      <right style="medium">
        <color auto="1"/>
      </right>
      <top style="medium">
        <color auto="1"/>
      </top>
      <bottom style="thin">
        <color auto="1"/>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s>
  <cellStyleXfs count="78">
    <xf numFmtId="0" fontId="0"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2" applyNumberFormat="0" applyAlignment="0" applyProtection="0"/>
    <xf numFmtId="0" fontId="7" fillId="21" borderId="3" applyNumberFormat="0" applyAlignment="0" applyProtection="0"/>
    <xf numFmtId="43" fontId="2" fillId="0" borderId="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5" fillId="0" borderId="0" applyNumberFormat="0" applyFill="0" applyBorder="0" applyAlignment="0" applyProtection="0">
      <alignment vertical="top"/>
      <protection locked="0"/>
    </xf>
    <xf numFmtId="0" fontId="13" fillId="7" borderId="2" applyNumberFormat="0" applyAlignment="0" applyProtection="0"/>
    <xf numFmtId="0" fontId="14" fillId="0" borderId="8" applyNumberFormat="0" applyFill="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33" fillId="23" borderId="9" applyNumberFormat="0" applyAlignment="0" applyProtection="0"/>
    <xf numFmtId="0" fontId="2" fillId="23" borderId="9" applyNumberFormat="0" applyAlignment="0" applyProtection="0"/>
    <xf numFmtId="0" fontId="16" fillId="20" borderId="1" applyNumberFormat="0" applyAlignment="0" applyProtection="0"/>
    <xf numFmtId="0" fontId="2" fillId="0" borderId="0"/>
    <xf numFmtId="0" fontId="2" fillId="0" borderId="0"/>
    <xf numFmtId="0" fontId="34" fillId="0" borderId="0"/>
    <xf numFmtId="0" fontId="2" fillId="0" borderId="0"/>
    <xf numFmtId="0" fontId="2" fillId="0" borderId="0"/>
    <xf numFmtId="0" fontId="17" fillId="0" borderId="0" applyNumberFormat="0" applyFill="0" applyBorder="0" applyAlignment="0" applyProtection="0"/>
    <xf numFmtId="0" fontId="18" fillId="0" borderId="4" applyNumberFormat="0" applyFill="0" applyAlignment="0" applyProtection="0"/>
    <xf numFmtId="0" fontId="19" fillId="0" borderId="0" applyNumberFormat="0" applyFill="0" applyBorder="0" applyAlignment="0" applyProtection="0"/>
    <xf numFmtId="43" fontId="2" fillId="0" borderId="0" applyFont="0" applyFill="0" applyBorder="0" applyAlignment="0" applyProtection="0"/>
    <xf numFmtId="4" fontId="31" fillId="0" borderId="0"/>
    <xf numFmtId="165" fontId="31" fillId="0" borderId="0" applyFill="0" applyBorder="0"/>
    <xf numFmtId="166" fontId="31" fillId="0" borderId="0" applyFill="0" applyBorder="0"/>
    <xf numFmtId="9" fontId="2" fillId="0" borderId="0" applyFont="0" applyFill="0" applyBorder="0" applyAlignment="0" applyProtection="0"/>
    <xf numFmtId="0" fontId="2" fillId="0" borderId="0"/>
    <xf numFmtId="167" fontId="31" fillId="33" borderId="96" applyFill="0" applyBorder="0"/>
    <xf numFmtId="0" fontId="2" fillId="0" borderId="0"/>
    <xf numFmtId="4" fontId="40" fillId="0" borderId="0" applyFont="0" applyFill="0" applyBorder="0" applyProtection="0"/>
    <xf numFmtId="9" fontId="34" fillId="0" borderId="0" applyFont="0" applyFill="0" applyBorder="0" applyAlignment="0" applyProtection="0"/>
    <xf numFmtId="0" fontId="2" fillId="0" borderId="0"/>
  </cellStyleXfs>
  <cellXfs count="691">
    <xf numFmtId="0" fontId="0" fillId="0" borderId="0" xfId="0"/>
    <xf numFmtId="0" fontId="0" fillId="0" borderId="0" xfId="0" applyAlignment="1">
      <alignment horizontal="center"/>
    </xf>
    <xf numFmtId="0" fontId="21" fillId="0" borderId="0" xfId="0" applyFont="1" applyAlignment="1">
      <alignment horizontal="center"/>
    </xf>
    <xf numFmtId="0" fontId="22" fillId="0" borderId="0" xfId="0" applyFont="1" applyAlignment="1">
      <alignment horizontal="center"/>
    </xf>
    <xf numFmtId="14" fontId="22" fillId="24" borderId="10" xfId="0" applyNumberFormat="1" applyFont="1" applyFill="1" applyBorder="1" applyAlignment="1" applyProtection="1">
      <alignment horizontal="center" vertical="center"/>
      <protection locked="0"/>
    </xf>
    <xf numFmtId="0" fontId="21" fillId="0" borderId="0" xfId="0" applyFont="1" applyAlignment="1">
      <alignment vertical="top" wrapText="1"/>
    </xf>
    <xf numFmtId="0" fontId="23" fillId="0" borderId="11" xfId="0" applyFont="1" applyBorder="1" applyAlignment="1">
      <alignment vertical="top" wrapText="1"/>
    </xf>
    <xf numFmtId="0" fontId="23" fillId="0" borderId="0" xfId="0" applyFont="1" applyAlignment="1">
      <alignment vertical="top" wrapText="1"/>
    </xf>
    <xf numFmtId="0" fontId="25" fillId="0" borderId="0" xfId="0" applyFont="1" applyAlignment="1">
      <alignment vertical="top" wrapText="1"/>
    </xf>
    <xf numFmtId="0" fontId="24" fillId="24" borderId="12" xfId="0" applyFont="1" applyFill="1" applyBorder="1" applyAlignment="1" applyProtection="1">
      <alignment vertical="center" wrapText="1"/>
      <protection locked="0"/>
    </xf>
    <xf numFmtId="0" fontId="24" fillId="24" borderId="12" xfId="0" applyFont="1" applyFill="1" applyBorder="1" applyAlignment="1" applyProtection="1">
      <alignment horizontal="left" vertical="center" wrapText="1"/>
      <protection locked="0"/>
    </xf>
    <xf numFmtId="14" fontId="0" fillId="0" borderId="0" xfId="0" applyNumberFormat="1" applyFont="1" applyAlignment="1">
      <alignment horizontal="left" vertical="top" wrapText="1"/>
    </xf>
    <xf numFmtId="0" fontId="0" fillId="0" borderId="0" xfId="0" applyProtection="1"/>
    <xf numFmtId="0" fontId="2" fillId="0" borderId="0" xfId="0" applyFont="1"/>
    <xf numFmtId="0" fontId="22" fillId="24" borderId="10" xfId="0" applyNumberFormat="1" applyFont="1" applyFill="1" applyBorder="1" applyAlignment="1" applyProtection="1">
      <alignment horizontal="center" vertical="center"/>
      <protection locked="0"/>
    </xf>
    <xf numFmtId="49" fontId="22" fillId="24" borderId="10" xfId="0" applyNumberFormat="1" applyFont="1" applyFill="1" applyBorder="1" applyAlignment="1" applyProtection="1">
      <alignment horizontal="center" vertical="center"/>
      <protection locked="0"/>
    </xf>
    <xf numFmtId="14" fontId="2" fillId="0" borderId="11" xfId="0" applyNumberFormat="1" applyFont="1" applyBorder="1" applyAlignment="1">
      <alignment horizontal="right" vertical="center" wrapText="1"/>
    </xf>
    <xf numFmtId="0" fontId="21" fillId="0" borderId="0" xfId="0" applyFont="1" applyBorder="1" applyAlignment="1">
      <alignment vertical="top" wrapText="1"/>
    </xf>
    <xf numFmtId="0" fontId="2" fillId="0" borderId="10" xfId="0" applyFont="1" applyBorder="1" applyAlignment="1">
      <alignment horizontal="left" vertical="center" wrapText="1"/>
    </xf>
    <xf numFmtId="0" fontId="29" fillId="0" borderId="11" xfId="0" applyFont="1" applyBorder="1" applyAlignment="1">
      <alignment vertical="top" wrapText="1"/>
    </xf>
    <xf numFmtId="0" fontId="2" fillId="0" borderId="0" xfId="0" applyFont="1" applyAlignment="1">
      <alignment horizontal="left" vertical="center" wrapText="1"/>
    </xf>
    <xf numFmtId="0" fontId="21" fillId="0" borderId="0" xfId="0" applyFont="1" applyAlignment="1">
      <alignment horizontal="left" vertical="top" wrapText="1"/>
    </xf>
    <xf numFmtId="0" fontId="25" fillId="0" borderId="0" xfId="0" applyFont="1" applyAlignment="1">
      <alignment horizontal="left" vertical="top"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36" fillId="0" borderId="0" xfId="0" applyFont="1"/>
    <xf numFmtId="0" fontId="22" fillId="0" borderId="0" xfId="0" applyFont="1" applyFill="1" applyBorder="1" applyAlignment="1" applyProtection="1">
      <alignment horizontal="center" vertical="center"/>
    </xf>
    <xf numFmtId="0" fontId="0" fillId="0" borderId="0" xfId="0" applyFill="1" applyProtection="1"/>
    <xf numFmtId="0" fontId="26" fillId="0" borderId="0" xfId="0" applyFont="1" applyProtection="1"/>
    <xf numFmtId="0" fontId="2" fillId="0" borderId="0" xfId="0" applyFont="1" applyProtection="1"/>
    <xf numFmtId="0" fontId="0" fillId="0" borderId="0" xfId="0" applyAlignment="1" applyProtection="1">
      <alignment horizontal="left"/>
    </xf>
    <xf numFmtId="0" fontId="24" fillId="0" borderId="0" xfId="0" applyFont="1" applyProtection="1"/>
    <xf numFmtId="0" fontId="0" fillId="0" borderId="0" xfId="0" applyBorder="1" applyProtection="1"/>
    <xf numFmtId="0" fontId="26" fillId="0" borderId="0" xfId="0" applyFont="1" applyAlignment="1" applyProtection="1">
      <alignment horizontal="left" vertical="center"/>
    </xf>
    <xf numFmtId="0" fontId="0" fillId="0" borderId="0" xfId="0" applyBorder="1" applyAlignment="1" applyProtection="1">
      <alignment horizontal="center"/>
    </xf>
    <xf numFmtId="0" fontId="24" fillId="27" borderId="13" xfId="0" applyFont="1" applyFill="1" applyBorder="1" applyAlignment="1" applyProtection="1">
      <alignment vertical="center" wrapText="1"/>
      <protection locked="0"/>
    </xf>
    <xf numFmtId="0" fontId="35" fillId="24" borderId="12" xfId="47" applyNumberFormat="1" applyFill="1" applyBorder="1" applyAlignment="1" applyProtection="1">
      <alignment vertical="center" wrapText="1"/>
      <protection locked="0"/>
    </xf>
    <xf numFmtId="0" fontId="28" fillId="0" borderId="0" xfId="0" applyFont="1" applyProtection="1"/>
    <xf numFmtId="0" fontId="27" fillId="0" borderId="0" xfId="0" applyFont="1" applyProtection="1"/>
    <xf numFmtId="0" fontId="0" fillId="0" borderId="0" xfId="0" applyAlignment="1" applyProtection="1">
      <alignment horizontal="right"/>
    </xf>
    <xf numFmtId="0" fontId="24" fillId="0" borderId="0" xfId="0" applyFont="1" applyAlignment="1" applyProtection="1">
      <alignment horizontal="left"/>
    </xf>
    <xf numFmtId="0" fontId="26" fillId="0" borderId="0" xfId="0" applyFont="1" applyBorder="1" applyAlignment="1" applyProtection="1">
      <alignment horizontal="left" vertical="center"/>
    </xf>
    <xf numFmtId="0" fontId="26" fillId="0" borderId="13" xfId="0" applyFont="1" applyBorder="1" applyAlignment="1" applyProtection="1">
      <alignment horizontal="left" vertical="center"/>
    </xf>
    <xf numFmtId="0" fontId="26" fillId="0" borderId="13" xfId="0" applyFont="1" applyBorder="1" applyAlignment="1" applyProtection="1">
      <alignment horizontal="center" vertical="center" wrapText="1"/>
    </xf>
    <xf numFmtId="0" fontId="26" fillId="0" borderId="22" xfId="0" applyFont="1" applyBorder="1" applyAlignment="1" applyProtection="1">
      <alignment horizontal="left" vertical="center"/>
    </xf>
    <xf numFmtId="0" fontId="26" fillId="0" borderId="13" xfId="0" applyFont="1" applyBorder="1" applyAlignment="1" applyProtection="1">
      <alignment horizontal="center" vertical="center"/>
    </xf>
    <xf numFmtId="0" fontId="27" fillId="0" borderId="13" xfId="0" applyFont="1" applyBorder="1" applyAlignment="1" applyProtection="1">
      <alignment horizontal="center" vertical="center" wrapText="1"/>
    </xf>
    <xf numFmtId="0" fontId="26" fillId="0" borderId="13" xfId="0" applyFont="1" applyFill="1" applyBorder="1" applyAlignment="1" applyProtection="1">
      <alignment horizontal="center" vertical="center"/>
    </xf>
    <xf numFmtId="0" fontId="27" fillId="26" borderId="13" xfId="0" applyFont="1" applyFill="1" applyBorder="1" applyAlignment="1" applyProtection="1">
      <alignment horizontal="center" vertical="center" wrapText="1"/>
    </xf>
    <xf numFmtId="0" fontId="26" fillId="0" borderId="23" xfId="0" applyFont="1" applyBorder="1" applyProtection="1"/>
    <xf numFmtId="1" fontId="0" fillId="0" borderId="13" xfId="0" applyNumberFormat="1" applyFill="1" applyBorder="1" applyAlignment="1" applyProtection="1">
      <alignment horizontal="center"/>
    </xf>
    <xf numFmtId="164" fontId="0" fillId="26" borderId="13" xfId="0" applyNumberFormat="1" applyFill="1" applyBorder="1" applyAlignment="1" applyProtection="1">
      <alignment horizontal="center"/>
    </xf>
    <xf numFmtId="0" fontId="26" fillId="0" borderId="0" xfId="0" applyFont="1" applyBorder="1" applyAlignment="1" applyProtection="1">
      <alignment horizontal="center"/>
    </xf>
    <xf numFmtId="0" fontId="26" fillId="0" borderId="13" xfId="0" applyFont="1" applyBorder="1" applyAlignment="1" applyProtection="1">
      <alignment horizontal="left"/>
    </xf>
    <xf numFmtId="0" fontId="26" fillId="0" borderId="13" xfId="0" applyFont="1" applyBorder="1" applyAlignment="1" applyProtection="1"/>
    <xf numFmtId="3" fontId="0" fillId="0" borderId="0" xfId="0" applyNumberFormat="1" applyBorder="1" applyAlignment="1" applyProtection="1">
      <alignment horizontal="center"/>
    </xf>
    <xf numFmtId="0" fontId="26" fillId="0" borderId="13" xfId="0" applyFont="1" applyBorder="1" applyProtection="1"/>
    <xf numFmtId="0" fontId="0" fillId="0" borderId="13" xfId="0" applyBorder="1" applyAlignment="1" applyProtection="1">
      <alignment vertical="center"/>
    </xf>
    <xf numFmtId="14" fontId="0" fillId="0" borderId="13" xfId="0" applyNumberFormat="1" applyBorder="1" applyAlignment="1" applyProtection="1">
      <alignment horizontal="center" vertical="center"/>
    </xf>
    <xf numFmtId="0" fontId="0" fillId="0" borderId="13" xfId="0" applyBorder="1" applyProtection="1"/>
    <xf numFmtId="0" fontId="0" fillId="0" borderId="13" xfId="0" applyFill="1" applyBorder="1" applyAlignment="1" applyProtection="1">
      <alignment vertical="center"/>
    </xf>
    <xf numFmtId="0" fontId="26" fillId="0" borderId="13" xfId="0" applyFont="1" applyFill="1" applyBorder="1" applyAlignment="1" applyProtection="1">
      <alignment horizontal="center" vertical="center" wrapText="1"/>
    </xf>
    <xf numFmtId="0" fontId="24" fillId="28" borderId="12" xfId="0" applyFont="1" applyFill="1" applyBorder="1" applyAlignment="1" applyProtection="1">
      <alignment horizontal="left" vertical="center" wrapText="1"/>
      <protection locked="0"/>
    </xf>
    <xf numFmtId="0" fontId="24" fillId="28" borderId="24" xfId="0" applyFont="1" applyFill="1" applyBorder="1" applyAlignment="1" applyProtection="1">
      <alignment horizontal="left" vertical="center" wrapText="1"/>
      <protection locked="0"/>
    </xf>
    <xf numFmtId="3" fontId="26" fillId="0" borderId="13" xfId="0" applyNumberFormat="1" applyFont="1" applyFill="1" applyBorder="1" applyAlignment="1" applyProtection="1">
      <alignment horizontal="center"/>
    </xf>
    <xf numFmtId="0" fontId="26" fillId="0" borderId="0" xfId="0" applyFont="1" applyAlignment="1" applyProtection="1">
      <alignment horizontal="left"/>
    </xf>
    <xf numFmtId="4" fontId="26" fillId="0" borderId="13" xfId="0" applyNumberFormat="1" applyFont="1" applyFill="1" applyBorder="1" applyAlignment="1" applyProtection="1">
      <alignment horizontal="right" vertical="center"/>
    </xf>
    <xf numFmtId="4" fontId="26" fillId="27" borderId="13" xfId="0" applyNumberFormat="1" applyFont="1" applyFill="1" applyBorder="1" applyAlignment="1" applyProtection="1">
      <alignment vertical="center"/>
    </xf>
    <xf numFmtId="3" fontId="26" fillId="0" borderId="23" xfId="0" applyNumberFormat="1" applyFont="1" applyFill="1" applyBorder="1" applyAlignment="1" applyProtection="1">
      <alignment horizontal="center"/>
    </xf>
    <xf numFmtId="0" fontId="26" fillId="0" borderId="18" xfId="0" applyFont="1" applyBorder="1" applyAlignment="1" applyProtection="1">
      <alignment horizontal="left"/>
    </xf>
    <xf numFmtId="0" fontId="0" fillId="0" borderId="18" xfId="0" applyBorder="1" applyAlignment="1" applyProtection="1"/>
    <xf numFmtId="3" fontId="26" fillId="0" borderId="18" xfId="0" applyNumberFormat="1" applyFont="1" applyFill="1" applyBorder="1" applyAlignment="1" applyProtection="1">
      <alignment horizontal="center"/>
    </xf>
    <xf numFmtId="1" fontId="0" fillId="0" borderId="18" xfId="0" applyNumberFormat="1" applyFill="1" applyBorder="1" applyAlignment="1" applyProtection="1">
      <alignment horizontal="center"/>
    </xf>
    <xf numFmtId="0" fontId="26" fillId="0" borderId="18" xfId="0" applyFont="1" applyFill="1" applyBorder="1" applyAlignment="1" applyProtection="1">
      <alignment horizontal="center"/>
    </xf>
    <xf numFmtId="164" fontId="0" fillId="0" borderId="18" xfId="0" applyNumberFormat="1" applyFill="1" applyBorder="1" applyAlignment="1" applyProtection="1">
      <alignment horizontal="center"/>
    </xf>
    <xf numFmtId="3" fontId="26" fillId="0" borderId="17" xfId="0" applyNumberFormat="1" applyFont="1" applyFill="1" applyBorder="1" applyAlignment="1" applyProtection="1">
      <alignment horizontal="center"/>
    </xf>
    <xf numFmtId="3" fontId="26" fillId="0" borderId="22" xfId="0" applyNumberFormat="1" applyFont="1" applyFill="1" applyBorder="1" applyAlignment="1" applyProtection="1">
      <alignment horizontal="center"/>
    </xf>
    <xf numFmtId="4" fontId="26" fillId="27" borderId="13" xfId="0" applyNumberFormat="1" applyFont="1" applyFill="1" applyBorder="1" applyAlignment="1" applyProtection="1">
      <alignment horizontal="right" vertical="center"/>
      <protection locked="0"/>
    </xf>
    <xf numFmtId="0" fontId="23" fillId="0" borderId="21" xfId="60" applyFont="1" applyFill="1" applyBorder="1" applyAlignment="1" applyProtection="1"/>
    <xf numFmtId="0" fontId="23" fillId="0" borderId="0" xfId="60" applyFont="1" applyFill="1" applyBorder="1" applyAlignment="1" applyProtection="1"/>
    <xf numFmtId="49" fontId="24" fillId="0" borderId="0" xfId="60" applyNumberFormat="1" applyFont="1" applyFill="1" applyBorder="1" applyAlignment="1" applyProtection="1">
      <alignment vertical="center"/>
    </xf>
    <xf numFmtId="0" fontId="26" fillId="0" borderId="28" xfId="60" applyFont="1" applyFill="1" applyBorder="1" applyAlignment="1" applyProtection="1">
      <alignment horizontal="center" vertical="center"/>
    </xf>
    <xf numFmtId="0" fontId="26" fillId="0" borderId="22" xfId="60" applyFont="1" applyFill="1" applyBorder="1" applyAlignment="1" applyProtection="1">
      <alignment horizontal="center" vertical="center"/>
    </xf>
    <xf numFmtId="0" fontId="26" fillId="0" borderId="29" xfId="60" applyFont="1" applyFill="1" applyBorder="1" applyAlignment="1" applyProtection="1">
      <alignment horizontal="center" vertical="center"/>
    </xf>
    <xf numFmtId="3" fontId="2" fillId="0" borderId="30" xfId="60" applyNumberFormat="1" applyFont="1" applyFill="1" applyBorder="1" applyAlignment="1" applyProtection="1">
      <alignment horizontal="center" vertical="center" wrapText="1"/>
    </xf>
    <xf numFmtId="0" fontId="23" fillId="0" borderId="0" xfId="60" applyFont="1" applyFill="1" applyAlignment="1" applyProtection="1"/>
    <xf numFmtId="0" fontId="30" fillId="0" borderId="0" xfId="60" applyFont="1" applyFill="1" applyBorder="1" applyAlignment="1" applyProtection="1">
      <alignment horizontal="center" vertical="center"/>
    </xf>
    <xf numFmtId="3" fontId="26" fillId="0" borderId="0" xfId="60" applyNumberFormat="1" applyFont="1" applyFill="1" applyBorder="1" applyAlignment="1" applyProtection="1"/>
    <xf numFmtId="4" fontId="26" fillId="0" borderId="0" xfId="60" applyNumberFormat="1" applyFont="1" applyFill="1" applyBorder="1" applyAlignment="1" applyProtection="1"/>
    <xf numFmtId="0" fontId="24" fillId="0" borderId="34" xfId="63" applyFont="1" applyBorder="1" applyAlignment="1" applyProtection="1">
      <alignment horizontal="left" vertical="top" wrapText="1"/>
    </xf>
    <xf numFmtId="0" fontId="29" fillId="0" borderId="0" xfId="63" applyFont="1" applyBorder="1" applyAlignment="1" applyProtection="1">
      <alignment horizontal="left" vertical="top" wrapText="1"/>
    </xf>
    <xf numFmtId="0" fontId="29" fillId="0" borderId="0" xfId="63" applyFont="1" applyFill="1" applyBorder="1" applyAlignment="1" applyProtection="1">
      <alignment horizontal="left" vertical="top" wrapText="1"/>
    </xf>
    <xf numFmtId="0" fontId="29" fillId="0" borderId="37" xfId="63" applyFont="1" applyFill="1" applyBorder="1" applyAlignment="1" applyProtection="1">
      <alignment horizontal="left" vertical="top" wrapText="1"/>
    </xf>
    <xf numFmtId="0" fontId="29" fillId="0" borderId="35" xfId="62" applyFont="1" applyFill="1" applyBorder="1" applyAlignment="1" applyProtection="1">
      <alignment horizontal="left" vertical="top" wrapText="1"/>
    </xf>
    <xf numFmtId="0" fontId="24" fillId="0" borderId="0" xfId="62" applyFont="1" applyFill="1" applyBorder="1" applyAlignment="1" applyProtection="1">
      <alignment horizontal="center" vertical="top" wrapText="1"/>
    </xf>
    <xf numFmtId="0" fontId="24" fillId="0" borderId="0" xfId="63" applyFont="1" applyBorder="1" applyAlignment="1" applyProtection="1">
      <alignment vertical="top" wrapText="1"/>
    </xf>
    <xf numFmtId="0" fontId="29" fillId="0" borderId="0" xfId="63" applyFont="1" applyFill="1" applyBorder="1" applyAlignment="1" applyProtection="1">
      <alignment vertical="top" wrapText="1"/>
    </xf>
    <xf numFmtId="0" fontId="29" fillId="0" borderId="37" xfId="63" applyFont="1" applyFill="1" applyBorder="1" applyAlignment="1" applyProtection="1">
      <alignment vertical="top" wrapText="1"/>
    </xf>
    <xf numFmtId="0" fontId="29" fillId="0" borderId="0" xfId="63" applyFont="1" applyBorder="1" applyProtection="1"/>
    <xf numFmtId="0" fontId="29" fillId="0" borderId="0" xfId="63" applyFont="1" applyFill="1" applyBorder="1" applyAlignment="1" applyProtection="1">
      <alignment wrapText="1"/>
    </xf>
    <xf numFmtId="0" fontId="29" fillId="0" borderId="37" xfId="63" applyFont="1" applyFill="1" applyBorder="1" applyAlignment="1" applyProtection="1">
      <alignment wrapText="1"/>
    </xf>
    <xf numFmtId="0" fontId="29" fillId="0" borderId="35" xfId="63" applyFont="1" applyBorder="1" applyProtection="1"/>
    <xf numFmtId="0" fontId="29" fillId="0" borderId="0" xfId="63" applyFont="1" applyFill="1" applyBorder="1" applyAlignment="1" applyProtection="1">
      <alignment horizontal="right"/>
    </xf>
    <xf numFmtId="0" fontId="29" fillId="0" borderId="0" xfId="63" applyFont="1" applyBorder="1" applyAlignment="1" applyProtection="1">
      <alignment vertical="top" wrapText="1"/>
    </xf>
    <xf numFmtId="0" fontId="29" fillId="0" borderId="37" xfId="63" applyFont="1" applyBorder="1" applyProtection="1"/>
    <xf numFmtId="0" fontId="2" fillId="0" borderId="37" xfId="63" applyFont="1" applyFill="1" applyBorder="1" applyAlignment="1" applyProtection="1">
      <alignment vertical="center" wrapText="1"/>
    </xf>
    <xf numFmtId="0" fontId="29" fillId="0" borderId="39" xfId="63" applyFont="1" applyFill="1" applyBorder="1" applyAlignment="1" applyProtection="1">
      <alignment wrapText="1"/>
    </xf>
    <xf numFmtId="0" fontId="29" fillId="0" borderId="40" xfId="63" applyFont="1" applyFill="1" applyBorder="1" applyAlignment="1" applyProtection="1">
      <alignment wrapText="1"/>
    </xf>
    <xf numFmtId="3" fontId="26" fillId="0" borderId="41" xfId="60" applyNumberFormat="1" applyFont="1" applyFill="1" applyBorder="1" applyAlignment="1" applyProtection="1">
      <alignment horizontal="center" vertical="center" wrapText="1"/>
    </xf>
    <xf numFmtId="3" fontId="26" fillId="0" borderId="42" xfId="60" applyNumberFormat="1" applyFont="1" applyFill="1" applyBorder="1" applyAlignment="1" applyProtection="1">
      <alignment horizontal="center" vertical="center" wrapText="1"/>
    </xf>
    <xf numFmtId="0" fontId="2" fillId="25" borderId="0" xfId="0" applyFont="1" applyFill="1" applyProtection="1">
      <protection locked="0"/>
    </xf>
    <xf numFmtId="3" fontId="26" fillId="0" borderId="44" xfId="60" applyNumberFormat="1" applyFont="1" applyFill="1" applyBorder="1" applyAlignment="1" applyProtection="1">
      <alignment horizontal="center"/>
    </xf>
    <xf numFmtId="3" fontId="26" fillId="0" borderId="45" xfId="60" applyNumberFormat="1" applyFont="1" applyFill="1" applyBorder="1" applyAlignment="1" applyProtection="1">
      <alignment horizontal="center"/>
    </xf>
    <xf numFmtId="9" fontId="26" fillId="0" borderId="13" xfId="60" applyNumberFormat="1" applyFont="1" applyFill="1" applyBorder="1" applyAlignment="1" applyProtection="1">
      <alignment horizontal="center" vertical="center" wrapText="1"/>
    </xf>
    <xf numFmtId="0" fontId="2" fillId="0" borderId="26" xfId="63" applyFont="1" applyFill="1" applyBorder="1" applyAlignment="1" applyProtection="1">
      <alignment vertical="center" wrapText="1"/>
    </xf>
    <xf numFmtId="0" fontId="2" fillId="0" borderId="0" xfId="63" applyFont="1" applyFill="1" applyBorder="1" applyAlignment="1" applyProtection="1">
      <alignment vertical="center" wrapText="1"/>
    </xf>
    <xf numFmtId="0" fontId="2" fillId="0" borderId="35" xfId="63" applyFont="1" applyFill="1" applyBorder="1" applyAlignment="1" applyProtection="1">
      <alignment vertical="center" wrapText="1"/>
    </xf>
    <xf numFmtId="0" fontId="2" fillId="0" borderId="0" xfId="63" applyFont="1" applyBorder="1" applyAlignment="1" applyProtection="1">
      <alignment vertical="center" wrapText="1"/>
    </xf>
    <xf numFmtId="0" fontId="2" fillId="0" borderId="0" xfId="0" applyNumberFormat="1" applyFont="1" applyBorder="1" applyAlignment="1">
      <alignment horizontal="left" vertical="center" wrapText="1"/>
    </xf>
    <xf numFmtId="3" fontId="26" fillId="0" borderId="0" xfId="60" applyNumberFormat="1" applyFont="1" applyFill="1" applyBorder="1" applyAlignment="1" applyProtection="1">
      <alignment horizontal="center" vertical="center" wrapText="1"/>
    </xf>
    <xf numFmtId="3" fontId="2" fillId="0" borderId="0" xfId="60" applyNumberFormat="1" applyFont="1" applyFill="1" applyBorder="1" applyAlignment="1" applyProtection="1">
      <alignment horizontal="center" vertical="center" wrapText="1"/>
    </xf>
    <xf numFmtId="3" fontId="26" fillId="0" borderId="0" xfId="60" applyNumberFormat="1" applyFont="1" applyFill="1" applyBorder="1" applyAlignment="1" applyProtection="1">
      <alignment horizontal="center"/>
    </xf>
    <xf numFmtId="3" fontId="26" fillId="0" borderId="0" xfId="60" applyNumberFormat="1" applyFont="1" applyFill="1" applyBorder="1" applyAlignment="1" applyProtection="1">
      <alignment horizontal="center" vertical="center"/>
    </xf>
    <xf numFmtId="0" fontId="29" fillId="0" borderId="0" xfId="63" applyFont="1" applyBorder="1" applyAlignment="1" applyProtection="1">
      <alignment horizontal="left"/>
    </xf>
    <xf numFmtId="3" fontId="26" fillId="0" borderId="0" xfId="0" applyNumberFormat="1" applyFont="1" applyBorder="1" applyAlignment="1" applyProtection="1">
      <alignment horizontal="center"/>
    </xf>
    <xf numFmtId="3" fontId="26" fillId="0" borderId="13" xfId="0" applyNumberFormat="1" applyFont="1" applyBorder="1" applyAlignment="1" applyProtection="1">
      <alignment horizontal="center"/>
    </xf>
    <xf numFmtId="3" fontId="26" fillId="31" borderId="13" xfId="0" applyNumberFormat="1" applyFont="1" applyFill="1" applyBorder="1" applyAlignment="1" applyProtection="1">
      <alignment horizontal="center"/>
    </xf>
    <xf numFmtId="1" fontId="0" fillId="31" borderId="13" xfId="0" applyNumberFormat="1" applyFill="1" applyBorder="1" applyAlignment="1" applyProtection="1">
      <alignment horizontal="center"/>
    </xf>
    <xf numFmtId="0" fontId="26" fillId="0" borderId="0" xfId="59" applyFont="1" applyFill="1" applyBorder="1" applyAlignment="1">
      <alignment horizontal="center" vertical="center"/>
    </xf>
    <xf numFmtId="0" fontId="26" fillId="0" borderId="0" xfId="60" applyFont="1" applyFill="1" applyBorder="1" applyAlignment="1" applyProtection="1">
      <alignment horizontal="center" vertical="center"/>
    </xf>
    <xf numFmtId="3" fontId="2" fillId="0" borderId="35" xfId="60" applyNumberFormat="1" applyFont="1" applyFill="1" applyBorder="1" applyAlignment="1" applyProtection="1">
      <alignment horizontal="center" vertical="center" wrapText="1"/>
      <protection locked="0"/>
    </xf>
    <xf numFmtId="0" fontId="21" fillId="0" borderId="0" xfId="0" applyFont="1"/>
    <xf numFmtId="4" fontId="26" fillId="32" borderId="13" xfId="0" applyNumberFormat="1" applyFont="1" applyFill="1" applyBorder="1" applyAlignment="1" applyProtection="1">
      <alignment horizontal="right" vertical="center"/>
      <protection locked="0"/>
    </xf>
    <xf numFmtId="0" fontId="24" fillId="0" borderId="0" xfId="0" applyFont="1" applyFill="1" applyBorder="1" applyAlignment="1" applyProtection="1">
      <alignment horizontal="left" vertical="center"/>
    </xf>
    <xf numFmtId="3" fontId="26" fillId="0" borderId="90" xfId="60" applyNumberFormat="1" applyFont="1" applyFill="1" applyBorder="1" applyAlignment="1" applyProtection="1">
      <alignment horizontal="center" vertical="center" wrapText="1"/>
    </xf>
    <xf numFmtId="3" fontId="26" fillId="32" borderId="41" xfId="60" applyNumberFormat="1" applyFont="1" applyFill="1" applyBorder="1" applyAlignment="1" applyProtection="1">
      <alignment horizontal="center" vertical="center" wrapText="1"/>
    </xf>
    <xf numFmtId="0" fontId="21" fillId="0" borderId="0" xfId="0" applyFont="1" applyAlignment="1">
      <alignment vertical="center"/>
    </xf>
    <xf numFmtId="3" fontId="21" fillId="0" borderId="0" xfId="0" applyNumberFormat="1" applyFont="1" applyAlignment="1">
      <alignment vertical="center"/>
    </xf>
    <xf numFmtId="3" fontId="2" fillId="0" borderId="44" xfId="60" applyNumberFormat="1" applyFont="1" applyFill="1" applyBorder="1" applyAlignment="1" applyProtection="1">
      <alignment horizontal="center" vertical="center" wrapText="1"/>
    </xf>
    <xf numFmtId="0" fontId="24" fillId="0" borderId="57" xfId="62" applyFont="1" applyBorder="1" applyAlignment="1" applyProtection="1">
      <alignment vertical="top" wrapText="1"/>
    </xf>
    <xf numFmtId="0" fontId="24" fillId="0" borderId="46" xfId="62" applyFont="1" applyBorder="1" applyAlignment="1" applyProtection="1">
      <alignment vertical="top" wrapText="1"/>
    </xf>
    <xf numFmtId="0" fontId="24" fillId="0" borderId="0" xfId="62" applyFont="1" applyBorder="1" applyAlignment="1" applyProtection="1">
      <alignment horizontal="center" vertical="top" wrapText="1"/>
    </xf>
    <xf numFmtId="0" fontId="29" fillId="0" borderId="0" xfId="62" applyFont="1" applyBorder="1" applyAlignment="1" applyProtection="1">
      <alignment vertical="top" wrapText="1"/>
    </xf>
    <xf numFmtId="0" fontId="29" fillId="0" borderId="37" xfId="62" applyFont="1" applyBorder="1" applyAlignment="1" applyProtection="1">
      <alignment vertical="top" wrapText="1"/>
    </xf>
    <xf numFmtId="3" fontId="2" fillId="0" borderId="0" xfId="0" applyNumberFormat="1" applyFont="1" applyProtection="1"/>
    <xf numFmtId="3" fontId="26" fillId="0" borderId="103" xfId="0" applyNumberFormat="1" applyFont="1" applyBorder="1" applyAlignment="1" applyProtection="1">
      <alignment horizontal="center" vertical="center" wrapText="1"/>
    </xf>
    <xf numFmtId="3" fontId="21" fillId="0" borderId="103" xfId="0" applyNumberFormat="1" applyFont="1" applyBorder="1" applyProtection="1"/>
    <xf numFmtId="3" fontId="22" fillId="0" borderId="103" xfId="0" applyNumberFormat="1" applyFont="1" applyBorder="1" applyProtection="1"/>
    <xf numFmtId="3" fontId="21" fillId="0" borderId="0" xfId="0" applyNumberFormat="1" applyFont="1" applyProtection="1"/>
    <xf numFmtId="3" fontId="26" fillId="0" borderId="105" xfId="0" applyNumberFormat="1" applyFont="1" applyFill="1" applyBorder="1" applyAlignment="1" applyProtection="1">
      <alignment vertical="center"/>
    </xf>
    <xf numFmtId="3" fontId="26" fillId="27" borderId="105" xfId="0" applyNumberFormat="1" applyFont="1" applyFill="1" applyBorder="1" applyAlignment="1" applyProtection="1">
      <alignment vertical="center"/>
      <protection locked="0"/>
    </xf>
    <xf numFmtId="0" fontId="2" fillId="0" borderId="13" xfId="0" applyFont="1" applyBorder="1" applyAlignment="1" applyProtection="1">
      <alignment vertical="center"/>
    </xf>
    <xf numFmtId="0" fontId="26" fillId="31" borderId="0" xfId="0" applyFont="1" applyFill="1" applyProtection="1"/>
    <xf numFmtId="0" fontId="24" fillId="0" borderId="0" xfId="62" applyFont="1" applyBorder="1" applyAlignment="1" applyProtection="1">
      <alignment vertical="top" wrapText="1"/>
    </xf>
    <xf numFmtId="0" fontId="2" fillId="0" borderId="106" xfId="63" applyFont="1" applyFill="1" applyBorder="1" applyAlignment="1" applyProtection="1">
      <alignment vertical="center" wrapText="1"/>
    </xf>
    <xf numFmtId="0" fontId="24" fillId="0" borderId="57" xfId="63" applyFont="1" applyBorder="1" applyAlignment="1" applyProtection="1">
      <alignment horizontal="left" vertical="top" wrapText="1"/>
    </xf>
    <xf numFmtId="0" fontId="24" fillId="0" borderId="46" xfId="63" applyFont="1" applyBorder="1" applyAlignment="1" applyProtection="1">
      <alignment horizontal="left" vertical="top" wrapText="1"/>
    </xf>
    <xf numFmtId="0" fontId="29" fillId="0" borderId="35" xfId="63" applyFont="1" applyBorder="1" applyAlignment="1" applyProtection="1">
      <alignment horizontal="left" vertical="top" wrapText="1"/>
    </xf>
    <xf numFmtId="0" fontId="24" fillId="0" borderId="0" xfId="63" applyFont="1" applyBorder="1" applyProtection="1"/>
    <xf numFmtId="0" fontId="29" fillId="0" borderId="35" xfId="63" applyFont="1" applyFill="1" applyBorder="1" applyAlignment="1" applyProtection="1">
      <alignment horizontal="left" vertical="top" wrapText="1"/>
    </xf>
    <xf numFmtId="0" fontId="24" fillId="0" borderId="0" xfId="63" applyFont="1" applyFill="1" applyBorder="1" applyProtection="1"/>
    <xf numFmtId="0" fontId="2" fillId="0" borderId="108" xfId="63" applyFont="1" applyFill="1" applyBorder="1" applyAlignment="1" applyProtection="1">
      <alignment vertical="center" wrapText="1"/>
    </xf>
    <xf numFmtId="0" fontId="29" fillId="0" borderId="44" xfId="63" applyFont="1" applyBorder="1" applyProtection="1"/>
    <xf numFmtId="0" fontId="29" fillId="0" borderId="39" xfId="63" applyFont="1" applyBorder="1" applyProtection="1"/>
    <xf numFmtId="0" fontId="29" fillId="0" borderId="39" xfId="63" applyFont="1" applyBorder="1" applyAlignment="1" applyProtection="1">
      <alignment vertical="top" wrapText="1"/>
    </xf>
    <xf numFmtId="0" fontId="24" fillId="0" borderId="34" xfId="62" applyFont="1" applyBorder="1" applyAlignment="1" applyProtection="1">
      <alignment horizontal="left" vertical="top" wrapText="1"/>
    </xf>
    <xf numFmtId="0" fontId="24" fillId="0" borderId="37" xfId="62" applyFont="1" applyBorder="1" applyAlignment="1" applyProtection="1">
      <alignment horizontal="center" vertical="top" wrapText="1"/>
    </xf>
    <xf numFmtId="0" fontId="24" fillId="0" borderId="37" xfId="62" applyFont="1" applyFill="1" applyBorder="1" applyAlignment="1" applyProtection="1">
      <alignment horizontal="center" vertical="top" wrapText="1"/>
    </xf>
    <xf numFmtId="0" fontId="29" fillId="0" borderId="0" xfId="59" applyFont="1" applyBorder="1"/>
    <xf numFmtId="0" fontId="29" fillId="0" borderId="40" xfId="62" applyFont="1" applyBorder="1" applyAlignment="1" applyProtection="1">
      <alignment vertical="top" wrapText="1"/>
    </xf>
    <xf numFmtId="4" fontId="26" fillId="30" borderId="43" xfId="60" applyNumberFormat="1" applyFont="1" applyFill="1" applyBorder="1" applyAlignment="1" applyProtection="1">
      <alignment horizontal="center" vertical="center"/>
    </xf>
    <xf numFmtId="3" fontId="21" fillId="0" borderId="103" xfId="0" applyNumberFormat="1" applyFont="1" applyFill="1" applyBorder="1" applyProtection="1"/>
    <xf numFmtId="3" fontId="2" fillId="27" borderId="74" xfId="0" applyNumberFormat="1" applyFont="1" applyFill="1" applyBorder="1" applyAlignment="1" applyProtection="1">
      <alignment vertical="center"/>
      <protection locked="0"/>
    </xf>
    <xf numFmtId="3" fontId="21" fillId="31" borderId="31" xfId="0" applyNumberFormat="1" applyFont="1" applyFill="1" applyBorder="1" applyAlignment="1">
      <alignment horizontal="center" vertical="center"/>
    </xf>
    <xf numFmtId="3" fontId="29" fillId="0" borderId="105" xfId="0" applyNumberFormat="1" applyFont="1" applyFill="1" applyBorder="1" applyAlignment="1" applyProtection="1">
      <alignment vertical="center"/>
    </xf>
    <xf numFmtId="4" fontId="24" fillId="0" borderId="105" xfId="0" applyNumberFormat="1" applyFont="1" applyFill="1" applyBorder="1" applyAlignment="1" applyProtection="1">
      <alignment vertical="center"/>
    </xf>
    <xf numFmtId="4" fontId="24" fillId="0" borderId="105" xfId="0" applyNumberFormat="1" applyFont="1" applyBorder="1" applyAlignment="1" applyProtection="1">
      <alignment vertical="center"/>
    </xf>
    <xf numFmtId="0" fontId="21" fillId="0" borderId="0" xfId="0" applyFont="1" applyFill="1"/>
    <xf numFmtId="3" fontId="21" fillId="0" borderId="103" xfId="0" applyNumberFormat="1" applyFont="1" applyBorder="1" applyAlignment="1" applyProtection="1">
      <alignment vertical="center"/>
    </xf>
    <xf numFmtId="3" fontId="21" fillId="0" borderId="103" xfId="0" applyNumberFormat="1" applyFont="1" applyFill="1" applyBorder="1" applyAlignment="1" applyProtection="1">
      <alignment vertical="center"/>
    </xf>
    <xf numFmtId="0" fontId="24" fillId="0" borderId="35" xfId="63" applyFont="1" applyBorder="1" applyAlignment="1" applyProtection="1">
      <alignment horizontal="left" vertical="top"/>
    </xf>
    <xf numFmtId="0" fontId="24" fillId="0" borderId="0" xfId="63" applyFont="1" applyBorder="1" applyAlignment="1" applyProtection="1">
      <alignment horizontal="left" vertical="top"/>
    </xf>
    <xf numFmtId="0" fontId="2" fillId="0" borderId="13" xfId="0" applyFont="1" applyBorder="1" applyAlignment="1">
      <alignment vertical="center" wrapText="1"/>
    </xf>
    <xf numFmtId="0" fontId="32" fillId="0" borderId="0" xfId="0" applyFont="1" applyFill="1" applyAlignment="1">
      <alignment horizontal="center" wrapText="1"/>
    </xf>
    <xf numFmtId="0" fontId="32" fillId="0" borderId="0" xfId="0" applyFont="1"/>
    <xf numFmtId="0" fontId="37" fillId="0" borderId="0" xfId="0" applyFont="1"/>
    <xf numFmtId="0" fontId="26" fillId="29" borderId="0" xfId="60" applyFont="1" applyFill="1" applyBorder="1" applyAlignment="1" applyProtection="1"/>
    <xf numFmtId="14" fontId="29" fillId="0" borderId="0" xfId="0" applyNumberFormat="1" applyFont="1" applyFill="1" applyBorder="1" applyAlignment="1" applyProtection="1">
      <alignment horizontal="right" vertical="center"/>
    </xf>
    <xf numFmtId="0" fontId="26" fillId="0" borderId="29" xfId="60" applyFont="1" applyFill="1" applyBorder="1" applyAlignment="1" applyProtection="1">
      <alignment horizontal="center" vertical="center" wrapText="1"/>
    </xf>
    <xf numFmtId="4" fontId="26" fillId="30" borderId="43" xfId="60" applyNumberFormat="1" applyFont="1" applyFill="1" applyBorder="1" applyAlignment="1" applyProtection="1">
      <alignment horizontal="center"/>
    </xf>
    <xf numFmtId="4" fontId="26" fillId="30" borderId="114" xfId="60" applyNumberFormat="1" applyFont="1" applyFill="1" applyBorder="1" applyAlignment="1" applyProtection="1">
      <alignment horizontal="center" vertical="center"/>
    </xf>
    <xf numFmtId="3" fontId="26" fillId="34" borderId="41" xfId="60" applyNumberFormat="1" applyFont="1" applyFill="1" applyBorder="1" applyAlignment="1" applyProtection="1">
      <alignment horizontal="center" vertical="center" wrapText="1"/>
    </xf>
    <xf numFmtId="0" fontId="26" fillId="29" borderId="21" xfId="60" applyFont="1" applyFill="1" applyBorder="1" applyAlignment="1" applyProtection="1"/>
    <xf numFmtId="0" fontId="32" fillId="0" borderId="0" xfId="0" applyFont="1" applyFill="1" applyAlignment="1">
      <alignment horizontal="center"/>
    </xf>
    <xf numFmtId="3" fontId="2" fillId="0" borderId="113" xfId="60" applyNumberFormat="1" applyFont="1" applyFill="1" applyBorder="1" applyAlignment="1" applyProtection="1">
      <alignment horizontal="center" vertical="center" wrapText="1"/>
      <protection locked="0"/>
    </xf>
    <xf numFmtId="0" fontId="2" fillId="0" borderId="0" xfId="0" applyFont="1" applyFill="1"/>
    <xf numFmtId="0" fontId="36" fillId="0" borderId="0" xfId="0" applyFont="1" applyFill="1"/>
    <xf numFmtId="0" fontId="0" fillId="0" borderId="0" xfId="0" applyFill="1"/>
    <xf numFmtId="0" fontId="2" fillId="0" borderId="0" xfId="0" applyFont="1" applyFill="1" applyAlignment="1">
      <alignment horizontal="left"/>
    </xf>
    <xf numFmtId="0" fontId="36" fillId="0" borderId="0" xfId="0" applyFont="1" applyFill="1" applyAlignment="1">
      <alignment horizontal="left"/>
    </xf>
    <xf numFmtId="0" fontId="0" fillId="0" borderId="0" xfId="0" applyFill="1" applyAlignment="1">
      <alignment horizontal="left"/>
    </xf>
    <xf numFmtId="0" fontId="2" fillId="0" borderId="10" xfId="0" applyFont="1" applyFill="1" applyBorder="1" applyAlignment="1">
      <alignment horizontal="left" vertical="center" wrapText="1"/>
    </xf>
    <xf numFmtId="0" fontId="2" fillId="0" borderId="0" xfId="0" applyFont="1" applyFill="1" applyAlignment="1">
      <alignment horizontal="left" vertical="center" wrapText="1"/>
    </xf>
    <xf numFmtId="0" fontId="20" fillId="0" borderId="0" xfId="0" applyFont="1" applyFill="1" applyAlignment="1" applyProtection="1">
      <alignment horizontal="left"/>
    </xf>
    <xf numFmtId="14" fontId="20" fillId="0" borderId="0" xfId="0" applyNumberFormat="1" applyFont="1" applyFill="1" applyAlignment="1" applyProtection="1"/>
    <xf numFmtId="0" fontId="26" fillId="0" borderId="0" xfId="0" applyFont="1" applyFill="1" applyProtection="1"/>
    <xf numFmtId="0" fontId="24" fillId="0" borderId="56" xfId="0" applyFont="1" applyFill="1" applyBorder="1" applyAlignment="1" applyProtection="1">
      <alignment vertical="center"/>
    </xf>
    <xf numFmtId="0" fontId="24" fillId="0" borderId="0" xfId="0" applyFont="1" applyFill="1" applyBorder="1" applyAlignment="1" applyProtection="1">
      <alignment vertical="center"/>
    </xf>
    <xf numFmtId="0" fontId="2" fillId="0" borderId="0" xfId="0" applyFont="1" applyFill="1" applyProtection="1"/>
    <xf numFmtId="14" fontId="2" fillId="0" borderId="0" xfId="0" applyNumberFormat="1" applyFont="1" applyFill="1" applyAlignment="1" applyProtection="1"/>
    <xf numFmtId="0" fontId="2" fillId="0" borderId="0" xfId="0" applyFont="1" applyFill="1" applyAlignment="1" applyProtection="1">
      <alignment horizontal="left"/>
    </xf>
    <xf numFmtId="3" fontId="29" fillId="29" borderId="105" xfId="0" applyNumberFormat="1" applyFont="1" applyFill="1" applyBorder="1" applyAlignment="1" applyProtection="1">
      <alignment vertical="center"/>
    </xf>
    <xf numFmtId="4" fontId="24" fillId="29" borderId="105" xfId="0" applyNumberFormat="1" applyFont="1" applyFill="1" applyBorder="1" applyAlignment="1" applyProtection="1">
      <alignment vertical="center"/>
    </xf>
    <xf numFmtId="0" fontId="24" fillId="29" borderId="35" xfId="63" applyFont="1" applyFill="1" applyBorder="1" applyAlignment="1" applyProtection="1">
      <alignment vertical="top"/>
    </xf>
    <xf numFmtId="0" fontId="24" fillId="29" borderId="0" xfId="63" applyFont="1" applyFill="1" applyBorder="1" applyAlignment="1" applyProtection="1">
      <alignment vertical="top"/>
    </xf>
    <xf numFmtId="0" fontId="29" fillId="29" borderId="35" xfId="63" applyFont="1" applyFill="1" applyBorder="1" applyProtection="1"/>
    <xf numFmtId="0" fontId="29" fillId="29" borderId="0" xfId="63" applyFont="1" applyFill="1" applyBorder="1" applyProtection="1"/>
    <xf numFmtId="0" fontId="29" fillId="29" borderId="0" xfId="63" applyFont="1" applyFill="1" applyBorder="1" applyAlignment="1" applyProtection="1">
      <alignment wrapText="1"/>
    </xf>
    <xf numFmtId="0" fontId="29" fillId="29" borderId="37" xfId="63" applyFont="1" applyFill="1" applyBorder="1" applyAlignment="1" applyProtection="1">
      <alignment wrapText="1"/>
    </xf>
    <xf numFmtId="0" fontId="26" fillId="29" borderId="29" xfId="60" applyFont="1" applyFill="1" applyBorder="1" applyAlignment="1" applyProtection="1">
      <alignment horizontal="center" vertical="center" wrapText="1"/>
    </xf>
    <xf numFmtId="3" fontId="26" fillId="29" borderId="41" xfId="60" applyNumberFormat="1" applyFont="1" applyFill="1" applyBorder="1" applyAlignment="1" applyProtection="1">
      <alignment horizontal="center" vertical="center" wrapText="1"/>
    </xf>
    <xf numFmtId="3" fontId="2" fillId="29" borderId="113" xfId="60" applyNumberFormat="1" applyFont="1" applyFill="1" applyBorder="1" applyAlignment="1" applyProtection="1">
      <alignment horizontal="center" vertical="center" wrapText="1"/>
      <protection locked="0"/>
    </xf>
    <xf numFmtId="14" fontId="29" fillId="29" borderId="11" xfId="0" applyNumberFormat="1" applyFont="1" applyFill="1" applyBorder="1" applyAlignment="1" applyProtection="1">
      <alignment horizontal="right" vertical="center"/>
    </xf>
    <xf numFmtId="0" fontId="20" fillId="0" borderId="0" xfId="0" applyFont="1" applyFill="1" applyAlignment="1" applyProtection="1">
      <alignment horizontal="center" wrapText="1"/>
    </xf>
    <xf numFmtId="0" fontId="26" fillId="0" borderId="0" xfId="60" applyFont="1" applyFill="1" applyBorder="1" applyAlignment="1" applyProtection="1">
      <alignment horizontal="center" vertical="center" wrapText="1"/>
    </xf>
    <xf numFmtId="0" fontId="2" fillId="0" borderId="0" xfId="60" applyFont="1" applyFill="1" applyBorder="1" applyAlignment="1" applyProtection="1"/>
    <xf numFmtId="0" fontId="2" fillId="0" borderId="0" xfId="59" applyFont="1" applyBorder="1"/>
    <xf numFmtId="0" fontId="2" fillId="0" borderId="39" xfId="60" applyFont="1" applyFill="1" applyBorder="1" applyAlignment="1" applyProtection="1"/>
    <xf numFmtId="0" fontId="2" fillId="0" borderId="0" xfId="59" applyFont="1" applyBorder="1" applyAlignment="1">
      <alignment vertical="center"/>
    </xf>
    <xf numFmtId="0" fontId="2" fillId="0" borderId="0" xfId="60" applyFont="1"/>
    <xf numFmtId="0" fontId="2" fillId="0" borderId="0" xfId="60" applyFont="1" applyFill="1" applyAlignment="1" applyProtection="1">
      <alignment wrapText="1"/>
    </xf>
    <xf numFmtId="0" fontId="2" fillId="0" borderId="0" xfId="59" applyFont="1" applyAlignment="1">
      <alignment horizontal="center" vertical="center"/>
    </xf>
    <xf numFmtId="3" fontId="2" fillId="0" borderId="0" xfId="59" applyNumberFormat="1" applyFont="1" applyFill="1" applyBorder="1" applyAlignment="1">
      <alignment horizontal="center" vertical="center"/>
    </xf>
    <xf numFmtId="0" fontId="2" fillId="29" borderId="21" xfId="0" applyFont="1" applyFill="1" applyBorder="1" applyAlignment="1"/>
    <xf numFmtId="0" fontId="2" fillId="29" borderId="0" xfId="0" applyFont="1" applyFill="1" applyBorder="1" applyAlignment="1"/>
    <xf numFmtId="0" fontId="22" fillId="0" borderId="0" xfId="60" applyFont="1" applyFill="1" applyBorder="1" applyAlignment="1" applyProtection="1">
      <alignment vertical="center" wrapText="1"/>
    </xf>
    <xf numFmtId="0" fontId="22" fillId="0" borderId="0" xfId="60" applyFont="1" applyBorder="1" applyAlignment="1">
      <alignment vertical="center" wrapText="1"/>
    </xf>
    <xf numFmtId="0" fontId="38" fillId="0" borderId="46" xfId="61" applyFont="1" applyBorder="1" applyProtection="1"/>
    <xf numFmtId="0" fontId="38" fillId="0" borderId="0" xfId="61" applyFont="1" applyBorder="1" applyProtection="1"/>
    <xf numFmtId="0" fontId="2" fillId="0" borderId="37" xfId="63" applyFont="1" applyFill="1" applyBorder="1" applyAlignment="1" applyProtection="1"/>
    <xf numFmtId="0" fontId="38" fillId="29" borderId="0" xfId="61" applyFont="1" applyFill="1" applyBorder="1" applyProtection="1"/>
    <xf numFmtId="0" fontId="2" fillId="0" borderId="37" xfId="59" applyFont="1" applyBorder="1"/>
    <xf numFmtId="0" fontId="2" fillId="0" borderId="48" xfId="59" applyFont="1" applyBorder="1"/>
    <xf numFmtId="0" fontId="2" fillId="0" borderId="0" xfId="0" applyFont="1" applyBorder="1" applyAlignment="1" applyProtection="1">
      <alignment vertical="center" wrapText="1"/>
      <protection locked="0"/>
    </xf>
    <xf numFmtId="0" fontId="26" fillId="0" borderId="69" xfId="0" applyFont="1" applyFill="1" applyBorder="1" applyAlignment="1">
      <alignment horizontal="center" vertical="center" wrapText="1"/>
    </xf>
    <xf numFmtId="0" fontId="26" fillId="29" borderId="0" xfId="59" applyFont="1" applyFill="1" applyBorder="1" applyAlignment="1" applyProtection="1">
      <alignment horizontal="left" vertical="center"/>
    </xf>
    <xf numFmtId="0" fontId="26" fillId="0" borderId="13" xfId="0" applyFont="1" applyBorder="1" applyAlignment="1" applyProtection="1">
      <alignment horizontal="center"/>
    </xf>
    <xf numFmtId="0" fontId="2" fillId="0" borderId="23" xfId="0" applyFont="1" applyBorder="1" applyAlignment="1" applyProtection="1">
      <alignment horizontal="left" vertical="center"/>
    </xf>
    <xf numFmtId="3" fontId="29" fillId="27" borderId="105" xfId="0" applyNumberFormat="1" applyFont="1" applyFill="1" applyBorder="1" applyAlignment="1" applyProtection="1">
      <alignment vertical="center"/>
      <protection locked="0"/>
    </xf>
    <xf numFmtId="4" fontId="29" fillId="27" borderId="105" xfId="0" applyNumberFormat="1" applyFont="1" applyFill="1" applyBorder="1" applyAlignment="1" applyProtection="1">
      <alignment vertical="center"/>
      <protection locked="0"/>
    </xf>
    <xf numFmtId="0" fontId="2" fillId="0" borderId="105" xfId="0" applyFont="1" applyFill="1" applyBorder="1" applyAlignment="1" applyProtection="1">
      <alignment horizontal="left" vertical="center" wrapText="1"/>
    </xf>
    <xf numFmtId="3" fontId="29" fillId="30" borderId="105" xfId="0" applyNumberFormat="1" applyFont="1" applyFill="1" applyBorder="1" applyAlignment="1" applyProtection="1">
      <alignment vertical="center"/>
    </xf>
    <xf numFmtId="4" fontId="29" fillId="0" borderId="105" xfId="0" applyNumberFormat="1" applyFont="1" applyFill="1" applyBorder="1" applyAlignment="1" applyProtection="1">
      <alignment vertical="center"/>
    </xf>
    <xf numFmtId="0" fontId="2" fillId="0" borderId="105" xfId="0" applyFont="1" applyBorder="1" applyAlignment="1" applyProtection="1">
      <alignment horizontal="left" vertical="center"/>
    </xf>
    <xf numFmtId="0" fontId="2" fillId="0" borderId="105" xfId="0" applyFont="1" applyBorder="1" applyAlignment="1" applyProtection="1">
      <alignment horizontal="left" vertical="center" wrapText="1"/>
    </xf>
    <xf numFmtId="4" fontId="29" fillId="29" borderId="105" xfId="0" applyNumberFormat="1" applyFont="1" applyFill="1" applyBorder="1" applyAlignment="1" applyProtection="1">
      <alignment vertical="center"/>
    </xf>
    <xf numFmtId="4" fontId="29" fillId="0" borderId="105" xfId="0" applyNumberFormat="1" applyFont="1" applyBorder="1" applyAlignment="1" applyProtection="1">
      <alignment vertical="center"/>
    </xf>
    <xf numFmtId="0" fontId="22" fillId="0" borderId="120" xfId="60" applyFont="1" applyFill="1" applyBorder="1" applyAlignment="1">
      <alignment vertical="center" wrapText="1"/>
    </xf>
    <xf numFmtId="0" fontId="22" fillId="0" borderId="0" xfId="60" applyFont="1" applyFill="1" applyBorder="1" applyAlignment="1">
      <alignment vertical="center" wrapText="1"/>
    </xf>
    <xf numFmtId="0" fontId="26" fillId="29" borderId="0" xfId="60" applyFont="1" applyFill="1" applyBorder="1" applyAlignment="1" applyProtection="1">
      <alignment vertical="center"/>
    </xf>
    <xf numFmtId="3" fontId="2" fillId="30" borderId="44" xfId="60" applyNumberFormat="1" applyFont="1" applyFill="1" applyBorder="1" applyAlignment="1" applyProtection="1">
      <alignment horizontal="center" vertical="center" wrapText="1"/>
    </xf>
    <xf numFmtId="0" fontId="2" fillId="0" borderId="0" xfId="59" applyAlignment="1" applyProtection="1">
      <alignment vertical="center"/>
    </xf>
    <xf numFmtId="0" fontId="2" fillId="29" borderId="0" xfId="59" applyFill="1" applyAlignment="1" applyProtection="1">
      <alignment vertical="center"/>
    </xf>
    <xf numFmtId="0" fontId="30" fillId="0" borderId="0" xfId="59" applyFont="1" applyAlignment="1" applyProtection="1">
      <alignment vertical="center"/>
    </xf>
    <xf numFmtId="0" fontId="30" fillId="29" borderId="0" xfId="59" applyFont="1" applyFill="1" applyAlignment="1" applyProtection="1">
      <alignment vertical="center"/>
    </xf>
    <xf numFmtId="0" fontId="2" fillId="0" borderId="0" xfId="59" applyFill="1" applyAlignment="1" applyProtection="1">
      <alignment vertical="center"/>
    </xf>
    <xf numFmtId="0" fontId="26" fillId="0" borderId="0" xfId="59" applyFont="1" applyFill="1" applyBorder="1" applyAlignment="1" applyProtection="1">
      <alignment horizontal="left" vertical="center" wrapText="1"/>
    </xf>
    <xf numFmtId="0" fontId="26" fillId="0" borderId="0" xfId="59" applyFont="1" applyFill="1" applyBorder="1" applyAlignment="1" applyProtection="1">
      <alignment vertical="center" wrapText="1"/>
    </xf>
    <xf numFmtId="0" fontId="26" fillId="0" borderId="107" xfId="59" applyFont="1" applyFill="1" applyBorder="1" applyAlignment="1" applyProtection="1">
      <alignment horizontal="left" vertical="center" wrapText="1"/>
    </xf>
    <xf numFmtId="0" fontId="26" fillId="29" borderId="74" xfId="59" applyFont="1" applyFill="1" applyBorder="1" applyAlignment="1" applyProtection="1">
      <alignment horizontal="center" vertical="center"/>
    </xf>
    <xf numFmtId="0" fontId="26" fillId="0" borderId="74" xfId="59" applyFont="1" applyFill="1" applyBorder="1" applyAlignment="1" applyProtection="1">
      <alignment horizontal="center" vertical="center" wrapText="1"/>
    </xf>
    <xf numFmtId="0" fontId="2" fillId="0" borderId="0" xfId="59" applyFill="1" applyBorder="1" applyAlignment="1" applyProtection="1">
      <alignment vertical="center"/>
    </xf>
    <xf numFmtId="0" fontId="26" fillId="29" borderId="130" xfId="59" applyFont="1" applyFill="1" applyBorder="1" applyAlignment="1" applyProtection="1">
      <alignment horizontal="center" vertical="center"/>
    </xf>
    <xf numFmtId="0" fontId="2" fillId="29" borderId="130" xfId="59" applyFill="1" applyBorder="1" applyAlignment="1" applyProtection="1">
      <alignment horizontal="center" vertical="center"/>
    </xf>
    <xf numFmtId="0" fontId="26" fillId="29" borderId="74" xfId="59" applyFont="1" applyFill="1" applyBorder="1" applyAlignment="1" applyProtection="1">
      <alignment horizontal="center" vertical="center" wrapText="1"/>
    </xf>
    <xf numFmtId="0" fontId="2" fillId="29" borderId="0" xfId="59" applyFill="1" applyBorder="1" applyAlignment="1" applyProtection="1">
      <alignment vertical="center"/>
    </xf>
    <xf numFmtId="43" fontId="26" fillId="29" borderId="0" xfId="40" applyNumberFormat="1" applyFont="1" applyFill="1" applyBorder="1" applyAlignment="1" applyProtection="1">
      <alignment vertical="center"/>
    </xf>
    <xf numFmtId="0" fontId="2" fillId="29" borderId="0" xfId="59" applyFill="1" applyBorder="1" applyAlignment="1" applyProtection="1">
      <alignment horizontal="right" vertical="center"/>
    </xf>
    <xf numFmtId="0" fontId="26" fillId="29" borderId="0" xfId="59" applyFont="1" applyFill="1" applyAlignment="1" applyProtection="1">
      <alignment vertical="center"/>
    </xf>
    <xf numFmtId="0" fontId="26" fillId="36" borderId="74" xfId="59" applyFont="1" applyFill="1" applyBorder="1" applyAlignment="1" applyProtection="1">
      <alignment vertical="center"/>
    </xf>
    <xf numFmtId="14" fontId="26" fillId="36" borderId="74" xfId="59" applyNumberFormat="1" applyFont="1" applyFill="1" applyBorder="1" applyAlignment="1" applyProtection="1">
      <alignment vertical="center"/>
    </xf>
    <xf numFmtId="0" fontId="2" fillId="0" borderId="0" xfId="63" applyFont="1" applyFill="1" applyBorder="1" applyAlignment="1" applyProtection="1">
      <alignment horizontal="left" vertical="top" wrapText="1"/>
    </xf>
    <xf numFmtId="0" fontId="2" fillId="0" borderId="37" xfId="63" applyFont="1" applyFill="1" applyBorder="1" applyAlignment="1" applyProtection="1">
      <alignment horizontal="left" vertical="top" wrapText="1"/>
    </xf>
    <xf numFmtId="0" fontId="29" fillId="0" borderId="44" xfId="62" applyFont="1" applyBorder="1" applyAlignment="1" applyProtection="1">
      <alignment vertical="top" wrapText="1"/>
    </xf>
    <xf numFmtId="0" fontId="29" fillId="0" borderId="39" xfId="62" applyFont="1" applyBorder="1" applyAlignment="1" applyProtection="1">
      <alignment vertical="top" wrapText="1"/>
    </xf>
    <xf numFmtId="0" fontId="29" fillId="0" borderId="35" xfId="62" applyFont="1" applyBorder="1" applyAlignment="1" applyProtection="1">
      <alignment vertical="top" wrapText="1"/>
    </xf>
    <xf numFmtId="0" fontId="38" fillId="0" borderId="0" xfId="61" applyFont="1" applyBorder="1" applyAlignment="1"/>
    <xf numFmtId="0" fontId="38" fillId="0" borderId="0" xfId="61" applyFont="1" applyBorder="1" applyAlignment="1">
      <alignment vertical="top" wrapText="1"/>
    </xf>
    <xf numFmtId="0" fontId="24" fillId="0" borderId="0" xfId="62" applyFont="1" applyBorder="1" applyAlignment="1" applyProtection="1">
      <alignment horizontal="left" vertical="top" wrapText="1"/>
    </xf>
    <xf numFmtId="0" fontId="22" fillId="0" borderId="0" xfId="61" applyFont="1" applyAlignment="1">
      <alignment vertical="center"/>
    </xf>
    <xf numFmtId="0" fontId="29" fillId="0" borderId="0" xfId="61" applyFont="1" applyAlignment="1">
      <alignment vertical="center"/>
    </xf>
    <xf numFmtId="0" fontId="44" fillId="0" borderId="0" xfId="61" applyFont="1" applyAlignment="1">
      <alignment vertical="center"/>
    </xf>
    <xf numFmtId="0" fontId="29" fillId="0" borderId="119" xfId="61" applyFont="1" applyBorder="1" applyAlignment="1">
      <alignment horizontal="center" vertical="center"/>
    </xf>
    <xf numFmtId="0" fontId="29" fillId="0" borderId="105" xfId="61" applyFont="1" applyBorder="1" applyAlignment="1">
      <alignment horizontal="center" vertical="center"/>
    </xf>
    <xf numFmtId="0" fontId="29" fillId="0" borderId="120" xfId="61" applyFont="1" applyBorder="1" applyAlignment="1">
      <alignment vertical="center"/>
    </xf>
    <xf numFmtId="0" fontId="29" fillId="0" borderId="119" xfId="61" applyFont="1" applyBorder="1" applyAlignment="1" applyProtection="1">
      <alignment vertical="center"/>
      <protection locked="0"/>
    </xf>
    <xf numFmtId="3" fontId="2" fillId="36" borderId="105" xfId="75" applyNumberFormat="1" applyFont="1" applyFill="1" applyBorder="1" applyAlignment="1" applyProtection="1">
      <alignment vertical="center"/>
      <protection locked="0"/>
    </xf>
    <xf numFmtId="0" fontId="29" fillId="0" borderId="120" xfId="61" applyFont="1" applyBorder="1" applyAlignment="1" applyProtection="1">
      <alignment vertical="center"/>
      <protection locked="0"/>
    </xf>
    <xf numFmtId="3" fontId="2" fillId="36" borderId="107" xfId="75" applyNumberFormat="1" applyFont="1" applyFill="1" applyBorder="1" applyAlignment="1" applyProtection="1">
      <alignment vertical="center"/>
      <protection locked="0"/>
    </xf>
    <xf numFmtId="0" fontId="24" fillId="0" borderId="119" xfId="61" applyFont="1" applyBorder="1" applyAlignment="1" applyProtection="1">
      <alignment vertical="center"/>
    </xf>
    <xf numFmtId="3" fontId="24" fillId="0" borderId="105" xfId="75" applyNumberFormat="1" applyFont="1" applyFill="1" applyBorder="1" applyAlignment="1" applyProtection="1">
      <alignment vertical="center"/>
    </xf>
    <xf numFmtId="0" fontId="24" fillId="0" borderId="120" xfId="61" applyFont="1" applyBorder="1" applyAlignment="1" applyProtection="1">
      <alignment vertical="center"/>
    </xf>
    <xf numFmtId="0" fontId="29" fillId="0" borderId="0" xfId="61" applyFont="1" applyBorder="1" applyAlignment="1">
      <alignment vertical="center"/>
    </xf>
    <xf numFmtId="0" fontId="29" fillId="0" borderId="37" xfId="61" applyFont="1" applyBorder="1" applyAlignment="1">
      <alignment vertical="center"/>
    </xf>
    <xf numFmtId="3" fontId="29" fillId="36" borderId="105" xfId="61" applyNumberFormat="1" applyFont="1" applyFill="1" applyBorder="1" applyAlignment="1" applyProtection="1">
      <alignment vertical="center"/>
      <protection locked="0"/>
    </xf>
    <xf numFmtId="3" fontId="29" fillId="36" borderId="107" xfId="61" applyNumberFormat="1" applyFont="1" applyFill="1" applyBorder="1" applyAlignment="1" applyProtection="1">
      <alignment vertical="center"/>
      <protection locked="0"/>
    </xf>
    <xf numFmtId="3" fontId="24" fillId="0" borderId="105" xfId="61" applyNumberFormat="1" applyFont="1" applyFill="1" applyBorder="1" applyAlignment="1" applyProtection="1">
      <alignment vertical="center"/>
    </xf>
    <xf numFmtId="0" fontId="29" fillId="0" borderId="120" xfId="61" applyFont="1" applyBorder="1" applyAlignment="1" applyProtection="1">
      <alignment vertical="center"/>
    </xf>
    <xf numFmtId="0" fontId="24" fillId="0" borderId="119" xfId="61" applyFont="1" applyBorder="1" applyAlignment="1">
      <alignment vertical="center"/>
    </xf>
    <xf numFmtId="3" fontId="24" fillId="0" borderId="105" xfId="61" applyNumberFormat="1" applyFont="1" applyFill="1" applyBorder="1" applyAlignment="1">
      <alignment vertical="center"/>
    </xf>
    <xf numFmtId="0" fontId="24" fillId="0" borderId="113" xfId="61" applyFont="1" applyBorder="1" applyAlignment="1">
      <alignment vertical="center"/>
    </xf>
    <xf numFmtId="3" fontId="24" fillId="0" borderId="121" xfId="61" applyNumberFormat="1" applyFont="1" applyBorder="1" applyAlignment="1">
      <alignment vertical="center"/>
    </xf>
    <xf numFmtId="0" fontId="24" fillId="0" borderId="120" xfId="61" applyFont="1" applyFill="1" applyBorder="1" applyAlignment="1">
      <alignment vertical="center"/>
    </xf>
    <xf numFmtId="0" fontId="29" fillId="0" borderId="119" xfId="61" applyFont="1" applyBorder="1" applyAlignment="1">
      <alignment vertical="center"/>
    </xf>
    <xf numFmtId="0" fontId="29" fillId="0" borderId="123" xfId="61" applyFont="1" applyBorder="1" applyAlignment="1">
      <alignment horizontal="center" vertical="center"/>
    </xf>
    <xf numFmtId="10" fontId="2" fillId="0" borderId="123" xfId="76" applyNumberFormat="1" applyFont="1" applyBorder="1" applyAlignment="1">
      <alignment vertical="center"/>
    </xf>
    <xf numFmtId="3" fontId="26" fillId="0" borderId="105" xfId="75" applyNumberFormat="1" applyFont="1" applyBorder="1" applyAlignment="1">
      <alignment vertical="center"/>
    </xf>
    <xf numFmtId="10" fontId="26" fillId="0" borderId="123" xfId="76" applyNumberFormat="1" applyFont="1" applyBorder="1" applyAlignment="1">
      <alignment vertical="center"/>
    </xf>
    <xf numFmtId="3" fontId="2" fillId="0" borderId="0" xfId="75" applyNumberFormat="1" applyFont="1" applyBorder="1" applyAlignment="1">
      <alignment vertical="center"/>
    </xf>
    <xf numFmtId="0" fontId="29" fillId="0" borderId="119" xfId="77" applyFont="1" applyBorder="1" applyAlignment="1">
      <alignment vertical="center"/>
    </xf>
    <xf numFmtId="0" fontId="29" fillId="0" borderId="119" xfId="77" applyFont="1" applyBorder="1" applyAlignment="1">
      <alignment vertical="center" wrapText="1"/>
    </xf>
    <xf numFmtId="0" fontId="29" fillId="0" borderId="113" xfId="61" applyFont="1" applyBorder="1" applyAlignment="1">
      <alignment vertical="center"/>
    </xf>
    <xf numFmtId="3" fontId="2" fillId="0" borderId="121" xfId="75" applyNumberFormat="1" applyFont="1" applyBorder="1" applyAlignment="1">
      <alignment vertical="center"/>
    </xf>
    <xf numFmtId="10" fontId="2" fillId="0" borderId="114" xfId="76" applyNumberFormat="1" applyFont="1" applyBorder="1" applyAlignment="1">
      <alignment vertical="center"/>
    </xf>
    <xf numFmtId="0" fontId="29" fillId="0" borderId="0" xfId="61" applyFont="1" applyAlignment="1" applyProtection="1">
      <alignment vertical="center"/>
    </xf>
    <xf numFmtId="0" fontId="44" fillId="0" borderId="0" xfId="61" applyFont="1" applyAlignment="1" applyProtection="1">
      <alignment vertical="center"/>
    </xf>
    <xf numFmtId="3" fontId="24" fillId="37" borderId="131" xfId="75" applyNumberFormat="1" applyFont="1" applyFill="1" applyBorder="1" applyAlignment="1" applyProtection="1">
      <alignment vertical="center"/>
      <protection locked="0"/>
    </xf>
    <xf numFmtId="4" fontId="29" fillId="0" borderId="123" xfId="61" applyNumberFormat="1" applyFont="1" applyBorder="1" applyAlignment="1" applyProtection="1">
      <alignment vertical="center"/>
    </xf>
    <xf numFmtId="0" fontId="29" fillId="0" borderId="0" xfId="61" applyFont="1" applyBorder="1" applyAlignment="1" applyProtection="1">
      <alignment vertical="center"/>
    </xf>
    <xf numFmtId="0" fontId="29" fillId="0" borderId="37" xfId="61" applyFont="1" applyBorder="1" applyAlignment="1" applyProtection="1">
      <alignment vertical="center"/>
    </xf>
    <xf numFmtId="3" fontId="24" fillId="37" borderId="123" xfId="75" applyNumberFormat="1" applyFont="1" applyFill="1" applyBorder="1" applyAlignment="1" applyProtection="1">
      <alignment vertical="center"/>
      <protection locked="0"/>
    </xf>
    <xf numFmtId="4" fontId="29" fillId="0" borderId="114" xfId="61" applyNumberFormat="1" applyFont="1" applyBorder="1" applyAlignment="1" applyProtection="1">
      <alignment vertical="center"/>
    </xf>
    <xf numFmtId="4" fontId="24" fillId="37" borderId="123" xfId="75" applyNumberFormat="1" applyFont="1" applyFill="1" applyBorder="1" applyAlignment="1" applyProtection="1">
      <alignment vertical="center"/>
      <protection locked="0"/>
    </xf>
    <xf numFmtId="10" fontId="2" fillId="0" borderId="0" xfId="76" applyNumberFormat="1" applyFont="1" applyBorder="1" applyAlignment="1">
      <alignment vertical="center"/>
    </xf>
    <xf numFmtId="0" fontId="29" fillId="0" borderId="105" xfId="77" applyFont="1" applyBorder="1" applyAlignment="1">
      <alignment horizontal="center" vertical="center" wrapText="1"/>
    </xf>
    <xf numFmtId="10" fontId="2" fillId="27" borderId="0" xfId="0" applyNumberFormat="1" applyFont="1" applyFill="1" applyProtection="1"/>
    <xf numFmtId="0" fontId="2" fillId="0" borderId="21" xfId="60" applyFont="1" applyFill="1" applyBorder="1" applyAlignment="1" applyProtection="1"/>
    <xf numFmtId="0" fontId="2" fillId="0" borderId="0" xfId="59" applyFont="1"/>
    <xf numFmtId="3" fontId="2" fillId="0" borderId="0" xfId="59" applyNumberFormat="1" applyFont="1"/>
    <xf numFmtId="0" fontId="2" fillId="0" borderId="0" xfId="59" applyFont="1" applyAlignment="1">
      <alignment wrapText="1"/>
    </xf>
    <xf numFmtId="0" fontId="38" fillId="0" borderId="0" xfId="61" applyFont="1"/>
    <xf numFmtId="0" fontId="38" fillId="0" borderId="0" xfId="61" applyFont="1" applyFill="1"/>
    <xf numFmtId="0" fontId="24" fillId="0" borderId="0" xfId="61" applyFont="1" applyBorder="1" applyProtection="1"/>
    <xf numFmtId="0" fontId="2" fillId="0" borderId="35" xfId="59" applyFont="1" applyBorder="1"/>
    <xf numFmtId="0" fontId="38" fillId="0" borderId="0" xfId="61" applyFont="1" applyBorder="1"/>
    <xf numFmtId="0" fontId="38" fillId="0" borderId="39" xfId="61" applyFont="1" applyBorder="1" applyProtection="1"/>
    <xf numFmtId="0" fontId="2" fillId="29" borderId="0" xfId="0" applyFont="1" applyFill="1"/>
    <xf numFmtId="0" fontId="2" fillId="0" borderId="105" xfId="0" applyFont="1" applyBorder="1" applyAlignment="1" applyProtection="1">
      <alignment vertical="center" wrapText="1"/>
    </xf>
    <xf numFmtId="0" fontId="2" fillId="0" borderId="105" xfId="59" applyFont="1" applyBorder="1" applyAlignment="1" applyProtection="1">
      <alignment vertical="center" wrapText="1"/>
    </xf>
    <xf numFmtId="0" fontId="2" fillId="0" borderId="105" xfId="59" applyBorder="1" applyAlignment="1" applyProtection="1">
      <alignment vertical="center"/>
    </xf>
    <xf numFmtId="0" fontId="2" fillId="0" borderId="0" xfId="59" applyAlignment="1">
      <alignment vertical="center"/>
    </xf>
    <xf numFmtId="0" fontId="2" fillId="0" borderId="105" xfId="59" applyFont="1" applyFill="1" applyBorder="1" applyAlignment="1" applyProtection="1">
      <alignment vertical="center" wrapText="1"/>
    </xf>
    <xf numFmtId="0" fontId="2" fillId="0" borderId="105" xfId="59" applyFont="1" applyBorder="1" applyAlignment="1" applyProtection="1">
      <alignment vertical="center"/>
    </xf>
    <xf numFmtId="3" fontId="47" fillId="0" borderId="105" xfId="0" applyNumberFormat="1" applyFont="1" applyFill="1" applyBorder="1" applyAlignment="1" applyProtection="1">
      <alignment vertical="center"/>
    </xf>
    <xf numFmtId="3" fontId="47" fillId="27" borderId="105" xfId="0" applyNumberFormat="1" applyFont="1" applyFill="1" applyBorder="1" applyAlignment="1" applyProtection="1">
      <alignment vertical="center"/>
      <protection locked="0"/>
    </xf>
    <xf numFmtId="3" fontId="29" fillId="30" borderId="23" xfId="0" applyNumberFormat="1" applyFont="1" applyFill="1" applyBorder="1" applyAlignment="1" applyProtection="1">
      <alignment vertical="center"/>
    </xf>
    <xf numFmtId="3" fontId="24" fillId="0" borderId="105" xfId="0" applyNumberFormat="1" applyFont="1" applyFill="1" applyBorder="1" applyAlignment="1" applyProtection="1">
      <alignment vertical="center"/>
    </xf>
    <xf numFmtId="3" fontId="22" fillId="0" borderId="103" xfId="0" applyNumberFormat="1" applyFont="1" applyFill="1" applyBorder="1" applyProtection="1"/>
    <xf numFmtId="4" fontId="26" fillId="0" borderId="13" xfId="0" applyNumberFormat="1" applyFont="1" applyFill="1" applyBorder="1" applyAlignment="1" applyProtection="1">
      <alignment horizontal="right" vertical="center"/>
      <protection locked="0"/>
    </xf>
    <xf numFmtId="0" fontId="1" fillId="0" borderId="0" xfId="61" applyFont="1"/>
    <xf numFmtId="3" fontId="21" fillId="31" borderId="83" xfId="0" applyNumberFormat="1" applyFont="1" applyFill="1" applyBorder="1" applyAlignment="1">
      <alignment horizontal="center" vertical="center"/>
    </xf>
    <xf numFmtId="0" fontId="26" fillId="0" borderId="23" xfId="60" applyFont="1" applyFill="1" applyBorder="1" applyAlignment="1" applyProtection="1">
      <alignment horizontal="center" vertical="center" wrapText="1"/>
    </xf>
    <xf numFmtId="0" fontId="26" fillId="0" borderId="27" xfId="60" applyFont="1" applyFill="1" applyBorder="1" applyAlignment="1" applyProtection="1">
      <alignment horizontal="center" vertical="center" wrapText="1"/>
    </xf>
    <xf numFmtId="0" fontId="26" fillId="0" borderId="22" xfId="60" applyFont="1" applyFill="1" applyBorder="1" applyAlignment="1" applyProtection="1">
      <alignment horizontal="center" vertical="center" wrapText="1"/>
    </xf>
    <xf numFmtId="0" fontId="38" fillId="0" borderId="0" xfId="61" applyFont="1" applyBorder="1" applyAlignment="1">
      <alignment vertical="top" wrapText="1"/>
    </xf>
    <xf numFmtId="0" fontId="29" fillId="0" borderId="35" xfId="62" applyFont="1" applyBorder="1" applyAlignment="1" applyProtection="1">
      <alignment vertical="top" wrapText="1"/>
    </xf>
    <xf numFmtId="0" fontId="38" fillId="0" borderId="0" xfId="61" applyFont="1" applyBorder="1" applyAlignment="1"/>
    <xf numFmtId="0" fontId="26" fillId="0" borderId="0" xfId="59" applyFont="1" applyAlignment="1" applyProtection="1">
      <alignment vertical="center"/>
    </xf>
    <xf numFmtId="0" fontId="20" fillId="0" borderId="0" xfId="0" applyFont="1" applyProtection="1"/>
    <xf numFmtId="0" fontId="22" fillId="0" borderId="0" xfId="0" applyFont="1" applyProtection="1"/>
    <xf numFmtId="0" fontId="2" fillId="0" borderId="0" xfId="0" applyFont="1" applyBorder="1" applyAlignment="1" applyProtection="1">
      <alignment horizontal="left" vertical="center" wrapText="1"/>
    </xf>
    <xf numFmtId="0" fontId="2" fillId="0" borderId="25" xfId="0" applyFont="1" applyBorder="1" applyProtection="1"/>
    <xf numFmtId="0" fontId="26" fillId="0" borderId="105" xfId="0" applyFont="1" applyBorder="1" applyAlignment="1" applyProtection="1">
      <alignment horizontal="center" vertical="center" wrapText="1"/>
    </xf>
    <xf numFmtId="0" fontId="26" fillId="0" borderId="95" xfId="0" applyFont="1" applyFill="1" applyBorder="1" applyAlignment="1" applyProtection="1">
      <alignment horizontal="center" vertical="center" wrapText="1"/>
    </xf>
    <xf numFmtId="0" fontId="26" fillId="27" borderId="0" xfId="0" applyFont="1" applyFill="1" applyAlignment="1" applyProtection="1">
      <alignment horizontal="center" vertical="center"/>
    </xf>
    <xf numFmtId="0" fontId="21" fillId="0" borderId="0" xfId="0" applyFont="1" applyProtection="1"/>
    <xf numFmtId="0" fontId="21" fillId="27" borderId="0" xfId="0" applyFont="1" applyFill="1" applyProtection="1"/>
    <xf numFmtId="2" fontId="21" fillId="27" borderId="0" xfId="0" applyNumberFormat="1" applyFont="1" applyFill="1" applyProtection="1"/>
    <xf numFmtId="0" fontId="21" fillId="0" borderId="0" xfId="0" applyFont="1" applyAlignment="1" applyProtection="1">
      <alignment vertical="center"/>
    </xf>
    <xf numFmtId="0" fontId="21" fillId="0" borderId="0" xfId="0" applyFont="1" applyFill="1" applyAlignment="1" applyProtection="1">
      <alignment vertical="center"/>
    </xf>
    <xf numFmtId="3" fontId="21" fillId="38" borderId="0" xfId="0" applyNumberFormat="1" applyFont="1" applyFill="1" applyAlignment="1" applyProtection="1">
      <alignment vertical="center"/>
    </xf>
    <xf numFmtId="0" fontId="21" fillId="0" borderId="0" xfId="0" applyFont="1" applyFill="1" applyBorder="1" applyProtection="1"/>
    <xf numFmtId="0" fontId="21" fillId="0" borderId="0" xfId="0" applyFont="1" applyFill="1" applyProtection="1"/>
    <xf numFmtId="0" fontId="2" fillId="0" borderId="94" xfId="0" applyFont="1" applyBorder="1" applyProtection="1"/>
    <xf numFmtId="0" fontId="26" fillId="29" borderId="95" xfId="0" applyFont="1" applyFill="1" applyBorder="1" applyAlignment="1" applyProtection="1">
      <alignment horizontal="center" vertical="center" wrapText="1"/>
    </xf>
    <xf numFmtId="0" fontId="26" fillId="0" borderId="94" xfId="0" applyFont="1" applyBorder="1" applyAlignment="1" applyProtection="1">
      <alignment horizontal="center" vertical="center" wrapText="1"/>
    </xf>
    <xf numFmtId="0" fontId="2" fillId="29" borderId="94" xfId="0" applyFont="1" applyFill="1" applyBorder="1" applyProtection="1"/>
    <xf numFmtId="0" fontId="26" fillId="29" borderId="105" xfId="0" applyFont="1" applyFill="1" applyBorder="1" applyAlignment="1" applyProtection="1">
      <alignment horizontal="center" vertical="center" wrapText="1"/>
    </xf>
    <xf numFmtId="0" fontId="26" fillId="29" borderId="106" xfId="0" applyFont="1" applyFill="1" applyBorder="1" applyProtection="1"/>
    <xf numFmtId="0" fontId="2" fillId="29" borderId="106" xfId="0" applyFont="1" applyFill="1" applyBorder="1" applyProtection="1"/>
    <xf numFmtId="0" fontId="2" fillId="29" borderId="111" xfId="0" applyFont="1" applyFill="1" applyBorder="1" applyProtection="1"/>
    <xf numFmtId="1" fontId="21" fillId="0" borderId="0" xfId="0" applyNumberFormat="1" applyFont="1" applyProtection="1"/>
    <xf numFmtId="4" fontId="29" fillId="27" borderId="23" xfId="0" applyNumberFormat="1" applyFont="1" applyFill="1" applyBorder="1" applyAlignment="1" applyProtection="1">
      <alignment vertical="center"/>
      <protection locked="0"/>
    </xf>
    <xf numFmtId="0" fontId="41" fillId="0" borderId="0" xfId="61" applyFont="1" applyAlignment="1" applyProtection="1">
      <alignment vertical="center"/>
    </xf>
    <xf numFmtId="0" fontId="43" fillId="0" borderId="0" xfId="61" applyFont="1" applyAlignment="1" applyProtection="1">
      <alignment vertical="center"/>
    </xf>
    <xf numFmtId="0" fontId="2" fillId="0" borderId="74" xfId="59" applyFont="1" applyFill="1" applyBorder="1" applyAlignment="1" applyProtection="1">
      <alignment horizontal="center" vertical="center"/>
    </xf>
    <xf numFmtId="0" fontId="34" fillId="36" borderId="74" xfId="61" applyFill="1" applyBorder="1" applyAlignment="1" applyProtection="1">
      <alignment horizontal="center" vertical="center"/>
    </xf>
    <xf numFmtId="168" fontId="39" fillId="0" borderId="74" xfId="61" applyNumberFormat="1" applyFont="1" applyBorder="1" applyAlignment="1" applyProtection="1">
      <alignment horizontal="center" vertical="center"/>
    </xf>
    <xf numFmtId="0" fontId="2" fillId="29" borderId="74" xfId="59" applyFill="1" applyBorder="1" applyAlignment="1" applyProtection="1">
      <alignment horizontal="center" vertical="center"/>
      <protection locked="0"/>
    </xf>
    <xf numFmtId="14" fontId="2" fillId="36" borderId="74" xfId="59" applyNumberFormat="1" applyFill="1" applyBorder="1" applyAlignment="1" applyProtection="1">
      <alignment horizontal="center" vertical="center"/>
      <protection locked="0"/>
    </xf>
    <xf numFmtId="4" fontId="26" fillId="0" borderId="74" xfId="59" applyNumberFormat="1" applyFont="1" applyFill="1" applyBorder="1" applyAlignment="1" applyProtection="1">
      <alignment vertical="center" wrapText="1"/>
      <protection locked="0"/>
    </xf>
    <xf numFmtId="0" fontId="26" fillId="0" borderId="105" xfId="0" applyFont="1" applyBorder="1" applyAlignment="1" applyProtection="1">
      <alignment horizontal="left" vertical="center"/>
    </xf>
    <xf numFmtId="0" fontId="26" fillId="0" borderId="105" xfId="0" applyFont="1" applyFill="1" applyBorder="1" applyAlignment="1" applyProtection="1">
      <alignment horizontal="left" vertical="center" wrapText="1"/>
    </xf>
    <xf numFmtId="0" fontId="26" fillId="0" borderId="105" xfId="0" applyFont="1" applyBorder="1" applyAlignment="1" applyProtection="1">
      <alignment horizontal="center" vertical="center" wrapText="1"/>
    </xf>
    <xf numFmtId="0" fontId="26" fillId="0" borderId="105" xfId="0" applyFont="1" applyBorder="1" applyAlignment="1" applyProtection="1">
      <alignment horizontal="left" vertical="center" wrapText="1"/>
    </xf>
    <xf numFmtId="4" fontId="50" fillId="0" borderId="105" xfId="0" applyNumberFormat="1" applyFont="1" applyFill="1" applyBorder="1" applyAlignment="1" applyProtection="1">
      <alignment vertical="center"/>
    </xf>
    <xf numFmtId="10" fontId="2" fillId="38" borderId="0" xfId="0" applyNumberFormat="1" applyFont="1" applyFill="1" applyProtection="1"/>
    <xf numFmtId="0" fontId="26" fillId="0" borderId="17" xfId="0" applyFont="1" applyBorder="1" applyAlignment="1" applyProtection="1">
      <alignment horizontal="left" vertical="top" wrapText="1"/>
    </xf>
    <xf numFmtId="0" fontId="26" fillId="0" borderId="18" xfId="0" applyFont="1" applyBorder="1" applyAlignment="1" applyProtection="1">
      <alignment horizontal="left" vertical="top" wrapText="1"/>
    </xf>
    <xf numFmtId="0" fontId="26" fillId="0" borderId="19" xfId="0" applyFont="1" applyBorder="1" applyAlignment="1" applyProtection="1">
      <alignment horizontal="left" vertical="top" wrapText="1"/>
    </xf>
    <xf numFmtId="0" fontId="24" fillId="0" borderId="0" xfId="0" applyFont="1" applyAlignment="1" applyProtection="1">
      <alignment horizontal="center"/>
    </xf>
    <xf numFmtId="0" fontId="2" fillId="0" borderId="0" xfId="0" applyFont="1" applyBorder="1" applyAlignment="1" applyProtection="1">
      <alignment horizontal="center"/>
    </xf>
    <xf numFmtId="0" fontId="26" fillId="0" borderId="17" xfId="0" applyFont="1" applyFill="1" applyBorder="1" applyAlignment="1" applyProtection="1">
      <alignment horizontal="left" vertical="center"/>
    </xf>
    <xf numFmtId="0" fontId="26" fillId="0" borderId="18" xfId="0" applyFont="1" applyFill="1" applyBorder="1" applyAlignment="1" applyProtection="1">
      <alignment horizontal="left" vertical="center"/>
    </xf>
    <xf numFmtId="0" fontId="26" fillId="0" borderId="19" xfId="0" applyFont="1" applyFill="1" applyBorder="1" applyAlignment="1" applyProtection="1">
      <alignment horizontal="left" vertical="center"/>
    </xf>
    <xf numFmtId="0" fontId="26" fillId="0" borderId="13" xfId="0" applyFont="1" applyBorder="1" applyAlignment="1" applyProtection="1">
      <alignment horizontal="left" vertical="center"/>
    </xf>
    <xf numFmtId="0" fontId="26" fillId="0" borderId="17" xfId="0" applyFont="1" applyBorder="1" applyAlignment="1" applyProtection="1">
      <alignment horizontal="left" vertical="center"/>
    </xf>
    <xf numFmtId="0" fontId="26" fillId="0" borderId="18" xfId="0" applyFont="1" applyBorder="1" applyAlignment="1" applyProtection="1">
      <alignment horizontal="left" vertical="center"/>
    </xf>
    <xf numFmtId="0" fontId="26" fillId="0" borderId="19" xfId="0" applyFont="1" applyBorder="1" applyAlignment="1" applyProtection="1">
      <alignment horizontal="left" vertical="center"/>
    </xf>
    <xf numFmtId="0" fontId="26" fillId="0" borderId="18" xfId="0" applyFont="1" applyBorder="1" applyAlignment="1" applyProtection="1">
      <alignment horizontal="center" vertical="center"/>
    </xf>
    <xf numFmtId="0" fontId="0" fillId="0" borderId="18" xfId="0" applyBorder="1" applyAlignment="1" applyProtection="1">
      <alignment horizontal="center"/>
    </xf>
    <xf numFmtId="0" fontId="26" fillId="0" borderId="17" xfId="0" applyFont="1" applyBorder="1" applyAlignment="1" applyProtection="1">
      <alignment horizontal="left" vertical="center" wrapText="1"/>
    </xf>
    <xf numFmtId="0" fontId="26" fillId="0" borderId="18"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7" xfId="0" applyFont="1" applyBorder="1" applyAlignment="1" applyProtection="1">
      <alignment horizontal="center" vertical="center"/>
    </xf>
    <xf numFmtId="0" fontId="26" fillId="0" borderId="19" xfId="0" applyFont="1" applyBorder="1" applyAlignment="1" applyProtection="1">
      <alignment horizontal="center" vertical="center"/>
    </xf>
    <xf numFmtId="0" fontId="26" fillId="0" borderId="17" xfId="0" applyFont="1" applyBorder="1" applyAlignment="1" applyProtection="1">
      <alignment horizontal="center" vertical="center" wrapText="1"/>
    </xf>
    <xf numFmtId="0" fontId="26" fillId="0" borderId="104" xfId="0" applyFont="1" applyBorder="1" applyAlignment="1" applyProtection="1">
      <alignment horizontal="left" vertical="center"/>
    </xf>
    <xf numFmtId="0" fontId="26" fillId="0" borderId="80" xfId="0" applyFont="1" applyBorder="1" applyAlignment="1" applyProtection="1">
      <alignment horizontal="left" vertical="center"/>
    </xf>
    <xf numFmtId="0" fontId="26" fillId="0" borderId="81" xfId="0" applyFont="1" applyBorder="1" applyAlignment="1" applyProtection="1">
      <alignment horizontal="left" vertical="center"/>
    </xf>
    <xf numFmtId="0" fontId="26" fillId="0" borderId="105" xfId="0" applyFont="1" applyBorder="1" applyAlignment="1" applyProtection="1">
      <alignment horizontal="left" vertical="center"/>
    </xf>
    <xf numFmtId="0" fontId="47" fillId="0" borderId="104" xfId="0" applyFont="1" applyBorder="1" applyAlignment="1" applyProtection="1">
      <alignment horizontal="left" vertical="center"/>
    </xf>
    <xf numFmtId="0" fontId="47" fillId="0" borderId="80" xfId="0" applyFont="1" applyBorder="1" applyAlignment="1" applyProtection="1">
      <alignment horizontal="left" vertical="center"/>
    </xf>
    <xf numFmtId="0" fontId="47" fillId="0" borderId="81" xfId="0" applyFont="1" applyBorder="1" applyAlignment="1" applyProtection="1">
      <alignment horizontal="left" vertical="center"/>
    </xf>
    <xf numFmtId="0" fontId="2" fillId="0" borderId="17" xfId="0" applyFont="1" applyBorder="1" applyAlignment="1" applyProtection="1">
      <alignment horizontal="left" vertical="center" wrapText="1"/>
    </xf>
    <xf numFmtId="0" fontId="2" fillId="0" borderId="18" xfId="0" applyFont="1" applyBorder="1" applyAlignment="1" applyProtection="1">
      <alignment horizontal="left" vertical="center" wrapText="1"/>
    </xf>
    <xf numFmtId="0" fontId="2" fillId="0" borderId="19" xfId="0" applyFont="1" applyBorder="1" applyAlignment="1" applyProtection="1">
      <alignment horizontal="left" vertical="center" wrapText="1"/>
    </xf>
    <xf numFmtId="0" fontId="28" fillId="0" borderId="17" xfId="0" applyFont="1" applyBorder="1" applyAlignment="1" applyProtection="1">
      <alignment horizontal="left" vertical="center"/>
    </xf>
    <xf numFmtId="0" fontId="28" fillId="0" borderId="18" xfId="0" applyFont="1" applyBorder="1" applyAlignment="1" applyProtection="1">
      <alignment horizontal="left" vertical="center"/>
    </xf>
    <xf numFmtId="0" fontId="28" fillId="0" borderId="19" xfId="0" applyFont="1" applyBorder="1" applyAlignment="1" applyProtection="1">
      <alignment horizontal="left" vertical="center"/>
    </xf>
    <xf numFmtId="0" fontId="0" fillId="0" borderId="20" xfId="0" applyBorder="1" applyAlignment="1" applyProtection="1">
      <alignment horizontal="center"/>
    </xf>
    <xf numFmtId="0" fontId="26" fillId="0" borderId="17" xfId="0" applyFont="1" applyBorder="1" applyAlignment="1" applyProtection="1">
      <alignment horizontal="left"/>
    </xf>
    <xf numFmtId="0" fontId="26" fillId="0" borderId="18" xfId="0" applyFont="1" applyBorder="1" applyAlignment="1" applyProtection="1">
      <alignment horizontal="left"/>
    </xf>
    <xf numFmtId="0" fontId="26" fillId="0" borderId="19" xfId="0" applyFont="1" applyBorder="1" applyAlignment="1" applyProtection="1">
      <alignment horizontal="left"/>
    </xf>
    <xf numFmtId="0" fontId="2" fillId="0" borderId="107" xfId="59" applyFont="1" applyBorder="1" applyAlignment="1" applyProtection="1">
      <alignment horizontal="left" vertical="center" wrapText="1"/>
    </xf>
    <xf numFmtId="0" fontId="2" fillId="0" borderId="110" xfId="59" applyFont="1" applyBorder="1" applyAlignment="1" applyProtection="1">
      <alignment horizontal="left" vertical="center" wrapText="1"/>
    </xf>
    <xf numFmtId="0" fontId="2" fillId="0" borderId="95" xfId="59" applyFont="1" applyBorder="1" applyAlignment="1" applyProtection="1">
      <alignment horizontal="left" vertical="center" wrapText="1"/>
    </xf>
    <xf numFmtId="0" fontId="49" fillId="0" borderId="0" xfId="61" applyFont="1" applyAlignment="1">
      <alignment horizontal="left" vertical="center" wrapText="1"/>
    </xf>
    <xf numFmtId="3" fontId="26" fillId="0" borderId="89" xfId="0" applyNumberFormat="1" applyFont="1" applyBorder="1" applyAlignment="1">
      <alignment horizontal="right" vertical="center"/>
    </xf>
    <xf numFmtId="0" fontId="26" fillId="0" borderId="70" xfId="0" applyFont="1" applyBorder="1" applyAlignment="1">
      <alignment horizontal="right" vertical="center"/>
    </xf>
    <xf numFmtId="3" fontId="26" fillId="0" borderId="98" xfId="0" applyNumberFormat="1" applyFont="1" applyBorder="1" applyAlignment="1">
      <alignment vertical="center"/>
    </xf>
    <xf numFmtId="0" fontId="26" fillId="0" borderId="61" xfId="0" applyFont="1" applyBorder="1" applyAlignment="1">
      <alignment vertical="center"/>
    </xf>
    <xf numFmtId="0" fontId="26" fillId="0" borderId="71" xfId="0" applyFont="1" applyFill="1" applyBorder="1" applyAlignment="1">
      <alignment horizontal="center" vertical="center" wrapText="1"/>
    </xf>
    <xf numFmtId="0" fontId="26" fillId="0" borderId="50" xfId="0" applyFont="1" applyFill="1" applyBorder="1" applyAlignment="1">
      <alignment horizontal="center" vertical="center" wrapText="1"/>
    </xf>
    <xf numFmtId="0" fontId="26" fillId="0" borderId="72" xfId="0" applyFont="1" applyFill="1" applyBorder="1" applyAlignment="1">
      <alignment horizontal="center" vertical="center" wrapText="1"/>
    </xf>
    <xf numFmtId="3" fontId="2" fillId="0" borderId="85" xfId="0" applyNumberFormat="1" applyFont="1" applyBorder="1" applyAlignment="1">
      <alignment horizontal="right" vertical="center"/>
    </xf>
    <xf numFmtId="0" fontId="2" fillId="0" borderId="81" xfId="0" applyFont="1" applyBorder="1" applyAlignment="1">
      <alignment horizontal="right" vertical="center"/>
    </xf>
    <xf numFmtId="3" fontId="2" fillId="0" borderId="79" xfId="0" applyNumberFormat="1" applyFont="1" applyBorder="1" applyAlignment="1">
      <alignment horizontal="right" vertical="center"/>
    </xf>
    <xf numFmtId="0" fontId="2" fillId="0" borderId="86" xfId="0" applyFont="1" applyBorder="1" applyAlignment="1">
      <alignment horizontal="right" vertical="center"/>
    </xf>
    <xf numFmtId="3" fontId="2" fillId="0" borderId="84" xfId="0" applyNumberFormat="1" applyFont="1" applyBorder="1" applyAlignment="1">
      <alignment horizontal="right" vertical="center"/>
    </xf>
    <xf numFmtId="3" fontId="2" fillId="0" borderId="77" xfId="0" applyNumberFormat="1" applyFont="1" applyBorder="1" applyAlignment="1">
      <alignment horizontal="right" vertical="center"/>
    </xf>
    <xf numFmtId="0" fontId="2" fillId="0" borderId="78" xfId="0" applyFont="1" applyBorder="1" applyAlignment="1">
      <alignment horizontal="right" vertical="center"/>
    </xf>
    <xf numFmtId="3" fontId="26" fillId="0" borderId="70" xfId="0" applyNumberFormat="1" applyFont="1" applyBorder="1" applyAlignment="1">
      <alignment horizontal="right" vertical="center"/>
    </xf>
    <xf numFmtId="3" fontId="26" fillId="0" borderId="88" xfId="0" applyNumberFormat="1" applyFont="1" applyBorder="1" applyAlignment="1">
      <alignment horizontal="right" vertical="center"/>
    </xf>
    <xf numFmtId="3" fontId="26" fillId="0" borderId="60" xfId="0" applyNumberFormat="1" applyFont="1" applyBorder="1" applyAlignment="1">
      <alignment horizontal="left" vertical="center"/>
    </xf>
    <xf numFmtId="3" fontId="26" fillId="0" borderId="99" xfId="0" applyNumberFormat="1" applyFont="1" applyBorder="1" applyAlignment="1">
      <alignment horizontal="left" vertical="center"/>
    </xf>
    <xf numFmtId="3" fontId="26" fillId="0" borderId="100" xfId="0" applyNumberFormat="1" applyFont="1" applyBorder="1" applyAlignment="1">
      <alignment horizontal="left" vertical="center"/>
    </xf>
    <xf numFmtId="3" fontId="2" fillId="27" borderId="79" xfId="0" applyNumberFormat="1" applyFont="1" applyFill="1" applyBorder="1" applyAlignment="1" applyProtection="1">
      <alignment vertical="center"/>
      <protection locked="0"/>
    </xf>
    <xf numFmtId="3" fontId="2" fillId="27" borderId="80" xfId="0" applyNumberFormat="1" applyFont="1" applyFill="1" applyBorder="1" applyAlignment="1" applyProtection="1">
      <alignment vertical="center"/>
      <protection locked="0"/>
    </xf>
    <xf numFmtId="3" fontId="2" fillId="27" borderId="81" xfId="0" applyNumberFormat="1" applyFont="1" applyFill="1" applyBorder="1" applyAlignment="1" applyProtection="1">
      <alignment vertical="center"/>
      <protection locked="0"/>
    </xf>
    <xf numFmtId="3" fontId="21" fillId="31" borderId="82" xfId="0" applyNumberFormat="1" applyFont="1" applyFill="1" applyBorder="1" applyAlignment="1">
      <alignment horizontal="center" vertical="center"/>
    </xf>
    <xf numFmtId="3" fontId="21" fillId="31" borderId="83" xfId="0" applyNumberFormat="1" applyFont="1" applyFill="1" applyBorder="1" applyAlignment="1">
      <alignment horizontal="center" vertical="center"/>
    </xf>
    <xf numFmtId="3" fontId="21" fillId="31" borderId="84" xfId="0" applyNumberFormat="1" applyFont="1" applyFill="1" applyBorder="1" applyAlignment="1">
      <alignment horizontal="center" vertical="center"/>
    </xf>
    <xf numFmtId="3" fontId="21" fillId="31" borderId="87" xfId="0" applyNumberFormat="1" applyFont="1" applyFill="1" applyBorder="1" applyAlignment="1">
      <alignment horizontal="center" vertical="center"/>
    </xf>
    <xf numFmtId="3" fontId="2" fillId="0" borderId="74" xfId="0" applyNumberFormat="1" applyFont="1" applyFill="1" applyBorder="1" applyAlignment="1">
      <alignment horizontal="right" vertical="center"/>
    </xf>
    <xf numFmtId="3" fontId="2" fillId="0" borderId="75" xfId="0" applyNumberFormat="1" applyFont="1" applyFill="1" applyBorder="1" applyAlignment="1">
      <alignment horizontal="right" vertical="center"/>
    </xf>
    <xf numFmtId="3" fontId="2" fillId="27" borderId="79" xfId="0" applyNumberFormat="1" applyFont="1" applyFill="1" applyBorder="1" applyAlignment="1" applyProtection="1">
      <alignment horizontal="right" vertical="center"/>
      <protection locked="0"/>
    </xf>
    <xf numFmtId="3" fontId="2" fillId="27" borderId="80" xfId="0" applyNumberFormat="1" applyFont="1" applyFill="1" applyBorder="1" applyAlignment="1" applyProtection="1">
      <alignment horizontal="right" vertical="center"/>
      <protection locked="0"/>
    </xf>
    <xf numFmtId="3" fontId="2" fillId="27" borderId="81" xfId="0" applyNumberFormat="1" applyFont="1" applyFill="1" applyBorder="1" applyAlignment="1" applyProtection="1">
      <alignment horizontal="right" vertical="center"/>
      <protection locked="0"/>
    </xf>
    <xf numFmtId="0" fontId="26" fillId="0" borderId="73" xfId="0" applyFont="1" applyBorder="1" applyAlignment="1">
      <alignment horizontal="left" vertical="center" wrapText="1"/>
    </xf>
    <xf numFmtId="0" fontId="26" fillId="0" borderId="74" xfId="0" applyFont="1" applyBorder="1" applyAlignment="1">
      <alignment horizontal="left" vertical="center" wrapText="1"/>
    </xf>
    <xf numFmtId="3" fontId="2" fillId="27" borderId="74" xfId="0" applyNumberFormat="1" applyFont="1" applyFill="1" applyBorder="1" applyAlignment="1" applyProtection="1">
      <alignment horizontal="right" vertical="center"/>
      <protection locked="0"/>
    </xf>
    <xf numFmtId="0" fontId="26" fillId="0" borderId="76" xfId="0" applyFont="1" applyBorder="1" applyAlignment="1">
      <alignment horizontal="left" vertical="center" wrapText="1"/>
    </xf>
    <xf numFmtId="0" fontId="26" fillId="0" borderId="77" xfId="0" applyFont="1" applyBorder="1" applyAlignment="1">
      <alignment horizontal="left" vertical="center" wrapText="1"/>
    </xf>
    <xf numFmtId="1" fontId="20" fillId="0" borderId="0" xfId="0" applyNumberFormat="1" applyFont="1" applyFill="1" applyAlignment="1" applyProtection="1">
      <alignment horizontal="center"/>
    </xf>
    <xf numFmtId="0" fontId="26" fillId="0" borderId="71" xfId="0" applyFont="1" applyFill="1" applyBorder="1" applyAlignment="1">
      <alignment horizontal="center" vertical="center"/>
    </xf>
    <xf numFmtId="0" fontId="26" fillId="0" borderId="50" xfId="0" applyFont="1" applyFill="1" applyBorder="1" applyAlignment="1">
      <alignment horizontal="center" vertical="center"/>
    </xf>
    <xf numFmtId="0" fontId="26" fillId="0" borderId="73" xfId="0" applyFont="1" applyFill="1" applyBorder="1" applyAlignment="1">
      <alignment horizontal="left" vertical="center" wrapText="1"/>
    </xf>
    <xf numFmtId="0" fontId="26" fillId="0" borderId="74" xfId="0" applyFont="1" applyFill="1" applyBorder="1" applyAlignment="1">
      <alignment horizontal="left" vertical="center" wrapText="1"/>
    </xf>
    <xf numFmtId="2" fontId="24" fillId="0" borderId="52" xfId="0" applyNumberFormat="1" applyFont="1" applyFill="1" applyBorder="1" applyAlignment="1" applyProtection="1">
      <alignment horizontal="left" vertical="center"/>
    </xf>
    <xf numFmtId="2" fontId="24" fillId="0" borderId="53" xfId="0" applyNumberFormat="1" applyFont="1" applyFill="1" applyBorder="1" applyAlignment="1" applyProtection="1">
      <alignment horizontal="left" vertical="center"/>
    </xf>
    <xf numFmtId="2" fontId="24" fillId="0" borderId="12" xfId="0" applyNumberFormat="1" applyFont="1" applyFill="1" applyBorder="1" applyAlignment="1" applyProtection="1">
      <alignment horizontal="left" vertical="center"/>
    </xf>
    <xf numFmtId="0" fontId="24" fillId="0" borderId="52" xfId="0" applyFont="1" applyFill="1" applyBorder="1" applyAlignment="1" applyProtection="1">
      <alignment horizontal="left" vertical="center"/>
    </xf>
    <xf numFmtId="0" fontId="24" fillId="0" borderId="53" xfId="0" applyFont="1" applyFill="1" applyBorder="1" applyAlignment="1" applyProtection="1">
      <alignment horizontal="left" vertical="center"/>
    </xf>
    <xf numFmtId="0" fontId="24" fillId="0" borderId="12" xfId="0" applyFont="1" applyFill="1" applyBorder="1" applyAlignment="1" applyProtection="1">
      <alignment horizontal="left" vertical="center"/>
    </xf>
    <xf numFmtId="0" fontId="26" fillId="0" borderId="60" xfId="0" applyFont="1" applyFill="1" applyBorder="1" applyAlignment="1">
      <alignment horizontal="center"/>
    </xf>
    <xf numFmtId="0" fontId="26" fillId="0" borderId="99" xfId="0" applyFont="1" applyFill="1" applyBorder="1" applyAlignment="1">
      <alignment horizontal="center"/>
    </xf>
    <xf numFmtId="0" fontId="26" fillId="0" borderId="61" xfId="0" applyFont="1" applyFill="1" applyBorder="1" applyAlignment="1">
      <alignment horizontal="center"/>
    </xf>
    <xf numFmtId="0" fontId="29" fillId="0" borderId="115" xfId="61" applyFont="1" applyBorder="1" applyAlignment="1" applyProtection="1">
      <alignment vertical="center"/>
    </xf>
    <xf numFmtId="0" fontId="29" fillId="0" borderId="110" xfId="61" applyFont="1" applyBorder="1" applyAlignment="1" applyProtection="1">
      <alignment vertical="center"/>
    </xf>
    <xf numFmtId="0" fontId="29" fillId="0" borderId="95" xfId="61" applyFont="1" applyBorder="1" applyAlignment="1" applyProtection="1">
      <alignment vertical="center"/>
    </xf>
    <xf numFmtId="0" fontId="29" fillId="0" borderId="124" xfId="61" applyFont="1" applyBorder="1" applyAlignment="1" applyProtection="1">
      <alignment vertical="center"/>
    </xf>
    <xf numFmtId="0" fontId="29" fillId="0" borderId="122" xfId="61" applyFont="1" applyBorder="1" applyAlignment="1" applyProtection="1">
      <alignment vertical="center"/>
    </xf>
    <xf numFmtId="0" fontId="29" fillId="0" borderId="125" xfId="61" applyFont="1" applyBorder="1" applyAlignment="1" applyProtection="1">
      <alignment vertical="center"/>
    </xf>
    <xf numFmtId="0" fontId="24" fillId="35" borderId="115" xfId="61" applyFont="1" applyFill="1" applyBorder="1" applyAlignment="1" applyProtection="1">
      <alignment vertical="center"/>
    </xf>
    <xf numFmtId="0" fontId="24" fillId="35" borderId="110" xfId="61" applyFont="1" applyFill="1" applyBorder="1" applyAlignment="1" applyProtection="1">
      <alignment vertical="center"/>
    </xf>
    <xf numFmtId="0" fontId="24" fillId="35" borderId="95" xfId="61" applyFont="1" applyFill="1" applyBorder="1" applyAlignment="1" applyProtection="1">
      <alignment vertical="center"/>
    </xf>
    <xf numFmtId="3" fontId="24" fillId="0" borderId="101" xfId="75" applyNumberFormat="1" applyFont="1" applyBorder="1" applyAlignment="1">
      <alignment horizontal="center" vertical="center"/>
    </xf>
    <xf numFmtId="3" fontId="24" fillId="0" borderId="122" xfId="75" applyNumberFormat="1" applyFont="1" applyBorder="1" applyAlignment="1">
      <alignment horizontal="center" vertical="center"/>
    </xf>
    <xf numFmtId="3" fontId="24" fillId="0" borderId="102" xfId="75" applyNumberFormat="1" applyFont="1" applyBorder="1" applyAlignment="1">
      <alignment horizontal="center" vertical="center"/>
    </xf>
    <xf numFmtId="0" fontId="29" fillId="0" borderId="107" xfId="61" applyFont="1" applyBorder="1" applyAlignment="1">
      <alignment vertical="center" wrapText="1"/>
    </xf>
    <xf numFmtId="0" fontId="29" fillId="0" borderId="110" xfId="61" applyFont="1" applyBorder="1" applyAlignment="1">
      <alignment vertical="center" wrapText="1"/>
    </xf>
    <xf numFmtId="0" fontId="29" fillId="0" borderId="95" xfId="61" applyFont="1" applyBorder="1" applyAlignment="1">
      <alignment vertical="center" wrapText="1"/>
    </xf>
    <xf numFmtId="0" fontId="24" fillId="35" borderId="117" xfId="61" applyFont="1" applyFill="1" applyBorder="1" applyAlignment="1">
      <alignment horizontal="left" vertical="center"/>
    </xf>
    <xf numFmtId="0" fontId="24" fillId="35" borderId="133" xfId="61" applyFont="1" applyFill="1" applyBorder="1" applyAlignment="1">
      <alignment horizontal="left" vertical="center"/>
    </xf>
    <xf numFmtId="0" fontId="24" fillId="35" borderId="71" xfId="61" applyFont="1" applyFill="1" applyBorder="1" applyAlignment="1">
      <alignment horizontal="left" vertical="center"/>
    </xf>
    <xf numFmtId="0" fontId="24" fillId="35" borderId="50" xfId="61" applyFont="1" applyFill="1" applyBorder="1" applyAlignment="1">
      <alignment horizontal="left" vertical="center"/>
    </xf>
    <xf numFmtId="0" fontId="24" fillId="35" borderId="131" xfId="61" applyFont="1" applyFill="1" applyBorder="1" applyAlignment="1">
      <alignment horizontal="left" vertical="center"/>
    </xf>
    <xf numFmtId="0" fontId="29" fillId="0" borderId="107" xfId="61" applyFont="1" applyBorder="1" applyAlignment="1" applyProtection="1">
      <alignment vertical="center" wrapText="1"/>
    </xf>
    <xf numFmtId="0" fontId="29" fillId="0" borderId="110" xfId="61" applyFont="1" applyBorder="1" applyAlignment="1" applyProtection="1">
      <alignment vertical="center" wrapText="1"/>
    </xf>
    <xf numFmtId="0" fontId="29" fillId="0" borderId="95" xfId="61" applyFont="1" applyBorder="1" applyAlignment="1" applyProtection="1">
      <alignment vertical="center" wrapText="1"/>
    </xf>
    <xf numFmtId="0" fontId="24" fillId="35" borderId="117" xfId="61" applyFont="1" applyFill="1" applyBorder="1" applyAlignment="1" applyProtection="1">
      <alignment vertical="center"/>
    </xf>
    <xf numFmtId="0" fontId="24" fillId="35" borderId="133" xfId="61" applyFont="1" applyFill="1" applyBorder="1" applyAlignment="1" applyProtection="1">
      <alignment vertical="center"/>
    </xf>
    <xf numFmtId="0" fontId="24" fillId="35" borderId="132" xfId="61" applyFont="1" applyFill="1" applyBorder="1" applyAlignment="1" applyProtection="1">
      <alignment vertical="center"/>
    </xf>
    <xf numFmtId="0" fontId="29" fillId="0" borderId="107" xfId="61" applyFont="1" applyBorder="1" applyAlignment="1" applyProtection="1">
      <alignment vertical="center"/>
      <protection locked="0"/>
    </xf>
    <xf numFmtId="0" fontId="29" fillId="0" borderId="110" xfId="61" applyFont="1" applyBorder="1" applyAlignment="1" applyProtection="1">
      <alignment vertical="center"/>
      <protection locked="0"/>
    </xf>
    <xf numFmtId="0" fontId="24" fillId="35" borderId="115" xfId="61" applyFont="1" applyFill="1" applyBorder="1" applyAlignment="1">
      <alignment horizontal="left" vertical="center"/>
    </xf>
    <xf numFmtId="0" fontId="24" fillId="35" borderId="110" xfId="61" applyFont="1" applyFill="1" applyBorder="1" applyAlignment="1">
      <alignment horizontal="left" vertical="center"/>
    </xf>
    <xf numFmtId="0" fontId="24" fillId="35" borderId="116" xfId="61" applyFont="1" applyFill="1" applyBorder="1" applyAlignment="1">
      <alignment horizontal="left" vertical="center"/>
    </xf>
    <xf numFmtId="0" fontId="29" fillId="0" borderId="107" xfId="61" applyFont="1" applyBorder="1" applyAlignment="1">
      <alignment vertical="center"/>
    </xf>
    <xf numFmtId="0" fontId="29" fillId="0" borderId="110" xfId="61" applyFont="1" applyBorder="1" applyAlignment="1">
      <alignment vertical="center"/>
    </xf>
    <xf numFmtId="0" fontId="29" fillId="0" borderId="107" xfId="61" applyFont="1" applyBorder="1" applyAlignment="1">
      <alignment horizontal="left" vertical="center" wrapText="1"/>
    </xf>
    <xf numFmtId="0" fontId="29" fillId="0" borderId="110" xfId="61" applyFont="1" applyBorder="1" applyAlignment="1">
      <alignment horizontal="left" vertical="center" wrapText="1"/>
    </xf>
    <xf numFmtId="0" fontId="29" fillId="0" borderId="95" xfId="61" applyFont="1" applyBorder="1" applyAlignment="1">
      <alignment horizontal="left" vertical="center" wrapText="1"/>
    </xf>
    <xf numFmtId="0" fontId="24" fillId="35" borderId="118" xfId="61" applyFont="1" applyFill="1" applyBorder="1" applyAlignment="1">
      <alignment horizontal="left" vertical="center"/>
    </xf>
    <xf numFmtId="0" fontId="26" fillId="29" borderId="105" xfId="0" applyFont="1" applyFill="1" applyBorder="1" applyAlignment="1" applyProtection="1">
      <alignment horizontal="center" vertical="center"/>
    </xf>
    <xf numFmtId="0" fontId="26" fillId="0" borderId="105" xfId="0" applyFont="1" applyFill="1" applyBorder="1" applyAlignment="1" applyProtection="1">
      <alignment horizontal="left" vertical="center"/>
    </xf>
    <xf numFmtId="0" fontId="26" fillId="0" borderId="94" xfId="0" applyFont="1" applyBorder="1" applyAlignment="1" applyProtection="1">
      <alignment horizontal="center" vertical="center" wrapText="1"/>
    </xf>
    <xf numFmtId="0" fontId="26" fillId="0" borderId="55" xfId="0" applyFont="1" applyBorder="1" applyAlignment="1" applyProtection="1">
      <alignment horizontal="center" vertical="center" wrapText="1"/>
    </xf>
    <xf numFmtId="0" fontId="26" fillId="0" borderId="23" xfId="0" applyFont="1" applyBorder="1" applyAlignment="1" applyProtection="1">
      <alignment horizontal="center" vertical="center" wrapText="1"/>
    </xf>
    <xf numFmtId="0" fontId="26" fillId="0" borderId="105" xfId="0" applyFont="1" applyFill="1" applyBorder="1" applyAlignment="1" applyProtection="1">
      <alignment horizontal="left" vertical="center" wrapText="1"/>
    </xf>
    <xf numFmtId="0" fontId="26" fillId="0" borderId="22" xfId="0" applyFont="1" applyFill="1" applyBorder="1" applyAlignment="1" applyProtection="1">
      <alignment horizontal="left" vertical="center"/>
    </xf>
    <xf numFmtId="0" fontId="26" fillId="0" borderId="21" xfId="0" applyFont="1" applyFill="1" applyBorder="1" applyAlignment="1" applyProtection="1">
      <alignment horizontal="left" vertical="center"/>
    </xf>
    <xf numFmtId="0" fontId="26" fillId="0" borderId="47" xfId="0" applyFont="1" applyFill="1" applyBorder="1" applyAlignment="1" applyProtection="1">
      <alignment horizontal="left" vertical="center"/>
    </xf>
    <xf numFmtId="0" fontId="26" fillId="0" borderId="105" xfId="0" applyFont="1" applyFill="1" applyBorder="1" applyAlignment="1" applyProtection="1">
      <alignment horizontal="center" vertical="center"/>
    </xf>
    <xf numFmtId="0" fontId="26" fillId="29" borderId="107" xfId="0" applyFont="1" applyFill="1" applyBorder="1" applyAlignment="1" applyProtection="1">
      <alignment horizontal="left" vertical="center"/>
    </xf>
    <xf numFmtId="0" fontId="26" fillId="29" borderId="110" xfId="0" applyFont="1" applyFill="1" applyBorder="1" applyAlignment="1" applyProtection="1">
      <alignment horizontal="left" vertical="center"/>
    </xf>
    <xf numFmtId="0" fontId="26" fillId="29" borderId="95" xfId="0" applyFont="1" applyFill="1" applyBorder="1" applyAlignment="1" applyProtection="1">
      <alignment horizontal="left" vertical="center"/>
    </xf>
    <xf numFmtId="0" fontId="26" fillId="0" borderId="107" xfId="0" applyFont="1" applyFill="1" applyBorder="1" applyAlignment="1" applyProtection="1">
      <alignment horizontal="left" vertical="center"/>
    </xf>
    <xf numFmtId="0" fontId="26" fillId="0" borderId="110" xfId="0" applyFont="1" applyFill="1" applyBorder="1" applyAlignment="1" applyProtection="1">
      <alignment horizontal="left" vertical="center"/>
    </xf>
    <xf numFmtId="0" fontId="26" fillId="0" borderId="95" xfId="0" applyFont="1" applyFill="1" applyBorder="1" applyAlignment="1" applyProtection="1">
      <alignment horizontal="left" vertical="center"/>
    </xf>
    <xf numFmtId="0" fontId="26" fillId="0" borderId="105" xfId="0" applyFont="1" applyBorder="1" applyAlignment="1" applyProtection="1">
      <alignment horizontal="center" vertical="center" wrapText="1"/>
    </xf>
    <xf numFmtId="0" fontId="22" fillId="0" borderId="17" xfId="0" applyFont="1" applyBorder="1" applyAlignment="1" applyProtection="1">
      <alignment horizontal="left" vertical="center"/>
    </xf>
    <xf numFmtId="0" fontId="22" fillId="0" borderId="18" xfId="0" applyFont="1" applyBorder="1" applyAlignment="1" applyProtection="1">
      <alignment horizontal="left" vertical="center"/>
    </xf>
    <xf numFmtId="0" fontId="22" fillId="0" borderId="19" xfId="0" applyFont="1" applyBorder="1" applyAlignment="1" applyProtection="1">
      <alignment horizontal="left" vertical="center"/>
    </xf>
    <xf numFmtId="0" fontId="26" fillId="0" borderId="107" xfId="0" applyFont="1" applyBorder="1" applyAlignment="1" applyProtection="1">
      <alignment vertical="center"/>
    </xf>
    <xf numFmtId="0" fontId="26" fillId="0" borderId="110" xfId="0" applyFont="1" applyBorder="1" applyAlignment="1" applyProtection="1">
      <alignment vertical="center"/>
    </xf>
    <xf numFmtId="0" fontId="26" fillId="0" borderId="95" xfId="0" applyFont="1" applyBorder="1" applyAlignment="1" applyProtection="1">
      <alignment vertical="center"/>
    </xf>
    <xf numFmtId="0" fontId="21" fillId="0" borderId="97" xfId="0" applyFont="1" applyBorder="1" applyAlignment="1" applyProtection="1">
      <alignment horizontal="center"/>
    </xf>
    <xf numFmtId="0" fontId="21" fillId="0" borderId="47" xfId="0" applyFont="1" applyBorder="1" applyAlignment="1" applyProtection="1">
      <alignment horizontal="center"/>
    </xf>
    <xf numFmtId="0" fontId="26" fillId="27" borderId="105" xfId="0" applyFont="1" applyFill="1" applyBorder="1" applyAlignment="1" applyProtection="1">
      <alignment horizontal="center" vertical="center" wrapText="1"/>
      <protection locked="0"/>
    </xf>
    <xf numFmtId="0" fontId="26" fillId="0" borderId="105" xfId="0" applyFont="1" applyFill="1" applyBorder="1" applyAlignment="1" applyProtection="1">
      <alignment horizontal="center" vertical="center" wrapText="1"/>
    </xf>
    <xf numFmtId="0" fontId="26" fillId="0" borderId="107" xfId="0" applyFont="1" applyFill="1" applyBorder="1" applyAlignment="1" applyProtection="1">
      <alignment vertical="center"/>
    </xf>
    <xf numFmtId="0" fontId="26" fillId="0" borderId="110" xfId="0" applyFont="1" applyFill="1" applyBorder="1" applyAlignment="1" applyProtection="1">
      <alignment vertical="center"/>
    </xf>
    <xf numFmtId="0" fontId="26" fillId="0" borderId="95" xfId="0" applyFont="1" applyFill="1" applyBorder="1" applyAlignment="1" applyProtection="1">
      <alignment vertical="center"/>
    </xf>
    <xf numFmtId="0" fontId="26" fillId="0" borderId="54" xfId="0" applyFont="1" applyBorder="1" applyAlignment="1" applyProtection="1">
      <alignment horizontal="center" vertical="center" wrapText="1"/>
    </xf>
    <xf numFmtId="0" fontId="26" fillId="0" borderId="105" xfId="0" applyFont="1" applyBorder="1" applyAlignment="1" applyProtection="1">
      <alignment horizontal="center" vertical="center"/>
    </xf>
    <xf numFmtId="0" fontId="21" fillId="0" borderId="0" xfId="0" applyFont="1" applyAlignment="1" applyProtection="1">
      <alignment horizontal="center"/>
    </xf>
    <xf numFmtId="0" fontId="21" fillId="0" borderId="134" xfId="0" applyFont="1" applyBorder="1" applyAlignment="1" applyProtection="1">
      <alignment horizontal="center"/>
    </xf>
    <xf numFmtId="0" fontId="2" fillId="27" borderId="107" xfId="63" applyFont="1" applyFill="1" applyBorder="1" applyAlignment="1" applyProtection="1">
      <alignment horizontal="left" vertical="center" wrapText="1"/>
      <protection locked="0"/>
    </xf>
    <xf numFmtId="0" fontId="2" fillId="27" borderId="80" xfId="63" applyFont="1" applyFill="1" applyBorder="1" applyAlignment="1" applyProtection="1">
      <alignment horizontal="left" vertical="center" wrapText="1"/>
      <protection locked="0"/>
    </xf>
    <xf numFmtId="0" fontId="2" fillId="27" borderId="86" xfId="63" applyFont="1" applyFill="1" applyBorder="1" applyAlignment="1" applyProtection="1">
      <alignment horizontal="left" vertical="center" wrapText="1"/>
      <protection locked="0"/>
    </xf>
    <xf numFmtId="0" fontId="29" fillId="0" borderId="0" xfId="60" applyFont="1" applyFill="1" applyBorder="1" applyAlignment="1" applyProtection="1">
      <alignment horizontal="left" vertical="center" wrapText="1"/>
    </xf>
    <xf numFmtId="0" fontId="2" fillId="0" borderId="0" xfId="0" applyFont="1" applyAlignment="1">
      <alignment horizontal="left"/>
    </xf>
    <xf numFmtId="4" fontId="26" fillId="30" borderId="101" xfId="60" applyNumberFormat="1" applyFont="1" applyFill="1" applyBorder="1" applyAlignment="1" applyProtection="1">
      <alignment horizontal="center"/>
    </xf>
    <xf numFmtId="4" fontId="26" fillId="30" borderId="102" xfId="60" applyNumberFormat="1" applyFont="1" applyFill="1" applyBorder="1" applyAlignment="1" applyProtection="1">
      <alignment horizontal="center"/>
    </xf>
    <xf numFmtId="0" fontId="26" fillId="0" borderId="0" xfId="60" applyFont="1" applyFill="1" applyBorder="1" applyAlignment="1" applyProtection="1">
      <alignment horizontal="left" vertical="center" wrapText="1"/>
    </xf>
    <xf numFmtId="0" fontId="2" fillId="0" borderId="0" xfId="0" applyFont="1" applyFill="1" applyAlignment="1">
      <alignment horizontal="left" vertical="center"/>
    </xf>
    <xf numFmtId="4" fontId="26" fillId="0" borderId="0" xfId="60" applyNumberFormat="1" applyFont="1" applyFill="1" applyBorder="1" applyAlignment="1" applyProtection="1">
      <alignment horizontal="left" vertical="center"/>
    </xf>
    <xf numFmtId="0" fontId="26" fillId="29" borderId="66" xfId="60" applyFont="1" applyFill="1" applyBorder="1" applyAlignment="1" applyProtection="1">
      <alignment horizontal="center" vertical="center" wrapText="1"/>
    </xf>
    <xf numFmtId="0" fontId="2" fillId="29" borderId="67" xfId="0" applyFont="1" applyFill="1" applyBorder="1" applyAlignment="1">
      <alignment horizontal="center" vertical="center"/>
    </xf>
    <xf numFmtId="0" fontId="26" fillId="29" borderId="27" xfId="60" applyFont="1" applyFill="1" applyBorder="1" applyAlignment="1" applyProtection="1">
      <alignment horizontal="center" vertical="center" wrapText="1"/>
    </xf>
    <xf numFmtId="0" fontId="26" fillId="29" borderId="34" xfId="60" applyFont="1" applyFill="1" applyBorder="1" applyAlignment="1" applyProtection="1">
      <alignment horizontal="center" vertical="center" wrapText="1"/>
    </xf>
    <xf numFmtId="0" fontId="26" fillId="29" borderId="26" xfId="60" applyFont="1" applyFill="1" applyBorder="1" applyAlignment="1" applyProtection="1">
      <alignment horizontal="center" vertical="center" wrapText="1"/>
    </xf>
    <xf numFmtId="0" fontId="26" fillId="29" borderId="37" xfId="60" applyFont="1" applyFill="1" applyBorder="1" applyAlignment="1" applyProtection="1">
      <alignment horizontal="center" vertical="center" wrapText="1"/>
    </xf>
    <xf numFmtId="0" fontId="26" fillId="0" borderId="49" xfId="60" applyFont="1" applyFill="1" applyBorder="1" applyAlignment="1" applyProtection="1">
      <alignment horizontal="center" vertical="center" wrapText="1"/>
    </xf>
    <xf numFmtId="0" fontId="26" fillId="0" borderId="55" xfId="60" applyFont="1" applyFill="1" applyBorder="1" applyAlignment="1" applyProtection="1">
      <alignment horizontal="center" vertical="center" wrapText="1"/>
    </xf>
    <xf numFmtId="0" fontId="26" fillId="0" borderId="23" xfId="60" applyFont="1" applyFill="1" applyBorder="1" applyAlignment="1" applyProtection="1">
      <alignment horizontal="center" vertical="center" wrapText="1"/>
    </xf>
    <xf numFmtId="0" fontId="26" fillId="29" borderId="22" xfId="60" applyFont="1" applyFill="1" applyBorder="1" applyAlignment="1" applyProtection="1">
      <alignment horizontal="center" vertical="center" wrapText="1"/>
    </xf>
    <xf numFmtId="0" fontId="26" fillId="29" borderId="48" xfId="60" applyFont="1" applyFill="1" applyBorder="1" applyAlignment="1" applyProtection="1">
      <alignment horizontal="center" vertical="center" wrapText="1"/>
    </xf>
    <xf numFmtId="0" fontId="26" fillId="29" borderId="51" xfId="60" applyFont="1" applyFill="1" applyBorder="1" applyAlignment="1" applyProtection="1">
      <alignment horizontal="center" vertical="center" wrapText="1"/>
    </xf>
    <xf numFmtId="0" fontId="2" fillId="29" borderId="59" xfId="0" applyFont="1" applyFill="1" applyBorder="1" applyAlignment="1">
      <alignment horizontal="center" vertical="center" wrapText="1"/>
    </xf>
    <xf numFmtId="0" fontId="2" fillId="29" borderId="32" xfId="0" applyFont="1" applyFill="1" applyBorder="1" applyAlignment="1">
      <alignment horizontal="center" vertical="center" wrapText="1"/>
    </xf>
    <xf numFmtId="0" fontId="26" fillId="0" borderId="120" xfId="60" applyFont="1" applyFill="1" applyBorder="1" applyAlignment="1" applyProtection="1">
      <alignment horizontal="left" vertical="center" wrapText="1"/>
    </xf>
    <xf numFmtId="0" fontId="26" fillId="29" borderId="120" xfId="59" applyFont="1" applyFill="1" applyBorder="1" applyAlignment="1">
      <alignment horizontal="left" vertical="center" wrapText="1"/>
    </xf>
    <xf numFmtId="0" fontId="26" fillId="29" borderId="0" xfId="59" applyFont="1" applyFill="1" applyBorder="1" applyAlignment="1">
      <alignment horizontal="left" vertical="center" wrapText="1"/>
    </xf>
    <xf numFmtId="0" fontId="30" fillId="0" borderId="33" xfId="60" applyFont="1" applyFill="1" applyBorder="1" applyAlignment="1" applyProtection="1">
      <alignment horizontal="center" vertical="center"/>
    </xf>
    <xf numFmtId="0" fontId="30" fillId="0" borderId="36" xfId="60" applyFont="1" applyFill="1" applyBorder="1" applyAlignment="1" applyProtection="1">
      <alignment horizontal="center" vertical="center"/>
    </xf>
    <xf numFmtId="0" fontId="30" fillId="0" borderId="38" xfId="60" applyFont="1" applyFill="1" applyBorder="1" applyAlignment="1" applyProtection="1">
      <alignment horizontal="center" vertical="center"/>
    </xf>
    <xf numFmtId="0" fontId="26" fillId="0" borderId="62" xfId="60" applyFont="1" applyFill="1" applyBorder="1" applyAlignment="1" applyProtection="1">
      <alignment horizontal="center" vertical="center" wrapText="1"/>
    </xf>
    <xf numFmtId="0" fontId="26" fillId="0" borderId="63" xfId="60" applyFont="1" applyFill="1" applyBorder="1" applyAlignment="1" applyProtection="1">
      <alignment horizontal="center" vertical="center" wrapText="1"/>
    </xf>
    <xf numFmtId="0" fontId="26" fillId="0" borderId="64" xfId="60" applyFont="1" applyFill="1" applyBorder="1" applyAlignment="1" applyProtection="1">
      <alignment horizontal="center" vertical="center" wrapText="1"/>
    </xf>
    <xf numFmtId="0" fontId="26" fillId="0" borderId="65" xfId="60" applyFont="1" applyFill="1" applyBorder="1" applyAlignment="1" applyProtection="1">
      <alignment horizontal="center" vertical="center" wrapText="1"/>
    </xf>
    <xf numFmtId="0" fontId="2" fillId="0" borderId="55" xfId="0" applyFont="1" applyBorder="1" applyAlignment="1">
      <alignment horizontal="center" vertical="center" wrapText="1"/>
    </xf>
    <xf numFmtId="0" fontId="26" fillId="0" borderId="51" xfId="60" applyFont="1" applyFill="1" applyBorder="1" applyAlignment="1" applyProtection="1">
      <alignment horizontal="center" vertical="center" wrapText="1"/>
    </xf>
    <xf numFmtId="0" fontId="2" fillId="0" borderId="59" xfId="0" applyFont="1" applyBorder="1" applyAlignment="1">
      <alignment horizontal="center" vertical="center" wrapText="1"/>
    </xf>
    <xf numFmtId="0" fontId="2" fillId="0" borderId="55"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6" fillId="0" borderId="68" xfId="60" applyFont="1" applyFill="1" applyBorder="1" applyAlignment="1" applyProtection="1">
      <alignment horizontal="center" vertical="center" wrapText="1"/>
    </xf>
    <xf numFmtId="0" fontId="26" fillId="0" borderId="27" xfId="60" applyFont="1" applyFill="1" applyBorder="1" applyAlignment="1" applyProtection="1">
      <alignment horizontal="center" vertical="center" wrapText="1"/>
    </xf>
    <xf numFmtId="0" fontId="26" fillId="0" borderId="34" xfId="60" applyFont="1" applyFill="1" applyBorder="1" applyAlignment="1" applyProtection="1">
      <alignment horizontal="center" vertical="center" wrapText="1"/>
    </xf>
    <xf numFmtId="0" fontId="26" fillId="0" borderId="26" xfId="60" applyFont="1" applyFill="1" applyBorder="1" applyAlignment="1" applyProtection="1">
      <alignment horizontal="center" vertical="center" wrapText="1"/>
    </xf>
    <xf numFmtId="0" fontId="26" fillId="0" borderId="37" xfId="60" applyFont="1" applyFill="1" applyBorder="1" applyAlignment="1" applyProtection="1">
      <alignment horizontal="center" vertical="center" wrapText="1"/>
    </xf>
    <xf numFmtId="0" fontId="26" fillId="0" borderId="22" xfId="60" applyFont="1" applyFill="1" applyBorder="1" applyAlignment="1" applyProtection="1">
      <alignment horizontal="center" vertical="center" wrapText="1"/>
    </xf>
    <xf numFmtId="0" fontId="26" fillId="0" borderId="48" xfId="60" applyFont="1" applyFill="1" applyBorder="1" applyAlignment="1" applyProtection="1">
      <alignment horizontal="center" vertical="center" wrapText="1"/>
    </xf>
    <xf numFmtId="0" fontId="26" fillId="29" borderId="97" xfId="60" applyFont="1" applyFill="1" applyBorder="1" applyAlignment="1" applyProtection="1">
      <alignment vertical="center"/>
    </xf>
    <xf numFmtId="0" fontId="2" fillId="0" borderId="0" xfId="63" applyFont="1" applyFill="1" applyBorder="1" applyAlignment="1" applyProtection="1">
      <alignment horizontal="left" vertical="top" wrapText="1"/>
    </xf>
    <xf numFmtId="0" fontId="2" fillId="0" borderId="37" xfId="63" applyFont="1" applyFill="1" applyBorder="1" applyAlignment="1" applyProtection="1">
      <alignment horizontal="left" vertical="top" wrapText="1"/>
    </xf>
    <xf numFmtId="0" fontId="29" fillId="0" borderId="35" xfId="62" applyFont="1" applyBorder="1" applyAlignment="1" applyProtection="1">
      <alignment horizontal="left" vertical="top" wrapText="1"/>
    </xf>
    <xf numFmtId="0" fontId="38" fillId="0" borderId="0" xfId="61" applyFont="1" applyBorder="1" applyAlignment="1">
      <alignment vertical="top" wrapText="1"/>
    </xf>
    <xf numFmtId="0" fontId="2" fillId="27" borderId="85" xfId="63" applyFont="1" applyFill="1" applyBorder="1" applyAlignment="1" applyProtection="1">
      <alignment vertical="center" wrapText="1"/>
      <protection locked="0"/>
    </xf>
    <xf numFmtId="0" fontId="2" fillId="0" borderId="81" xfId="0" applyFont="1" applyBorder="1" applyAlignment="1" applyProtection="1">
      <alignment vertical="center" wrapText="1"/>
      <protection locked="0"/>
    </xf>
    <xf numFmtId="0" fontId="29" fillId="0" borderId="0" xfId="62" applyFont="1" applyBorder="1" applyAlignment="1" applyProtection="1">
      <alignment horizontal="left" vertical="top" wrapText="1"/>
    </xf>
    <xf numFmtId="0" fontId="24" fillId="0" borderId="35" xfId="62" applyFont="1" applyBorder="1" applyAlignment="1" applyProtection="1">
      <alignment horizontal="left" vertical="top"/>
    </xf>
    <xf numFmtId="0" fontId="24" fillId="0" borderId="0" xfId="62" applyFont="1" applyBorder="1" applyAlignment="1" applyProtection="1">
      <alignment horizontal="left" vertical="top"/>
    </xf>
    <xf numFmtId="0" fontId="24" fillId="0" borderId="37" xfId="62" applyFont="1" applyBorder="1" applyAlignment="1" applyProtection="1">
      <alignment horizontal="left" vertical="top"/>
    </xf>
    <xf numFmtId="0" fontId="2" fillId="0" borderId="0" xfId="0" applyFont="1" applyAlignment="1">
      <alignment horizontal="left" vertical="center" wrapText="1"/>
    </xf>
    <xf numFmtId="0" fontId="26" fillId="0" borderId="59" xfId="60" applyFont="1" applyFill="1" applyBorder="1" applyAlignment="1" applyProtection="1">
      <alignment horizontal="center" vertical="center" wrapText="1"/>
    </xf>
    <xf numFmtId="0" fontId="26" fillId="0" borderId="32" xfId="60" applyFont="1" applyFill="1" applyBorder="1" applyAlignment="1" applyProtection="1">
      <alignment horizontal="center" vertical="center" wrapText="1"/>
    </xf>
    <xf numFmtId="0" fontId="22" fillId="0" borderId="60" xfId="60" applyFont="1" applyFill="1" applyBorder="1" applyAlignment="1">
      <alignment horizontal="center" vertical="center" wrapText="1"/>
    </xf>
    <xf numFmtId="0" fontId="22" fillId="0" borderId="99" xfId="60" applyFont="1" applyFill="1" applyBorder="1" applyAlignment="1">
      <alignment horizontal="center" vertical="center" wrapText="1"/>
    </xf>
    <xf numFmtId="0" fontId="22" fillId="0" borderId="60" xfId="60" applyFont="1" applyFill="1" applyBorder="1" applyAlignment="1" applyProtection="1">
      <alignment horizontal="center" vertical="center" wrapText="1"/>
    </xf>
    <xf numFmtId="0" fontId="22" fillId="0" borderId="99" xfId="60" applyFont="1" applyFill="1" applyBorder="1" applyAlignment="1" applyProtection="1">
      <alignment horizontal="center" vertical="center" wrapText="1"/>
    </xf>
    <xf numFmtId="0" fontId="22" fillId="0" borderId="61" xfId="60" applyFont="1" applyFill="1" applyBorder="1" applyAlignment="1" applyProtection="1">
      <alignment horizontal="center" vertical="center" wrapText="1"/>
    </xf>
    <xf numFmtId="0" fontId="23" fillId="29" borderId="97" xfId="60" applyFont="1" applyFill="1" applyBorder="1" applyAlignment="1" applyProtection="1">
      <alignment horizontal="left" vertical="top"/>
    </xf>
    <xf numFmtId="49" fontId="23" fillId="0" borderId="0" xfId="60" applyNumberFormat="1" applyFont="1" applyFill="1" applyBorder="1" applyAlignment="1" applyProtection="1">
      <alignment horizontal="left"/>
    </xf>
    <xf numFmtId="0" fontId="26" fillId="0" borderId="112" xfId="60" applyFont="1" applyFill="1" applyBorder="1" applyAlignment="1" applyProtection="1">
      <alignment horizontal="center" vertical="center" wrapText="1"/>
    </xf>
    <xf numFmtId="0" fontId="2" fillId="0" borderId="23" xfId="0" applyFont="1" applyBorder="1" applyAlignment="1">
      <alignment horizontal="center" vertical="center" wrapText="1"/>
    </xf>
    <xf numFmtId="0" fontId="26" fillId="0" borderId="66" xfId="60" applyFont="1" applyFill="1" applyBorder="1" applyAlignment="1" applyProtection="1">
      <alignment horizontal="center" vertical="center" wrapText="1"/>
    </xf>
    <xf numFmtId="0" fontId="2" fillId="0" borderId="67" xfId="0" applyFont="1" applyBorder="1" applyAlignment="1">
      <alignment horizontal="center" vertical="center"/>
    </xf>
    <xf numFmtId="0" fontId="2" fillId="0" borderId="32" xfId="0" applyFont="1" applyBorder="1" applyAlignment="1">
      <alignment horizontal="center" vertical="center" wrapText="1"/>
    </xf>
    <xf numFmtId="0" fontId="24" fillId="29" borderId="0" xfId="63" applyFont="1" applyFill="1" applyBorder="1" applyAlignment="1" applyProtection="1">
      <alignment horizontal="left" vertical="top" wrapText="1"/>
    </xf>
    <xf numFmtId="0" fontId="2" fillId="29" borderId="37" xfId="0" applyFont="1" applyFill="1" applyBorder="1" applyAlignment="1">
      <alignment vertical="top" wrapText="1"/>
    </xf>
    <xf numFmtId="0" fontId="26" fillId="29" borderId="62" xfId="60" applyFont="1" applyFill="1" applyBorder="1" applyAlignment="1" applyProtection="1">
      <alignment horizontal="center" vertical="center" wrapText="1"/>
    </xf>
    <xf numFmtId="0" fontId="26" fillId="29" borderId="63" xfId="60" applyFont="1" applyFill="1" applyBorder="1" applyAlignment="1" applyProtection="1">
      <alignment horizontal="center" vertical="center" wrapText="1"/>
    </xf>
    <xf numFmtId="0" fontId="26" fillId="29" borderId="64" xfId="60" applyFont="1" applyFill="1" applyBorder="1" applyAlignment="1" applyProtection="1">
      <alignment horizontal="center" vertical="center" wrapText="1"/>
    </xf>
    <xf numFmtId="0" fontId="26" fillId="29" borderId="65" xfId="60" applyFont="1" applyFill="1" applyBorder="1" applyAlignment="1" applyProtection="1">
      <alignment horizontal="center" vertical="center" wrapText="1"/>
    </xf>
    <xf numFmtId="0" fontId="26" fillId="29" borderId="49" xfId="60" applyFont="1" applyFill="1" applyBorder="1" applyAlignment="1" applyProtection="1">
      <alignment horizontal="center" vertical="center" wrapText="1"/>
    </xf>
    <xf numFmtId="0" fontId="2" fillId="29" borderId="55" xfId="0" applyFont="1" applyFill="1" applyBorder="1" applyAlignment="1">
      <alignment horizontal="center" vertical="center" wrapText="1"/>
    </xf>
    <xf numFmtId="0" fontId="2" fillId="29" borderId="23" xfId="0" applyFont="1" applyFill="1" applyBorder="1" applyAlignment="1">
      <alignment horizontal="center" vertical="center" wrapText="1"/>
    </xf>
    <xf numFmtId="0" fontId="29" fillId="0" borderId="35" xfId="62" applyFont="1" applyBorder="1" applyAlignment="1" applyProtection="1">
      <alignment vertical="top" wrapText="1"/>
    </xf>
    <xf numFmtId="0" fontId="38" fillId="0" borderId="0" xfId="61" applyFont="1" applyBorder="1" applyAlignment="1"/>
    <xf numFmtId="0" fontId="2" fillId="27" borderId="115" xfId="63" applyFont="1" applyFill="1" applyBorder="1" applyAlignment="1" applyProtection="1">
      <alignment vertical="center" wrapText="1"/>
      <protection locked="0"/>
    </xf>
    <xf numFmtId="0" fontId="2" fillId="0" borderId="95" xfId="0" applyFont="1" applyBorder="1" applyAlignment="1" applyProtection="1">
      <alignment vertical="center" wrapText="1"/>
      <protection locked="0"/>
    </xf>
    <xf numFmtId="0" fontId="26" fillId="0" borderId="67" xfId="60" applyFont="1" applyFill="1" applyBorder="1" applyAlignment="1" applyProtection="1">
      <alignment horizontal="center" vertical="center" wrapText="1"/>
    </xf>
    <xf numFmtId="0" fontId="26" fillId="0" borderId="35" xfId="60" applyFont="1" applyFill="1" applyBorder="1" applyAlignment="1" applyProtection="1">
      <alignment horizontal="center" vertical="center" wrapText="1"/>
    </xf>
    <xf numFmtId="0" fontId="26" fillId="0" borderId="0" xfId="59" applyFont="1" applyFill="1" applyBorder="1" applyAlignment="1">
      <alignment horizontal="center" vertical="center" wrapText="1"/>
    </xf>
    <xf numFmtId="0" fontId="24" fillId="0" borderId="57" xfId="62" applyFont="1" applyBorder="1" applyAlignment="1" applyProtection="1">
      <alignment horizontal="left" vertical="top" wrapText="1"/>
    </xf>
    <xf numFmtId="0" fontId="24" fillId="0" borderId="46" xfId="62" applyFont="1" applyBorder="1" applyAlignment="1" applyProtection="1">
      <alignment horizontal="left" vertical="top" wrapText="1"/>
    </xf>
    <xf numFmtId="0" fontId="24" fillId="0" borderId="35" xfId="62" applyFont="1" applyBorder="1" applyAlignment="1" applyProtection="1">
      <alignment horizontal="left" vertical="top" wrapText="1"/>
    </xf>
    <xf numFmtId="0" fontId="24" fillId="0" borderId="0" xfId="62" applyFont="1" applyBorder="1" applyAlignment="1" applyProtection="1">
      <alignment horizontal="left" vertical="top" wrapText="1"/>
    </xf>
    <xf numFmtId="0" fontId="24" fillId="0" borderId="37" xfId="62" applyFont="1" applyBorder="1" applyAlignment="1" applyProtection="1">
      <alignment horizontal="left" vertical="top" wrapText="1"/>
    </xf>
    <xf numFmtId="0" fontId="31" fillId="0" borderId="0" xfId="0" applyFont="1" applyFill="1" applyAlignment="1">
      <alignment vertical="center" wrapText="1"/>
    </xf>
    <xf numFmtId="0" fontId="29" fillId="0" borderId="44" xfId="62" applyFont="1" applyBorder="1" applyAlignment="1" applyProtection="1">
      <alignment vertical="top" wrapText="1"/>
    </xf>
    <xf numFmtId="0" fontId="29" fillId="0" borderId="39" xfId="62" applyFont="1" applyBorder="1" applyAlignment="1" applyProtection="1">
      <alignment vertical="top" wrapText="1"/>
    </xf>
    <xf numFmtId="0" fontId="2" fillId="27" borderId="110" xfId="63" applyFont="1" applyFill="1" applyBorder="1" applyAlignment="1" applyProtection="1">
      <alignment horizontal="left" vertical="center" wrapText="1"/>
      <protection locked="0"/>
    </xf>
    <xf numFmtId="0" fontId="2" fillId="27" borderId="116" xfId="63" applyFont="1" applyFill="1" applyBorder="1" applyAlignment="1" applyProtection="1">
      <alignment horizontal="left" vertical="center" wrapText="1"/>
      <protection locked="0"/>
    </xf>
    <xf numFmtId="0" fontId="29" fillId="0" borderId="37" xfId="62" applyFont="1" applyBorder="1" applyAlignment="1" applyProtection="1">
      <alignment horizontal="left" vertical="top" wrapText="1"/>
    </xf>
    <xf numFmtId="0" fontId="29" fillId="29" borderId="35" xfId="62" applyFont="1" applyFill="1" applyBorder="1" applyAlignment="1" applyProtection="1">
      <alignment horizontal="left" vertical="top" wrapText="1"/>
    </xf>
    <xf numFmtId="0" fontId="29" fillId="29" borderId="0" xfId="62" applyFont="1" applyFill="1" applyBorder="1" applyAlignment="1" applyProtection="1">
      <alignment horizontal="left" vertical="top" wrapText="1"/>
    </xf>
    <xf numFmtId="0" fontId="29" fillId="29" borderId="37" xfId="62" applyFont="1" applyFill="1" applyBorder="1" applyAlignment="1" applyProtection="1">
      <alignment horizontal="left" vertical="top" wrapText="1"/>
    </xf>
    <xf numFmtId="0" fontId="2" fillId="0" borderId="107" xfId="59" applyFont="1" applyFill="1" applyBorder="1" applyAlignment="1" applyProtection="1">
      <alignment horizontal="left" vertical="center" wrapText="1"/>
    </xf>
    <xf numFmtId="0" fontId="2" fillId="0" borderId="95" xfId="59" applyFont="1" applyFill="1" applyBorder="1" applyAlignment="1" applyProtection="1">
      <alignment vertical="center" wrapText="1"/>
    </xf>
    <xf numFmtId="0" fontId="26" fillId="0" borderId="0" xfId="59" applyFont="1" applyAlignment="1" applyProtection="1">
      <alignment vertical="center"/>
    </xf>
    <xf numFmtId="0" fontId="2" fillId="0" borderId="126" xfId="59" applyFont="1" applyFill="1" applyBorder="1" applyAlignment="1" applyProtection="1">
      <alignment vertical="center" wrapText="1"/>
    </xf>
    <xf numFmtId="0" fontId="2" fillId="0" borderId="127" xfId="59" applyFont="1" applyFill="1" applyBorder="1" applyAlignment="1" applyProtection="1">
      <alignment vertical="center" wrapText="1"/>
    </xf>
    <xf numFmtId="0" fontId="2" fillId="0" borderId="58" xfId="59" applyFont="1" applyFill="1" applyBorder="1" applyAlignment="1" applyProtection="1">
      <alignment vertical="center" wrapText="1"/>
    </xf>
    <xf numFmtId="0" fontId="2" fillId="0" borderId="109" xfId="59" applyFont="1" applyFill="1" applyBorder="1" applyAlignment="1" applyProtection="1">
      <alignment vertical="center" wrapText="1"/>
    </xf>
    <xf numFmtId="0" fontId="2" fillId="0" borderId="128" xfId="59" applyFont="1" applyFill="1" applyBorder="1" applyAlignment="1" applyProtection="1">
      <alignment vertical="center" wrapText="1"/>
    </xf>
    <xf numFmtId="0" fontId="2" fillId="0" borderId="129" xfId="59" applyFont="1" applyFill="1" applyBorder="1" applyAlignment="1" applyProtection="1">
      <alignment vertical="center" wrapText="1"/>
    </xf>
    <xf numFmtId="0" fontId="2" fillId="29" borderId="79" xfId="59" applyFont="1" applyFill="1" applyBorder="1" applyAlignment="1" applyProtection="1">
      <alignment horizontal="left" vertical="center"/>
    </xf>
    <xf numFmtId="0" fontId="2" fillId="29" borderId="80" xfId="59" applyFont="1" applyFill="1" applyBorder="1" applyAlignment="1" applyProtection="1">
      <alignment horizontal="left" vertical="center"/>
    </xf>
    <xf numFmtId="0" fontId="2" fillId="0" borderId="91" xfId="59" applyFont="1" applyFill="1" applyBorder="1" applyAlignment="1" applyProtection="1">
      <alignment horizontal="left" vertical="center"/>
    </xf>
    <xf numFmtId="0" fontId="2" fillId="0" borderId="92" xfId="59" applyFill="1" applyBorder="1" applyAlignment="1" applyProtection="1">
      <alignment vertical="center"/>
    </xf>
    <xf numFmtId="0" fontId="2" fillId="0" borderId="93" xfId="59" applyFill="1" applyBorder="1" applyAlignment="1" applyProtection="1">
      <alignment vertical="center"/>
    </xf>
    <xf numFmtId="0" fontId="26" fillId="0" borderId="0" xfId="59" applyFont="1" applyFill="1" applyBorder="1" applyAlignment="1" applyProtection="1">
      <alignment horizontal="left" vertical="center"/>
    </xf>
    <xf numFmtId="0" fontId="26" fillId="0" borderId="0" xfId="59" applyFont="1" applyFill="1" applyAlignment="1" applyProtection="1">
      <alignment vertical="center"/>
    </xf>
    <xf numFmtId="0" fontId="26" fillId="29" borderId="79" xfId="59" applyFont="1" applyFill="1" applyBorder="1" applyAlignment="1" applyProtection="1">
      <alignment vertical="center"/>
    </xf>
    <xf numFmtId="0" fontId="26" fillId="29" borderId="80" xfId="59" applyFont="1" applyFill="1" applyBorder="1" applyAlignment="1" applyProtection="1">
      <alignment vertical="center"/>
    </xf>
    <xf numFmtId="4" fontId="29" fillId="0" borderId="23" xfId="0" applyNumberFormat="1" applyFont="1" applyFill="1" applyBorder="1" applyAlignment="1" applyProtection="1">
      <alignment vertical="center"/>
    </xf>
  </cellXfs>
  <cellStyles count="78">
    <cellStyle name="20% - Accent1" xfId="1" xr:uid="{00000000-0005-0000-0000-000000000000}"/>
    <cellStyle name="20% - Accent1 2" xfId="2" xr:uid="{00000000-0005-0000-0000-000001000000}"/>
    <cellStyle name="20% - Accent2" xfId="3" xr:uid="{00000000-0005-0000-0000-000002000000}"/>
    <cellStyle name="20% - Accent2 2" xfId="4" xr:uid="{00000000-0005-0000-0000-000003000000}"/>
    <cellStyle name="20% - Accent3" xfId="5" xr:uid="{00000000-0005-0000-0000-000004000000}"/>
    <cellStyle name="20% - Accent3 2" xfId="6" xr:uid="{00000000-0005-0000-0000-000005000000}"/>
    <cellStyle name="20% - Accent4" xfId="7" xr:uid="{00000000-0005-0000-0000-000006000000}"/>
    <cellStyle name="20% - Accent4 2" xfId="8" xr:uid="{00000000-0005-0000-0000-000007000000}"/>
    <cellStyle name="20% - Accent5" xfId="9" xr:uid="{00000000-0005-0000-0000-000008000000}"/>
    <cellStyle name="20% - Accent5 2" xfId="10" xr:uid="{00000000-0005-0000-0000-000009000000}"/>
    <cellStyle name="20% - Accent6" xfId="11" xr:uid="{00000000-0005-0000-0000-00000A000000}"/>
    <cellStyle name="20% - Accent6 2" xfId="12" xr:uid="{00000000-0005-0000-0000-00000B000000}"/>
    <cellStyle name="40% - Accent1" xfId="13" xr:uid="{00000000-0005-0000-0000-00000C000000}"/>
    <cellStyle name="40% - Accent1 2" xfId="14" xr:uid="{00000000-0005-0000-0000-00000D000000}"/>
    <cellStyle name="40% - Accent2" xfId="15" xr:uid="{00000000-0005-0000-0000-00000E000000}"/>
    <cellStyle name="40% - Accent2 2" xfId="16" xr:uid="{00000000-0005-0000-0000-00000F000000}"/>
    <cellStyle name="40% - Accent3" xfId="17" xr:uid="{00000000-0005-0000-0000-000010000000}"/>
    <cellStyle name="40% - Accent3 2" xfId="18" xr:uid="{00000000-0005-0000-0000-000011000000}"/>
    <cellStyle name="40% - Accent4" xfId="19" xr:uid="{00000000-0005-0000-0000-000012000000}"/>
    <cellStyle name="40% - Accent4 2" xfId="20" xr:uid="{00000000-0005-0000-0000-000013000000}"/>
    <cellStyle name="40% - Accent5" xfId="21" xr:uid="{00000000-0005-0000-0000-000014000000}"/>
    <cellStyle name="40% - Accent5 2" xfId="22" xr:uid="{00000000-0005-0000-0000-000015000000}"/>
    <cellStyle name="40% - Accent6" xfId="23" xr:uid="{00000000-0005-0000-0000-000016000000}"/>
    <cellStyle name="40% - Accent6 2" xfId="24" xr:uid="{00000000-0005-0000-0000-000017000000}"/>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Accent1" xfId="31" xr:uid="{00000000-0005-0000-0000-00001E000000}"/>
    <cellStyle name="Accent2" xfId="32" xr:uid="{00000000-0005-0000-0000-00001F000000}"/>
    <cellStyle name="Accent3" xfId="33" xr:uid="{00000000-0005-0000-0000-000020000000}"/>
    <cellStyle name="Accent4" xfId="34" xr:uid="{00000000-0005-0000-0000-000021000000}"/>
    <cellStyle name="Accent5" xfId="35" xr:uid="{00000000-0005-0000-0000-000022000000}"/>
    <cellStyle name="Accent6" xfId="36" xr:uid="{00000000-0005-0000-0000-000023000000}"/>
    <cellStyle name="Bad" xfId="37" xr:uid="{00000000-0005-0000-0000-000024000000}"/>
    <cellStyle name="Calculation" xfId="38" xr:uid="{00000000-0005-0000-0000-000025000000}"/>
    <cellStyle name="Check Cell" xfId="39" xr:uid="{00000000-0005-0000-0000-000026000000}"/>
    <cellStyle name="Dezimal 2" xfId="40" xr:uid="{00000000-0005-0000-0000-000027000000}"/>
    <cellStyle name="Dezimal 3" xfId="67" xr:uid="{00000000-0005-0000-0000-000028000000}"/>
    <cellStyle name="Dezimal(00)" xfId="68" xr:uid="{00000000-0005-0000-0000-000029000000}"/>
    <cellStyle name="Explanatory Text" xfId="41" xr:uid="{00000000-0005-0000-0000-00002A000000}"/>
    <cellStyle name="Good" xfId="42" xr:uid="{00000000-0005-0000-0000-00002B000000}"/>
    <cellStyle name="Heading 1" xfId="43" xr:uid="{00000000-0005-0000-0000-00002C000000}"/>
    <cellStyle name="Heading 2" xfId="44" xr:uid="{00000000-0005-0000-0000-00002D000000}"/>
    <cellStyle name="Heading 3" xfId="45" xr:uid="{00000000-0005-0000-0000-00002E000000}"/>
    <cellStyle name="Heading 4" xfId="46" xr:uid="{00000000-0005-0000-0000-00002F000000}"/>
    <cellStyle name="Input" xfId="48" xr:uid="{00000000-0005-0000-0000-000030000000}"/>
    <cellStyle name="Komma 2" xfId="75" xr:uid="{00000000-0005-0000-0000-000031000000}"/>
    <cellStyle name="Link" xfId="47" builtinId="8"/>
    <cellStyle name="Linked Cell" xfId="49" xr:uid="{00000000-0005-0000-0000-000033000000}"/>
    <cellStyle name="Millionen" xfId="69" xr:uid="{00000000-0005-0000-0000-000034000000}"/>
    <cellStyle name="Millionen(0)" xfId="70" xr:uid="{00000000-0005-0000-0000-000035000000}"/>
    <cellStyle name="Neutral" xfId="50" builtinId="28" customBuiltin="1"/>
    <cellStyle name="Neutral 2" xfId="51" xr:uid="{00000000-0005-0000-0000-000036000000}"/>
    <cellStyle name="Neutral 3" xfId="52" xr:uid="{00000000-0005-0000-0000-000037000000}"/>
    <cellStyle name="Neutral 4" xfId="53" xr:uid="{00000000-0005-0000-0000-000038000000}"/>
    <cellStyle name="Neutral 5" xfId="54" xr:uid="{00000000-0005-0000-0000-000039000000}"/>
    <cellStyle name="Neutral 6" xfId="55" xr:uid="{00000000-0005-0000-0000-00003A000000}"/>
    <cellStyle name="Normal 2" xfId="77" xr:uid="{00000000-0005-0000-0000-00003D000000}"/>
    <cellStyle name="Note" xfId="56" xr:uid="{00000000-0005-0000-0000-00003E000000}"/>
    <cellStyle name="Note 2" xfId="57" xr:uid="{00000000-0005-0000-0000-00003F000000}"/>
    <cellStyle name="Output" xfId="58" xr:uid="{00000000-0005-0000-0000-000040000000}"/>
    <cellStyle name="Prozent 2" xfId="71" xr:uid="{00000000-0005-0000-0000-000041000000}"/>
    <cellStyle name="Prozent 3" xfId="76" xr:uid="{00000000-0005-0000-0000-000042000000}"/>
    <cellStyle name="Standard" xfId="0" builtinId="0"/>
    <cellStyle name="Standard 2" xfId="59" xr:uid="{00000000-0005-0000-0000-000043000000}"/>
    <cellStyle name="Standard 2 2" xfId="60" xr:uid="{00000000-0005-0000-0000-000044000000}"/>
    <cellStyle name="Standard 2 3" xfId="61" xr:uid="{00000000-0005-0000-0000-000045000000}"/>
    <cellStyle name="Standard 2 4" xfId="72" xr:uid="{00000000-0005-0000-0000-000046000000}"/>
    <cellStyle name="Standard 3" xfId="74" xr:uid="{00000000-0005-0000-0000-000047000000}"/>
    <cellStyle name="Standard 4" xfId="62" xr:uid="{00000000-0005-0000-0000-000048000000}"/>
    <cellStyle name="Standard 6" xfId="63" xr:uid="{00000000-0005-0000-0000-000049000000}"/>
    <cellStyle name="Tausend" xfId="73" xr:uid="{00000000-0005-0000-0000-00004A000000}"/>
    <cellStyle name="Title" xfId="64" xr:uid="{00000000-0005-0000-0000-00004B000000}"/>
    <cellStyle name="Total" xfId="65" xr:uid="{00000000-0005-0000-0000-00004C000000}"/>
    <cellStyle name="Warning Text" xfId="66" xr:uid="{00000000-0005-0000-0000-00004D000000}"/>
  </cellStyles>
  <dxfs count="2">
    <dxf>
      <fill>
        <patternFill>
          <bgColor rgb="FFFF0000"/>
        </patternFill>
      </fill>
    </dxf>
    <dxf>
      <fill>
        <patternFill>
          <bgColor rgb="FFFF0000"/>
        </patternFill>
      </fill>
    </dxf>
  </dxfs>
  <tableStyles count="0" defaultTableStyle="TableStyleMedium9" defaultPivotStyle="PivotStyleLight16"/>
  <colors>
    <mruColors>
      <color rgb="FF00FF99"/>
      <color rgb="FF75ED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76200</xdr:colOff>
      <xdr:row>43</xdr:row>
      <xdr:rowOff>104775</xdr:rowOff>
    </xdr:from>
    <xdr:to>
      <xdr:col>7</xdr:col>
      <xdr:colOff>590550</xdr:colOff>
      <xdr:row>53</xdr:row>
      <xdr:rowOff>9525</xdr:rowOff>
    </xdr:to>
    <xdr:sp macro="" textlink="" fLocksText="0">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76200" y="7934325"/>
          <a:ext cx="7810500" cy="1524000"/>
        </a:xfrm>
        <a:prstGeom prst="rect">
          <a:avLst/>
        </a:prstGeom>
        <a:solidFill>
          <a:srgbClr val="FFFF00"/>
        </a:solidFill>
        <a:ln w="9525">
          <a:solidFill>
            <a:srgbClr val="000000"/>
          </a:solidFill>
          <a:miter lim="800000"/>
          <a:headEnd/>
          <a:tailEnd/>
        </a:ln>
      </xdr:spPr>
      <xdr:txBody>
        <a:bodyPr vertOverflow="clip" wrap="square" lIns="27432" tIns="22860" rIns="0" bIns="0" anchor="t" upright="1"/>
        <a:lstStyle/>
        <a:p>
          <a:pPr rtl="0"/>
          <a:r>
            <a:rPr lang="de-CH" sz="1100" b="1" i="0" baseline="0">
              <a:effectLst/>
              <a:latin typeface="+mn-lt"/>
              <a:ea typeface="+mn-ea"/>
              <a:cs typeface="+mn-cs"/>
            </a:rPr>
            <a:t>Das vorliegende Budget 2027 liegt innerhalb der Teuerungsvorgaben.</a:t>
          </a:r>
          <a:endParaRPr lang="de-CH" sz="1000" b="0" i="0" u="none" strike="noStrike" baseline="0">
            <a:solidFill>
              <a:srgbClr val="000000"/>
            </a:solidFill>
            <a:latin typeface="Arial"/>
            <a:cs typeface="Arial"/>
          </a:endParaRPr>
        </a:p>
        <a:p>
          <a:pPr algn="l" rtl="0">
            <a:defRPr sz="1000"/>
          </a:pPr>
          <a:endParaRPr lang="de-CH" sz="1000" b="0" i="0" u="none" strike="noStrike" baseline="0">
            <a:solidFill>
              <a:srgbClr val="000000"/>
            </a:solidFill>
            <a:latin typeface="Arial"/>
            <a:cs typeface="Arial"/>
          </a:endParaRPr>
        </a:p>
        <a:p>
          <a:pPr algn="l" rtl="0">
            <a:defRPr sz="1000"/>
          </a:pPr>
          <a:endParaRPr lang="de-CH" sz="1000" b="0" i="0" u="none" strike="noStrike" baseline="0">
            <a:solidFill>
              <a:srgbClr val="000000"/>
            </a:solidFill>
            <a:latin typeface="Arial"/>
            <a:cs typeface="Arial"/>
          </a:endParaRPr>
        </a:p>
      </xdr:txBody>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xdr:row>
          <xdr:rowOff>161925</xdr:rowOff>
        </xdr:from>
        <xdr:to>
          <xdr:col>8</xdr:col>
          <xdr:colOff>276225</xdr:colOff>
          <xdr:row>2</xdr:row>
          <xdr:rowOff>171450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Prüfung Plätze, Aufenthaltstage und Leistungspreise - Abgleich der Daten mit der Berechnungsgrundlage des Vorjahres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xdr:row>
          <xdr:rowOff>161925</xdr:rowOff>
        </xdr:from>
        <xdr:to>
          <xdr:col>9</xdr:col>
          <xdr:colOff>9525</xdr:colOff>
          <xdr:row>5</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 Kontrolle der budgetierten Erträge - die budgetierten Erträge sind nicht kleiner als die Summe aus CHF 135 x Aufenthaltstage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7</xdr:row>
          <xdr:rowOff>161925</xdr:rowOff>
        </xdr:from>
        <xdr:to>
          <xdr:col>8</xdr:col>
          <xdr:colOff>723900</xdr:colOff>
          <xdr:row>9</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Antrag auf zusätzliche finanzielle Mittel - wurde ein Antrag eingereicht und bewilligt? Wurde unser Entscheid zum Antrag korrekt eingepflegt?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9</xdr:row>
          <xdr:rowOff>161925</xdr:rowOff>
        </xdr:from>
        <xdr:to>
          <xdr:col>6</xdr:col>
          <xdr:colOff>685800</xdr:colOff>
          <xdr:row>11</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Wurden der Jahresleistungsvertrag und die Berechnungsgrundlage rechtsgültig unterzeichnet?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11</xdr:row>
          <xdr:rowOff>161925</xdr:rowOff>
        </xdr:from>
        <xdr:to>
          <xdr:col>6</xdr:col>
          <xdr:colOff>685800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Ist die korrekte und vom Revisor geprüfte Version unterzeichnet worden? Sind alle Unterlagen unterzeichnet?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xdr:row>
          <xdr:rowOff>161925</xdr:rowOff>
        </xdr:from>
        <xdr:to>
          <xdr:col>8</xdr:col>
          <xdr:colOff>142875</xdr:colOff>
          <xdr:row>6</xdr:row>
          <xdr:rowOff>171450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Einbezug Schwankungsfonds - Muss aufgrund der Höhe des Schwankungsfonds eine Leistungspreisanpassung gemacht werden?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13</xdr:row>
          <xdr:rowOff>133350</xdr:rowOff>
        </xdr:from>
        <xdr:to>
          <xdr:col>7</xdr:col>
          <xdr:colOff>466725</xdr:colOff>
          <xdr:row>15</xdr:row>
          <xdr:rowOff>38100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Sind alle Unterlagen von der AIS-Abteilungsleitung unterzeichnet worden?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15</xdr:row>
          <xdr:rowOff>180975</xdr:rowOff>
        </xdr:from>
        <xdr:to>
          <xdr:col>8</xdr:col>
          <xdr:colOff>0</xdr:colOff>
          <xdr:row>16</xdr:row>
          <xdr:rowOff>171450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Rücksendung der unterzeichneten Berechnungsgrundlage und des unterzeichneten Jahresleistungsvertrags an die Institution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19</xdr:row>
          <xdr:rowOff>171450</xdr:rowOff>
        </xdr:from>
        <xdr:to>
          <xdr:col>7</xdr:col>
          <xdr:colOff>685800</xdr:colOff>
          <xdr:row>21</xdr:row>
          <xdr:rowOff>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Eintrag der Daten in die Übersichtliste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21</xdr:row>
          <xdr:rowOff>171450</xdr:rowOff>
        </xdr:from>
        <xdr:to>
          <xdr:col>3</xdr:col>
          <xdr:colOff>628650</xdr:colOff>
          <xdr:row>23</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Ablage der Unterlagen im Bundesordner der Institution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17</xdr:row>
          <xdr:rowOff>171450</xdr:rowOff>
        </xdr:from>
        <xdr:to>
          <xdr:col>7</xdr:col>
          <xdr:colOff>676275</xdr:colOff>
          <xdr:row>19</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Einscannen: Deckblatt, Berechnunsgrundlage und Jahresleistungsvertrag einscannen und im GEVER-Geschäft ablegen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z&amp;PatW\Buchhaltung\FIBU\Abschluss\Abschl02\Rechnung%20DNI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z&amp;PatW\Buchhaltung\FIBU\Abschluss\Abschl02\Rechnung%20HF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Bilanz"/>
      <sheetName val="Bilanz Analyse"/>
      <sheetName val="Kommentar ER"/>
      <sheetName val="ER BASIS"/>
      <sheetName val="ER DEZ 3.2.03"/>
      <sheetName val="Bilanz DEZ 3.2.03"/>
      <sheetName val="Konti 2003"/>
      <sheetName val="Konti 2003 Detail"/>
      <sheetName val="Umbg Werbung"/>
      <sheetName val="Erfolg"/>
      <sheetName val="Bilanz  Basis"/>
      <sheetName val="ER DEZ"/>
      <sheetName val="Bil 31.12"/>
      <sheetName val="30.09._vJ 31.12.01"/>
      <sheetName val="30.6.02"/>
      <sheetName val="Bilanz 30.09"/>
    </sheetNames>
    <sheetDataSet>
      <sheetData sheetId="0">
        <row r="13">
          <cell r="A13">
            <v>0</v>
          </cell>
        </row>
      </sheetData>
      <sheetData sheetId="1" refreshError="1"/>
      <sheetData sheetId="2" refreshError="1"/>
      <sheetData sheetId="3" refreshError="1"/>
      <sheetData sheetId="4">
        <row r="13">
          <cell r="A13">
            <v>0</v>
          </cell>
          <cell r="B13" t="str">
            <v>H</v>
          </cell>
          <cell r="C13">
            <v>0</v>
          </cell>
          <cell r="D13">
            <v>0</v>
          </cell>
          <cell r="E13">
            <v>0</v>
          </cell>
        </row>
        <row r="14">
          <cell r="A14">
            <v>0</v>
          </cell>
          <cell r="B14" t="str">
            <v>H</v>
          </cell>
          <cell r="C14">
            <v>0</v>
          </cell>
          <cell r="D14">
            <v>0</v>
          </cell>
          <cell r="E14">
            <v>0</v>
          </cell>
        </row>
        <row r="15">
          <cell r="A15">
            <v>0</v>
          </cell>
          <cell r="B15" t="str">
            <v>H</v>
          </cell>
          <cell r="C15">
            <v>0</v>
          </cell>
          <cell r="D15">
            <v>0</v>
          </cell>
          <cell r="E15">
            <v>0</v>
          </cell>
        </row>
        <row r="16">
          <cell r="A16">
            <v>3230</v>
          </cell>
          <cell r="B16" t="str">
            <v>H</v>
          </cell>
          <cell r="C16">
            <v>0</v>
          </cell>
          <cell r="D16">
            <v>0</v>
          </cell>
          <cell r="E16">
            <v>0</v>
          </cell>
          <cell r="F16" t="str">
            <v>3230</v>
          </cell>
          <cell r="G16" t="str">
            <v>Schulgelder und Gebühren</v>
          </cell>
          <cell r="H16">
            <v>2.2847891894551724</v>
          </cell>
          <cell r="I16">
            <v>0</v>
          </cell>
        </row>
        <row r="17">
          <cell r="A17">
            <v>0</v>
          </cell>
          <cell r="B17" t="str">
            <v>H</v>
          </cell>
          <cell r="C17" t="e">
            <v>#VALUE!</v>
          </cell>
          <cell r="D17">
            <v>0</v>
          </cell>
          <cell r="E17">
            <v>0</v>
          </cell>
          <cell r="F17" t="str">
            <v>3031</v>
          </cell>
          <cell r="G17" t="str">
            <v>Entgeld für Arbeit von Lernenden alter Vertrag</v>
          </cell>
          <cell r="H17">
            <v>12.920881826446664</v>
          </cell>
          <cell r="I17" t="str">
            <v>Ertrag Weiterbildungen</v>
          </cell>
        </row>
        <row r="18">
          <cell r="A18">
            <v>0</v>
          </cell>
          <cell r="B18" t="str">
            <v>H</v>
          </cell>
          <cell r="C18">
            <v>0</v>
          </cell>
          <cell r="D18">
            <v>0</v>
          </cell>
          <cell r="E18">
            <v>0</v>
          </cell>
          <cell r="F18" t="str">
            <v>3032</v>
          </cell>
          <cell r="G18" t="str">
            <v>Entgeld für Arbeit von Lernenden neuer Rahmenvertr</v>
          </cell>
          <cell r="H18">
            <v>68.920499312861565</v>
          </cell>
          <cell r="I18">
            <v>519633.1</v>
          </cell>
        </row>
        <row r="19">
          <cell r="A19">
            <v>3330</v>
          </cell>
          <cell r="B19" t="str">
            <v>H</v>
          </cell>
          <cell r="C19">
            <v>0</v>
          </cell>
          <cell r="D19">
            <v>0</v>
          </cell>
          <cell r="E19">
            <v>0</v>
          </cell>
          <cell r="F19" t="str">
            <v>3330</v>
          </cell>
          <cell r="G19" t="str">
            <v>Entgeld für geleistete Arbeiten</v>
          </cell>
          <cell r="I19">
            <v>0</v>
          </cell>
        </row>
        <row r="20">
          <cell r="A20">
            <v>3335</v>
          </cell>
          <cell r="B20" t="str">
            <v>H</v>
          </cell>
          <cell r="C20">
            <v>0</v>
          </cell>
          <cell r="D20">
            <v>0</v>
          </cell>
          <cell r="E20">
            <v>0</v>
          </cell>
          <cell r="F20" t="str">
            <v>3335</v>
          </cell>
          <cell r="G20" t="str">
            <v>Kantonsbeiträge</v>
          </cell>
          <cell r="I20">
            <v>0</v>
          </cell>
        </row>
        <row r="21">
          <cell r="A21">
            <v>3336</v>
          </cell>
          <cell r="B21" t="str">
            <v>H</v>
          </cell>
          <cell r="C21">
            <v>0</v>
          </cell>
          <cell r="D21">
            <v>0</v>
          </cell>
          <cell r="E21">
            <v>0</v>
          </cell>
          <cell r="F21" t="str">
            <v>3336</v>
          </cell>
          <cell r="G21" t="str">
            <v>Bundesbeiträge</v>
          </cell>
          <cell r="I21">
            <v>0</v>
          </cell>
        </row>
        <row r="22">
          <cell r="A22">
            <v>3338</v>
          </cell>
          <cell r="B22" t="str">
            <v>H</v>
          </cell>
          <cell r="C22">
            <v>0</v>
          </cell>
          <cell r="D22">
            <v>0</v>
          </cell>
          <cell r="E22">
            <v>0</v>
          </cell>
          <cell r="F22" t="str">
            <v>3338</v>
          </cell>
          <cell r="G22" t="str">
            <v>Beiträge Privater</v>
          </cell>
          <cell r="I22">
            <v>0</v>
          </cell>
        </row>
        <row r="23">
          <cell r="A23">
            <v>0</v>
          </cell>
          <cell r="B23" t="str">
            <v>H</v>
          </cell>
          <cell r="C23" t="e">
            <v>#VALUE!</v>
          </cell>
          <cell r="D23">
            <v>0</v>
          </cell>
          <cell r="E23">
            <v>0</v>
          </cell>
          <cell r="I23" t="str">
            <v>Ertrag Forschung und Entwicklung</v>
          </cell>
        </row>
        <row r="24">
          <cell r="A24">
            <v>0</v>
          </cell>
          <cell r="B24" t="str">
            <v>H</v>
          </cell>
          <cell r="C24">
            <v>0</v>
          </cell>
          <cell r="D24">
            <v>0</v>
          </cell>
          <cell r="E24">
            <v>0</v>
          </cell>
          <cell r="F24" t="str">
            <v>3330</v>
          </cell>
          <cell r="G24" t="str">
            <v>Entgeld für geleistete Arbeiten</v>
          </cell>
          <cell r="I24">
            <v>0</v>
          </cell>
        </row>
        <row r="25">
          <cell r="A25">
            <v>3430</v>
          </cell>
          <cell r="B25" t="str">
            <v>H</v>
          </cell>
          <cell r="C25">
            <v>116316</v>
          </cell>
          <cell r="D25">
            <v>147000</v>
          </cell>
          <cell r="E25">
            <v>113607</v>
          </cell>
          <cell r="F25" t="str">
            <v>3430</v>
          </cell>
          <cell r="G25" t="str">
            <v>Ertrag Dienstleistungen</v>
          </cell>
          <cell r="H25">
            <v>5.9849480994229154</v>
          </cell>
          <cell r="I25">
            <v>116316</v>
          </cell>
        </row>
        <row r="26">
          <cell r="A26">
            <v>0</v>
          </cell>
          <cell r="B26" t="str">
            <v>H</v>
          </cell>
          <cell r="C26" t="e">
            <v>#VALUE!</v>
          </cell>
          <cell r="D26">
            <v>116316</v>
          </cell>
          <cell r="E26">
            <v>147000</v>
          </cell>
          <cell r="F26" t="str">
            <v>3336</v>
          </cell>
          <cell r="G26" t="str">
            <v>Bundesbeiträge</v>
          </cell>
          <cell r="I26" t="str">
            <v>Ertrag Dienstleistungen</v>
          </cell>
        </row>
        <row r="27">
          <cell r="A27">
            <v>0</v>
          </cell>
          <cell r="B27" t="str">
            <v>H</v>
          </cell>
          <cell r="C27">
            <v>0</v>
          </cell>
          <cell r="D27">
            <v>0</v>
          </cell>
          <cell r="E27">
            <v>0</v>
          </cell>
          <cell r="F27" t="str">
            <v>3338</v>
          </cell>
          <cell r="G27" t="str">
            <v>Beiträge Privater</v>
          </cell>
          <cell r="I27">
            <v>0</v>
          </cell>
        </row>
        <row r="28">
          <cell r="A28">
            <v>3620</v>
          </cell>
          <cell r="B28" t="str">
            <v>H</v>
          </cell>
          <cell r="C28">
            <v>55</v>
          </cell>
          <cell r="D28">
            <v>45000</v>
          </cell>
          <cell r="E28">
            <v>640</v>
          </cell>
          <cell r="F28" t="str">
            <v>3620</v>
          </cell>
          <cell r="G28" t="str">
            <v>Übriger Ertrag</v>
          </cell>
          <cell r="H28">
            <v>2.8299816488553623E-3</v>
          </cell>
          <cell r="I28">
            <v>55</v>
          </cell>
        </row>
        <row r="29">
          <cell r="A29">
            <v>3621</v>
          </cell>
          <cell r="B29" t="str">
            <v>H</v>
          </cell>
          <cell r="C29">
            <v>1706.35</v>
          </cell>
          <cell r="D29">
            <v>0</v>
          </cell>
          <cell r="E29">
            <v>1663.1</v>
          </cell>
          <cell r="F29" t="str">
            <v>3621</v>
          </cell>
          <cell r="G29" t="str">
            <v>Verkauf über die Gasse MWST 2,4% (0,6%)</v>
          </cell>
          <cell r="H29">
            <v>8.7798894300442687E-2</v>
          </cell>
          <cell r="I29">
            <v>1706.35</v>
          </cell>
        </row>
        <row r="30">
          <cell r="A30">
            <v>3622</v>
          </cell>
          <cell r="B30" t="str">
            <v>H</v>
          </cell>
          <cell r="C30">
            <v>0</v>
          </cell>
          <cell r="D30">
            <v>0</v>
          </cell>
          <cell r="E30">
            <v>2337.5</v>
          </cell>
          <cell r="F30" t="str">
            <v>3622</v>
          </cell>
          <cell r="G30" t="str">
            <v>Verleih von Personal 7.6%(6,0%) MWST</v>
          </cell>
          <cell r="H30">
            <v>9.8670997399530993</v>
          </cell>
          <cell r="I30">
            <v>0</v>
          </cell>
        </row>
        <row r="31">
          <cell r="A31">
            <v>3623</v>
          </cell>
          <cell r="B31" t="str">
            <v>H</v>
          </cell>
          <cell r="C31">
            <v>22582.3</v>
          </cell>
          <cell r="D31">
            <v>0</v>
          </cell>
          <cell r="E31">
            <v>19244</v>
          </cell>
          <cell r="F31" t="str">
            <v>3623</v>
          </cell>
          <cell r="G31" t="str">
            <v>Fotokopien (Saldosteuersatz 0,6% MWST)</v>
          </cell>
          <cell r="H31">
            <v>1.1619544470717538</v>
          </cell>
          <cell r="I31">
            <v>22582.3</v>
          </cell>
        </row>
        <row r="32">
          <cell r="A32">
            <v>3624</v>
          </cell>
          <cell r="B32" t="str">
            <v>H</v>
          </cell>
          <cell r="C32">
            <v>96.85</v>
          </cell>
          <cell r="D32">
            <v>0</v>
          </cell>
          <cell r="E32">
            <v>316</v>
          </cell>
          <cell r="F32" t="str">
            <v>3624</v>
          </cell>
          <cell r="G32" t="str">
            <v>Mediengeräte (Salddost.5.2%)</v>
          </cell>
          <cell r="H32">
            <v>4.9833404125753065E-3</v>
          </cell>
          <cell r="I32">
            <v>96.85</v>
          </cell>
        </row>
        <row r="33">
          <cell r="A33">
            <v>3625</v>
          </cell>
          <cell r="B33" t="str">
            <v>H</v>
          </cell>
          <cell r="C33">
            <v>223</v>
          </cell>
          <cell r="D33">
            <v>0</v>
          </cell>
          <cell r="E33">
            <v>256</v>
          </cell>
          <cell r="F33" t="str">
            <v>3625</v>
          </cell>
          <cell r="G33" t="str">
            <v>Kreuzli Schulabzeichen Saldosteuersatz 2.3%</v>
          </cell>
          <cell r="H33">
            <v>1.1474289230813561E-2</v>
          </cell>
          <cell r="I33">
            <v>223</v>
          </cell>
        </row>
        <row r="34">
          <cell r="A34">
            <v>3626</v>
          </cell>
          <cell r="B34" t="str">
            <v>H</v>
          </cell>
          <cell r="C34">
            <v>13849.25</v>
          </cell>
          <cell r="D34">
            <v>0</v>
          </cell>
          <cell r="E34">
            <v>18491.349999999999</v>
          </cell>
          <cell r="F34" t="str">
            <v>3626</v>
          </cell>
          <cell r="G34" t="str">
            <v>Druckerzeugnisse Saldosteuersatz 0.6%</v>
          </cell>
          <cell r="H34">
            <v>0.71260224273472961</v>
          </cell>
          <cell r="I34">
            <v>13849.25</v>
          </cell>
        </row>
        <row r="35">
          <cell r="A35">
            <v>3627</v>
          </cell>
          <cell r="B35" t="str">
            <v>H</v>
          </cell>
          <cell r="C35">
            <v>0</v>
          </cell>
          <cell r="D35">
            <v>0</v>
          </cell>
          <cell r="E35">
            <v>15</v>
          </cell>
          <cell r="F35" t="str">
            <v>3627</v>
          </cell>
          <cell r="G35" t="str">
            <v>Telefonate Saldosteuersatz 0.6%</v>
          </cell>
          <cell r="I35">
            <v>0</v>
          </cell>
        </row>
        <row r="36">
          <cell r="A36">
            <v>3630</v>
          </cell>
          <cell r="B36" t="str">
            <v>H</v>
          </cell>
          <cell r="C36">
            <v>-127.2</v>
          </cell>
          <cell r="D36">
            <v>0</v>
          </cell>
          <cell r="E36">
            <v>-1059.7</v>
          </cell>
          <cell r="F36" t="str">
            <v>3630</v>
          </cell>
          <cell r="G36" t="str">
            <v>MWST-Übriger Ertrag</v>
          </cell>
          <cell r="H36">
            <v>-6.544975740625493E-3</v>
          </cell>
          <cell r="I36">
            <v>127.2</v>
          </cell>
        </row>
        <row r="37">
          <cell r="A37">
            <v>0</v>
          </cell>
          <cell r="B37" t="str">
            <v>H</v>
          </cell>
          <cell r="C37" t="e">
            <v>#VALUE!</v>
          </cell>
          <cell r="D37">
            <v>38385.550000000003</v>
          </cell>
          <cell r="E37">
            <v>45000</v>
          </cell>
          <cell r="F37" t="str">
            <v>3624</v>
          </cell>
          <cell r="G37" t="str">
            <v>Mediengeräte (Salddost.5.2%)</v>
          </cell>
          <cell r="H37">
            <v>1.284550648996502E-2</v>
          </cell>
          <cell r="I37" t="str">
            <v>Übriger Ertrag</v>
          </cell>
        </row>
        <row r="38">
          <cell r="A38">
            <v>0</v>
          </cell>
          <cell r="B38" t="str">
            <v>H</v>
          </cell>
          <cell r="C38">
            <v>0</v>
          </cell>
          <cell r="D38">
            <v>0</v>
          </cell>
          <cell r="E38">
            <v>0</v>
          </cell>
          <cell r="F38" t="str">
            <v>3625</v>
          </cell>
          <cell r="G38" t="str">
            <v>Kreuzli Schulabzeichen Saldosteuersatz 2.3%</v>
          </cell>
          <cell r="H38">
            <v>2.2547610772266941E-2</v>
          </cell>
          <cell r="I38">
            <v>170</v>
          </cell>
        </row>
        <row r="39">
          <cell r="A39">
            <v>3905</v>
          </cell>
          <cell r="B39" t="str">
            <v>H</v>
          </cell>
          <cell r="C39">
            <v>0</v>
          </cell>
          <cell r="D39">
            <v>0</v>
          </cell>
          <cell r="E39">
            <v>0</v>
          </cell>
          <cell r="F39" t="str">
            <v>3905</v>
          </cell>
          <cell r="G39" t="str">
            <v>Verluste aus Forderungen</v>
          </cell>
          <cell r="H39">
            <v>1.7977409018235246</v>
          </cell>
          <cell r="I39">
            <v>0</v>
          </cell>
        </row>
        <row r="40">
          <cell r="A40">
            <v>0</v>
          </cell>
          <cell r="B40" t="str">
            <v>H</v>
          </cell>
          <cell r="C40" t="e">
            <v>#VALUE!</v>
          </cell>
          <cell r="D40">
            <v>0</v>
          </cell>
          <cell r="E40">
            <v>0</v>
          </cell>
          <cell r="F40" t="str">
            <v>3627</v>
          </cell>
          <cell r="G40" t="str">
            <v>Telefonate Saldosteuersatz 0.6%</v>
          </cell>
          <cell r="I40" t="str">
            <v>Ertragsminderungen</v>
          </cell>
        </row>
        <row r="41">
          <cell r="A41">
            <v>0</v>
          </cell>
          <cell r="B41" t="str">
            <v>H</v>
          </cell>
          <cell r="C41">
            <v>0</v>
          </cell>
          <cell r="D41">
            <v>0</v>
          </cell>
          <cell r="E41">
            <v>0</v>
          </cell>
          <cell r="F41" t="str">
            <v>3630</v>
          </cell>
          <cell r="G41" t="str">
            <v>MWST-Übriger Ertrag</v>
          </cell>
          <cell r="H41">
            <v>-1.6870918177837382E-2</v>
          </cell>
          <cell r="I41">
            <v>127.2</v>
          </cell>
        </row>
        <row r="42">
          <cell r="A42">
            <v>0</v>
          </cell>
          <cell r="B42" t="str">
            <v>H</v>
          </cell>
          <cell r="C42" t="e">
            <v>#VALUE!</v>
          </cell>
          <cell r="D42">
            <v>154701.54999999999</v>
          </cell>
          <cell r="E42">
            <v>192000</v>
          </cell>
          <cell r="F42" t="str">
            <v>4031</v>
          </cell>
          <cell r="G42" t="str">
            <v>Fachliteratur, Videos</v>
          </cell>
          <cell r="H42">
            <v>0.21082881168420906</v>
          </cell>
          <cell r="I42" t="str">
            <v>Ertrag Schulbetrieb</v>
          </cell>
        </row>
        <row r="43">
          <cell r="A43">
            <v>0</v>
          </cell>
          <cell r="B43" t="str">
            <v>H</v>
          </cell>
          <cell r="C43">
            <v>0</v>
          </cell>
          <cell r="D43">
            <v>0</v>
          </cell>
          <cell r="E43">
            <v>0</v>
          </cell>
          <cell r="F43" t="str">
            <v>4033</v>
          </cell>
          <cell r="G43" t="str">
            <v>Projekt- und Reisekosten Lernende</v>
          </cell>
          <cell r="H43">
            <v>0.12427742270522968</v>
          </cell>
          <cell r="I43">
            <v>14261.65</v>
          </cell>
        </row>
        <row r="44">
          <cell r="A44">
            <v>4030</v>
          </cell>
          <cell r="B44" t="str">
            <v>s</v>
          </cell>
          <cell r="C44">
            <v>29561.27</v>
          </cell>
          <cell r="D44">
            <v>27000</v>
          </cell>
          <cell r="E44">
            <v>21277.65</v>
          </cell>
          <cell r="F44" t="str">
            <v>4030</v>
          </cell>
          <cell r="G44" t="str">
            <v>Unterrichts-, Lehr- und Schulmaterial</v>
          </cell>
          <cell r="H44">
            <v>0.25879061543226334</v>
          </cell>
          <cell r="I44">
            <v>29561.27</v>
          </cell>
        </row>
        <row r="45">
          <cell r="A45">
            <v>4031</v>
          </cell>
          <cell r="B45" t="str">
            <v>s</v>
          </cell>
          <cell r="C45">
            <v>24193.99</v>
          </cell>
          <cell r="D45">
            <v>25000</v>
          </cell>
          <cell r="E45">
            <v>17583.77</v>
          </cell>
          <cell r="F45" t="str">
            <v>4031</v>
          </cell>
          <cell r="G45" t="str">
            <v>Fachliteratur, Videos</v>
          </cell>
          <cell r="H45">
            <v>0.21180340228488237</v>
          </cell>
          <cell r="I45">
            <v>24193.99</v>
          </cell>
        </row>
        <row r="46">
          <cell r="A46">
            <v>4033</v>
          </cell>
          <cell r="B46" t="str">
            <v>s</v>
          </cell>
          <cell r="C46">
            <v>14261.65</v>
          </cell>
          <cell r="D46">
            <v>10000</v>
          </cell>
          <cell r="E46">
            <v>10592.15</v>
          </cell>
          <cell r="F46" t="str">
            <v>4033</v>
          </cell>
          <cell r="G46" t="str">
            <v>Projekt- und Reisekosten Lernende</v>
          </cell>
          <cell r="H46">
            <v>0.12485191538048054</v>
          </cell>
          <cell r="I46">
            <v>14261.65</v>
          </cell>
        </row>
        <row r="47">
          <cell r="A47">
            <v>4034</v>
          </cell>
          <cell r="B47" t="str">
            <v>s</v>
          </cell>
          <cell r="C47">
            <v>24424.400000000001</v>
          </cell>
          <cell r="D47">
            <v>39000</v>
          </cell>
          <cell r="E47">
            <v>36096.5</v>
          </cell>
          <cell r="F47" t="str">
            <v>4034</v>
          </cell>
          <cell r="G47" t="str">
            <v>Zusätzl. Ausbildungskosten Lernende/ Diplome</v>
          </cell>
          <cell r="H47">
            <v>0.21382049917218621</v>
          </cell>
          <cell r="I47">
            <v>24424.400000000001</v>
          </cell>
        </row>
        <row r="48">
          <cell r="A48">
            <v>4035</v>
          </cell>
          <cell r="B48" t="str">
            <v>s</v>
          </cell>
          <cell r="C48">
            <v>0</v>
          </cell>
          <cell r="D48">
            <v>2000</v>
          </cell>
          <cell r="E48">
            <v>949.3</v>
          </cell>
          <cell r="F48" t="str">
            <v>4035</v>
          </cell>
          <cell r="G48" t="str">
            <v>Miete externe Zimmer Lernende</v>
          </cell>
          <cell r="I48">
            <v>0</v>
          </cell>
        </row>
        <row r="49">
          <cell r="A49">
            <v>0</v>
          </cell>
          <cell r="B49" t="str">
            <v>s</v>
          </cell>
          <cell r="C49" t="e">
            <v>#VALUE!</v>
          </cell>
          <cell r="D49">
            <v>92441.31</v>
          </cell>
          <cell r="E49">
            <v>103000</v>
          </cell>
          <cell r="F49" t="str">
            <v>4030</v>
          </cell>
          <cell r="G49" t="str">
            <v>Unterrichts-, Lehr- und Schulmaterial</v>
          </cell>
          <cell r="H49">
            <v>0.21573893479562886</v>
          </cell>
          <cell r="I49" t="str">
            <v>Aufwand Ausbildungsgänge</v>
          </cell>
        </row>
        <row r="50">
          <cell r="A50">
            <v>0</v>
          </cell>
          <cell r="B50" t="str">
            <v>s</v>
          </cell>
          <cell r="C50">
            <v>0</v>
          </cell>
          <cell r="D50">
            <v>0</v>
          </cell>
          <cell r="E50">
            <v>0</v>
          </cell>
          <cell r="F50" t="str">
            <v>4031</v>
          </cell>
          <cell r="G50" t="str">
            <v>Fachliteratur, Videos</v>
          </cell>
          <cell r="H50">
            <v>0.21992990957734443</v>
          </cell>
          <cell r="I50">
            <v>18036.88</v>
          </cell>
        </row>
        <row r="51">
          <cell r="A51">
            <v>4230</v>
          </cell>
          <cell r="B51" t="str">
            <v>s</v>
          </cell>
          <cell r="C51">
            <v>0</v>
          </cell>
          <cell r="D51">
            <v>0</v>
          </cell>
          <cell r="E51">
            <v>0</v>
          </cell>
          <cell r="F51" t="str">
            <v>4230</v>
          </cell>
          <cell r="G51" t="str">
            <v>Aufwand Weiterbildung</v>
          </cell>
          <cell r="H51">
            <v>0.11824313898190048</v>
          </cell>
          <cell r="I51">
            <v>0</v>
          </cell>
        </row>
        <row r="52">
          <cell r="A52">
            <v>0</v>
          </cell>
          <cell r="B52" t="str">
            <v>s</v>
          </cell>
          <cell r="C52" t="e">
            <v>#VALUE!</v>
          </cell>
          <cell r="D52">
            <v>0</v>
          </cell>
          <cell r="E52">
            <v>0</v>
          </cell>
          <cell r="F52" t="str">
            <v>4034</v>
          </cell>
          <cell r="G52" t="str">
            <v>Zusätzl. Ausbildungskosten Lernende/ Diplome</v>
          </cell>
          <cell r="H52">
            <v>0.19477284300919157</v>
          </cell>
          <cell r="I52" t="str">
            <v>Aufwand Weiterbildungskosten</v>
          </cell>
        </row>
        <row r="53">
          <cell r="A53">
            <v>0</v>
          </cell>
          <cell r="B53" t="str">
            <v>s</v>
          </cell>
          <cell r="C53">
            <v>0</v>
          </cell>
          <cell r="D53">
            <v>0</v>
          </cell>
          <cell r="E53">
            <v>0</v>
          </cell>
          <cell r="F53" t="str">
            <v>4035</v>
          </cell>
          <cell r="G53" t="str">
            <v>Miete externe Zimmer Lernende</v>
          </cell>
          <cell r="I53">
            <v>0</v>
          </cell>
        </row>
        <row r="54">
          <cell r="A54">
            <v>4330</v>
          </cell>
          <cell r="B54" t="str">
            <v>s</v>
          </cell>
          <cell r="C54">
            <v>0</v>
          </cell>
          <cell r="D54">
            <v>0</v>
          </cell>
          <cell r="E54">
            <v>0</v>
          </cell>
          <cell r="F54" t="str">
            <v>4330</v>
          </cell>
          <cell r="G54" t="str">
            <v>Aufwand Forschung und Entwicklung</v>
          </cell>
          <cell r="I54">
            <v>0</v>
          </cell>
        </row>
        <row r="55">
          <cell r="A55">
            <v>0</v>
          </cell>
          <cell r="B55" t="str">
            <v>s</v>
          </cell>
          <cell r="C55" t="e">
            <v>#VALUE!</v>
          </cell>
          <cell r="D55">
            <v>0</v>
          </cell>
          <cell r="E55">
            <v>0</v>
          </cell>
          <cell r="F55" t="str">
            <v>4431</v>
          </cell>
          <cell r="G55" t="str">
            <v>Ausbildungsentschädigung f. Praxisbetriebe</v>
          </cell>
          <cell r="I55" t="str">
            <v>Aufwand Forschung und Entwicklung</v>
          </cell>
        </row>
        <row r="56">
          <cell r="A56">
            <v>0</v>
          </cell>
          <cell r="B56" t="str">
            <v>s</v>
          </cell>
          <cell r="C56">
            <v>0</v>
          </cell>
          <cell r="D56">
            <v>0</v>
          </cell>
          <cell r="E56">
            <v>0</v>
          </cell>
          <cell r="F56" t="str">
            <v>4230</v>
          </cell>
          <cell r="G56" t="str">
            <v>Aufwand Weiterbildung</v>
          </cell>
          <cell r="H56">
            <v>8.0476080298281811E-3</v>
          </cell>
          <cell r="I56">
            <v>660</v>
          </cell>
        </row>
        <row r="57">
          <cell r="A57">
            <v>4430</v>
          </cell>
          <cell r="B57" t="str">
            <v>s</v>
          </cell>
          <cell r="C57">
            <v>0</v>
          </cell>
          <cell r="D57">
            <v>182000</v>
          </cell>
          <cell r="E57">
            <v>136931</v>
          </cell>
          <cell r="F57" t="str">
            <v>4430</v>
          </cell>
          <cell r="G57" t="str">
            <v>Aufwand für Dienstleistungen</v>
          </cell>
          <cell r="I57">
            <v>0</v>
          </cell>
        </row>
        <row r="58">
          <cell r="A58">
            <v>4431</v>
          </cell>
          <cell r="B58" t="str">
            <v>S</v>
          </cell>
          <cell r="C58">
            <v>0</v>
          </cell>
          <cell r="D58">
            <v>0</v>
          </cell>
          <cell r="E58">
            <v>0</v>
          </cell>
          <cell r="F58" t="str">
            <v>4431</v>
          </cell>
          <cell r="G58" t="str">
            <v>Ausbildungsentschädigung f. Praxisbetriebe</v>
          </cell>
          <cell r="I58">
            <v>0</v>
          </cell>
        </row>
        <row r="59">
          <cell r="A59">
            <v>0</v>
          </cell>
          <cell r="B59" t="str">
            <v>S</v>
          </cell>
          <cell r="C59" t="e">
            <v>#VALUE!</v>
          </cell>
          <cell r="D59">
            <v>0</v>
          </cell>
          <cell r="E59">
            <v>182000</v>
          </cell>
          <cell r="F59" t="str">
            <v>4330</v>
          </cell>
          <cell r="G59" t="str">
            <v>Aufwand Forschung und Entwicklung</v>
          </cell>
          <cell r="H59">
            <v>6.8913705074782214</v>
          </cell>
          <cell r="I59" t="str">
            <v>Aufwand für Dienstleistungen</v>
          </cell>
        </row>
        <row r="60">
          <cell r="A60">
            <v>0</v>
          </cell>
          <cell r="B60" t="str">
            <v>S</v>
          </cell>
          <cell r="C60">
            <v>0</v>
          </cell>
          <cell r="D60">
            <v>0</v>
          </cell>
          <cell r="E60">
            <v>0</v>
          </cell>
          <cell r="F60" t="str">
            <v>4411</v>
          </cell>
          <cell r="G60" t="str">
            <v>Zusatzentschädigungen Infrastruktur Lernort Praxis</v>
          </cell>
          <cell r="H60">
            <v>2.2860565974126383</v>
          </cell>
          <cell r="I60" t="str">
            <v>Aufwand Forschung und Entwicklung</v>
          </cell>
        </row>
        <row r="61">
          <cell r="A61">
            <v>0</v>
          </cell>
          <cell r="B61" t="str">
            <v>S</v>
          </cell>
          <cell r="C61" t="e">
            <v>#VALUE!</v>
          </cell>
          <cell r="D61">
            <v>92441.31</v>
          </cell>
          <cell r="E61">
            <v>285000</v>
          </cell>
          <cell r="F61" t="str">
            <v>4440</v>
          </cell>
          <cell r="G61" t="str">
            <v>Ausbildungsentsch. an subventionierte Institution</v>
          </cell>
          <cell r="I61" t="str">
            <v>Aufwand Schulbetrieb</v>
          </cell>
        </row>
        <row r="62">
          <cell r="A62">
            <v>0</v>
          </cell>
          <cell r="B62" t="str">
            <v>S</v>
          </cell>
          <cell r="C62">
            <v>0</v>
          </cell>
          <cell r="D62">
            <v>0</v>
          </cell>
          <cell r="E62">
            <v>0</v>
          </cell>
          <cell r="F62" t="str">
            <v>4406</v>
          </cell>
          <cell r="G62" t="str">
            <v>Instruktionsbeiträge</v>
          </cell>
          <cell r="H62">
            <v>2.3729361593406857</v>
          </cell>
          <cell r="I62">
            <v>0</v>
          </cell>
        </row>
        <row r="63">
          <cell r="A63">
            <v>5030</v>
          </cell>
          <cell r="B63" t="str">
            <v>S</v>
          </cell>
          <cell r="C63">
            <v>468276.25</v>
          </cell>
          <cell r="D63">
            <v>517000</v>
          </cell>
          <cell r="E63">
            <v>537595.80000000005</v>
          </cell>
          <cell r="F63" t="str">
            <v>5030</v>
          </cell>
          <cell r="G63" t="str">
            <v>Besoldung Schulleitung</v>
          </cell>
          <cell r="H63">
            <v>4.0994686266798546</v>
          </cell>
          <cell r="I63">
            <v>468276.25</v>
          </cell>
        </row>
        <row r="64">
          <cell r="A64">
            <v>5031</v>
          </cell>
          <cell r="B64" t="str">
            <v>S</v>
          </cell>
          <cell r="C64">
            <v>2361713.7999999998</v>
          </cell>
          <cell r="D64">
            <v>2471000</v>
          </cell>
          <cell r="E64">
            <v>2026130.55</v>
          </cell>
          <cell r="F64" t="str">
            <v>5031</v>
          </cell>
          <cell r="G64" t="str">
            <v>Besoldung Lehrkörper</v>
          </cell>
          <cell r="H64">
            <v>20.675342019367541</v>
          </cell>
          <cell r="I64">
            <v>2361713.7999999998</v>
          </cell>
        </row>
        <row r="65">
          <cell r="A65">
            <v>5039</v>
          </cell>
          <cell r="B65" t="str">
            <v>S</v>
          </cell>
          <cell r="C65">
            <v>518950.47</v>
          </cell>
          <cell r="D65">
            <v>420000</v>
          </cell>
          <cell r="E65">
            <v>394300.65</v>
          </cell>
          <cell r="F65" t="str">
            <v>5039</v>
          </cell>
          <cell r="G65" t="str">
            <v>Besoldung Dozenten</v>
          </cell>
          <cell r="H65">
            <v>4.543090046881014</v>
          </cell>
          <cell r="I65">
            <v>518950.47</v>
          </cell>
        </row>
        <row r="66">
          <cell r="A66">
            <v>0</v>
          </cell>
          <cell r="B66" t="str">
            <v>S</v>
          </cell>
          <cell r="C66" t="e">
            <v>#VALUE!</v>
          </cell>
          <cell r="D66">
            <v>3348940.52</v>
          </cell>
          <cell r="E66">
            <v>3408000</v>
          </cell>
          <cell r="I66" t="str">
            <v>Mitarbeiter Ausbildungsgänge</v>
          </cell>
        </row>
        <row r="67">
          <cell r="A67">
            <v>0</v>
          </cell>
          <cell r="B67" t="str">
            <v>S</v>
          </cell>
          <cell r="C67">
            <v>0</v>
          </cell>
          <cell r="D67">
            <v>0</v>
          </cell>
          <cell r="E67">
            <v>0</v>
          </cell>
          <cell r="F67" t="str">
            <v>4430</v>
          </cell>
          <cell r="G67" t="str">
            <v>Aufwand für Dienstleistungen</v>
          </cell>
          <cell r="H67">
            <v>1.2473060845503696</v>
          </cell>
          <cell r="I67">
            <v>102294</v>
          </cell>
        </row>
        <row r="68">
          <cell r="A68">
            <v>5230</v>
          </cell>
          <cell r="B68" t="str">
            <v>S</v>
          </cell>
          <cell r="C68">
            <v>0</v>
          </cell>
          <cell r="D68">
            <v>0</v>
          </cell>
          <cell r="E68">
            <v>0</v>
          </cell>
          <cell r="F68" t="str">
            <v>5230</v>
          </cell>
          <cell r="G68" t="str">
            <v>Mitarbeiter Weiterbildung</v>
          </cell>
          <cell r="H68">
            <v>20.185468449704949</v>
          </cell>
          <cell r="I68">
            <v>0</v>
          </cell>
        </row>
        <row r="69">
          <cell r="A69">
            <v>0</v>
          </cell>
          <cell r="B69" t="str">
            <v>S</v>
          </cell>
          <cell r="C69" t="e">
            <v>#VALUE!</v>
          </cell>
          <cell r="D69">
            <v>0</v>
          </cell>
          <cell r="E69">
            <v>0</v>
          </cell>
          <cell r="F69" t="str">
            <v>5039</v>
          </cell>
          <cell r="G69" t="str">
            <v>Besoldung Dozenten</v>
          </cell>
          <cell r="H69">
            <v>4.5054871148856348</v>
          </cell>
          <cell r="I69" t="str">
            <v>Mitarbeiter Weiterbildungen</v>
          </cell>
        </row>
        <row r="70">
          <cell r="A70">
            <v>0</v>
          </cell>
          <cell r="B70" t="str">
            <v>S</v>
          </cell>
          <cell r="C70">
            <v>0</v>
          </cell>
          <cell r="D70">
            <v>0</v>
          </cell>
          <cell r="E70">
            <v>0</v>
          </cell>
          <cell r="I70" t="str">
            <v>Mitarbeiter Ausbildungsgänge</v>
          </cell>
        </row>
        <row r="71">
          <cell r="A71">
            <v>5330</v>
          </cell>
          <cell r="B71" t="str">
            <v>S</v>
          </cell>
          <cell r="C71">
            <v>0</v>
          </cell>
          <cell r="D71">
            <v>0</v>
          </cell>
          <cell r="E71">
            <v>0</v>
          </cell>
          <cell r="F71" t="str">
            <v>5330</v>
          </cell>
          <cell r="G71" t="str">
            <v>Mitarbeiter Forschung und Entwicklung</v>
          </cell>
          <cell r="I71">
            <v>0</v>
          </cell>
        </row>
        <row r="72">
          <cell r="A72">
            <v>0</v>
          </cell>
          <cell r="B72" t="str">
            <v>S</v>
          </cell>
          <cell r="C72" t="e">
            <v>#VALUE!</v>
          </cell>
          <cell r="D72">
            <v>0</v>
          </cell>
          <cell r="E72">
            <v>0</v>
          </cell>
          <cell r="F72" t="str">
            <v>5230</v>
          </cell>
          <cell r="G72" t="str">
            <v>Mitarbeiter Weiterbildung</v>
          </cell>
          <cell r="I72" t="str">
            <v>Mitarbeiter Forschung und Entwicklung</v>
          </cell>
        </row>
        <row r="73">
          <cell r="A73">
            <v>0</v>
          </cell>
          <cell r="B73" t="str">
            <v>S</v>
          </cell>
          <cell r="C73">
            <v>0</v>
          </cell>
          <cell r="D73">
            <v>0</v>
          </cell>
          <cell r="E73">
            <v>0</v>
          </cell>
          <cell r="F73" t="str">
            <v>5030</v>
          </cell>
          <cell r="G73" t="str">
            <v>Besoldung Schulleitung</v>
          </cell>
          <cell r="H73">
            <v>4.5118414492066208</v>
          </cell>
          <cell r="I73">
            <v>370024.9</v>
          </cell>
        </row>
        <row r="74">
          <cell r="A74">
            <v>5430</v>
          </cell>
          <cell r="B74" t="str">
            <v>S</v>
          </cell>
          <cell r="C74">
            <v>45450.5</v>
          </cell>
          <cell r="D74">
            <v>40000</v>
          </cell>
          <cell r="E74">
            <v>34795.35</v>
          </cell>
          <cell r="F74" t="str">
            <v>5430</v>
          </cell>
          <cell r="G74" t="str">
            <v>Mitarbeiter Dienstleistungen</v>
          </cell>
          <cell r="H74">
            <v>0.39789098596589673</v>
          </cell>
          <cell r="I74">
            <v>45450.5</v>
          </cell>
        </row>
        <row r="75">
          <cell r="A75">
            <v>0</v>
          </cell>
          <cell r="B75" t="str">
            <v>S</v>
          </cell>
          <cell r="C75" t="e">
            <v>#VALUE!</v>
          </cell>
          <cell r="D75">
            <v>45450.5</v>
          </cell>
          <cell r="E75">
            <v>40000</v>
          </cell>
          <cell r="F75" t="str">
            <v>5032</v>
          </cell>
          <cell r="G75" t="str">
            <v>Besoldung Lernende</v>
          </cell>
          <cell r="H75">
            <v>31.90945049461855</v>
          </cell>
          <cell r="I75" t="str">
            <v>Mitarbeiter Dienstleistungen</v>
          </cell>
        </row>
        <row r="76">
          <cell r="A76">
            <v>0</v>
          </cell>
          <cell r="B76" t="str">
            <v>S</v>
          </cell>
          <cell r="C76">
            <v>0</v>
          </cell>
          <cell r="D76">
            <v>0</v>
          </cell>
          <cell r="E76">
            <v>0</v>
          </cell>
          <cell r="F76" t="str">
            <v>5033</v>
          </cell>
          <cell r="G76" t="str">
            <v>Zulagen aus Praxis Einsatz</v>
          </cell>
          <cell r="H76">
            <v>0.10680151323221976</v>
          </cell>
          <cell r="I76">
            <v>8759</v>
          </cell>
        </row>
        <row r="77">
          <cell r="A77">
            <v>5610</v>
          </cell>
          <cell r="B77" t="str">
            <v>S</v>
          </cell>
          <cell r="C77">
            <v>583063.69999999995</v>
          </cell>
          <cell r="D77">
            <v>600000</v>
          </cell>
          <cell r="E77">
            <v>580933.55000000005</v>
          </cell>
          <cell r="F77" t="str">
            <v>5610</v>
          </cell>
          <cell r="G77" t="str">
            <v>Mitarbeiter Verwaltung</v>
          </cell>
          <cell r="H77">
            <v>5.10436167861572</v>
          </cell>
          <cell r="I77">
            <v>583063.69999999995</v>
          </cell>
        </row>
        <row r="78">
          <cell r="A78">
            <v>5611</v>
          </cell>
          <cell r="B78" t="str">
            <v>S</v>
          </cell>
          <cell r="C78">
            <v>0</v>
          </cell>
          <cell r="D78">
            <v>0</v>
          </cell>
          <cell r="E78">
            <v>0</v>
          </cell>
          <cell r="F78" t="str">
            <v>5611</v>
          </cell>
          <cell r="G78" t="str">
            <v>Mitarbeiter Technik, Hauswirtschaft</v>
          </cell>
          <cell r="H78">
            <v>4.024664255439097</v>
          </cell>
          <cell r="I78">
            <v>0</v>
          </cell>
        </row>
        <row r="79">
          <cell r="A79">
            <v>0</v>
          </cell>
          <cell r="B79" t="str">
            <v>S</v>
          </cell>
          <cell r="C79" t="e">
            <v>#VALUE!</v>
          </cell>
          <cell r="D79">
            <v>583063.69999999995</v>
          </cell>
          <cell r="E79">
            <v>600000</v>
          </cell>
          <cell r="F79" t="str">
            <v>5110</v>
          </cell>
          <cell r="G79" t="str">
            <v>Löhne Lernende</v>
          </cell>
          <cell r="I79" t="str">
            <v>Mitarbeiter Verwaltung, Technik, Hauswirtschaft</v>
          </cell>
        </row>
        <row r="80">
          <cell r="A80">
            <v>0</v>
          </cell>
          <cell r="B80" t="str">
            <v>S</v>
          </cell>
          <cell r="C80">
            <v>0</v>
          </cell>
          <cell r="D80">
            <v>0</v>
          </cell>
          <cell r="E80">
            <v>0</v>
          </cell>
          <cell r="F80" t="str">
            <v>5130</v>
          </cell>
          <cell r="G80" t="str">
            <v>Zulagen aus Praxis Einsatz</v>
          </cell>
          <cell r="I80">
            <v>0</v>
          </cell>
        </row>
        <row r="81">
          <cell r="A81">
            <v>5700</v>
          </cell>
          <cell r="B81" t="str">
            <v>S</v>
          </cell>
          <cell r="C81">
            <v>147492.6</v>
          </cell>
          <cell r="D81">
            <v>490000</v>
          </cell>
          <cell r="E81">
            <v>475773.85</v>
          </cell>
          <cell r="F81" t="str">
            <v>5700</v>
          </cell>
          <cell r="G81" t="str">
            <v>AHV, IV, EO, ALV</v>
          </cell>
          <cell r="H81">
            <v>1.2912063901755453</v>
          </cell>
          <cell r="I81">
            <v>147492.6</v>
          </cell>
        </row>
        <row r="82">
          <cell r="A82">
            <v>5720</v>
          </cell>
          <cell r="B82" t="str">
            <v>S</v>
          </cell>
          <cell r="C82">
            <v>326856.55</v>
          </cell>
          <cell r="D82">
            <v>233000</v>
          </cell>
          <cell r="E82">
            <v>290765.15000000002</v>
          </cell>
          <cell r="F82" t="str">
            <v>5720</v>
          </cell>
          <cell r="G82" t="str">
            <v>Berufliche Vorsorge</v>
          </cell>
          <cell r="H82">
            <v>2.8614267158537618</v>
          </cell>
          <cell r="I82">
            <v>326856.55</v>
          </cell>
        </row>
        <row r="83">
          <cell r="A83">
            <v>5730</v>
          </cell>
          <cell r="B83" t="str">
            <v>S</v>
          </cell>
          <cell r="C83">
            <v>103882.7</v>
          </cell>
          <cell r="D83">
            <v>117000</v>
          </cell>
          <cell r="E83">
            <v>28778.799999999999</v>
          </cell>
          <cell r="F83" t="str">
            <v>5730</v>
          </cell>
          <cell r="G83" t="str">
            <v>Unfallversicherung</v>
          </cell>
          <cell r="H83">
            <v>0.90942871756745158</v>
          </cell>
          <cell r="I83">
            <v>103882.7</v>
          </cell>
        </row>
        <row r="84">
          <cell r="A84">
            <v>5740</v>
          </cell>
          <cell r="B84" t="str">
            <v>S</v>
          </cell>
          <cell r="C84">
            <v>32328</v>
          </cell>
          <cell r="D84">
            <v>26000</v>
          </cell>
          <cell r="E84">
            <v>26526</v>
          </cell>
          <cell r="F84" t="str">
            <v>5740</v>
          </cell>
          <cell r="G84" t="str">
            <v>Krankentaggeld Versicherung</v>
          </cell>
          <cell r="H84">
            <v>0.28301162350921349</v>
          </cell>
          <cell r="I84">
            <v>32328</v>
          </cell>
        </row>
        <row r="85">
          <cell r="A85">
            <v>0</v>
          </cell>
          <cell r="B85" t="str">
            <v>S</v>
          </cell>
          <cell r="C85" t="e">
            <v>#VALUE!</v>
          </cell>
          <cell r="D85">
            <v>610559.85</v>
          </cell>
          <cell r="E85">
            <v>866000</v>
          </cell>
          <cell r="F85" t="str">
            <v>5330</v>
          </cell>
          <cell r="G85" t="str">
            <v>Mitarbeiter Forschung und Entwicklung</v>
          </cell>
          <cell r="I85" t="str">
            <v>Sozialversicherungsaufwand</v>
          </cell>
        </row>
        <row r="86">
          <cell r="A86">
            <v>0</v>
          </cell>
          <cell r="B86" t="str">
            <v>S</v>
          </cell>
          <cell r="C86">
            <v>0</v>
          </cell>
          <cell r="D86">
            <v>0</v>
          </cell>
          <cell r="E86">
            <v>0</v>
          </cell>
          <cell r="I86" t="str">
            <v>Mitarbeiter Forschung und Entwicklung</v>
          </cell>
        </row>
        <row r="87">
          <cell r="A87">
            <v>5800</v>
          </cell>
          <cell r="B87" t="str">
            <v>S</v>
          </cell>
          <cell r="C87">
            <v>4121.1000000000004</v>
          </cell>
          <cell r="D87">
            <v>30000</v>
          </cell>
          <cell r="E87">
            <v>19978.39</v>
          </cell>
          <cell r="F87" t="str">
            <v>5800</v>
          </cell>
          <cell r="G87" t="str">
            <v>Personalbeschaffung</v>
          </cell>
          <cell r="H87">
            <v>3.6077678843226303E-2</v>
          </cell>
          <cell r="I87">
            <v>4121.1000000000004</v>
          </cell>
        </row>
        <row r="88">
          <cell r="A88">
            <v>5810</v>
          </cell>
          <cell r="B88" t="str">
            <v>S</v>
          </cell>
          <cell r="C88">
            <v>209401.8</v>
          </cell>
          <cell r="D88">
            <v>120000</v>
          </cell>
          <cell r="E88">
            <v>77259.72</v>
          </cell>
          <cell r="F88" t="str">
            <v>5810</v>
          </cell>
          <cell r="G88" t="str">
            <v>Aus- und Weiterbildung</v>
          </cell>
          <cell r="H88">
            <v>1.833183103926987</v>
          </cell>
          <cell r="I88">
            <v>209401.8</v>
          </cell>
        </row>
        <row r="89">
          <cell r="A89">
            <v>5820</v>
          </cell>
          <cell r="B89" t="str">
            <v>S</v>
          </cell>
          <cell r="C89">
            <v>28775.65</v>
          </cell>
          <cell r="D89">
            <v>30000</v>
          </cell>
          <cell r="E89">
            <v>23565.5</v>
          </cell>
          <cell r="F89" t="str">
            <v>5820</v>
          </cell>
          <cell r="G89" t="str">
            <v>Spesenentschädigung</v>
          </cell>
          <cell r="H89">
            <v>0.25191299876370021</v>
          </cell>
          <cell r="I89">
            <v>28775.65</v>
          </cell>
        </row>
        <row r="90">
          <cell r="A90">
            <v>5830</v>
          </cell>
          <cell r="B90" t="str">
            <v>S</v>
          </cell>
          <cell r="C90">
            <v>143928</v>
          </cell>
          <cell r="D90">
            <v>155000</v>
          </cell>
          <cell r="E90">
            <v>157514.85</v>
          </cell>
          <cell r="F90" t="str">
            <v>5830</v>
          </cell>
          <cell r="G90" t="str">
            <v>Lohnzusatzaufwand</v>
          </cell>
          <cell r="H90">
            <v>1.2600005242648504</v>
          </cell>
          <cell r="I90">
            <v>143928</v>
          </cell>
        </row>
        <row r="91">
          <cell r="A91">
            <v>5840</v>
          </cell>
          <cell r="B91" t="str">
            <v>S</v>
          </cell>
          <cell r="C91">
            <v>65004</v>
          </cell>
          <cell r="D91">
            <v>65000</v>
          </cell>
          <cell r="E91">
            <v>65004</v>
          </cell>
          <cell r="F91" t="str">
            <v>5840</v>
          </cell>
          <cell r="G91" t="str">
            <v>Personalkantine</v>
          </cell>
          <cell r="H91">
            <v>0.56906977154766514</v>
          </cell>
          <cell r="I91">
            <v>65004</v>
          </cell>
        </row>
        <row r="92">
          <cell r="A92">
            <v>5880</v>
          </cell>
          <cell r="B92" t="str">
            <v>S</v>
          </cell>
          <cell r="C92">
            <v>59258.45</v>
          </cell>
          <cell r="D92">
            <v>60000</v>
          </cell>
          <cell r="E92">
            <v>65612.27</v>
          </cell>
          <cell r="F92" t="str">
            <v>5880</v>
          </cell>
          <cell r="G92" t="str">
            <v>Sonstiger Personalaufwand</v>
          </cell>
          <cell r="H92">
            <v>0.51877103876328734</v>
          </cell>
          <cell r="I92">
            <v>59258.45</v>
          </cell>
        </row>
        <row r="93">
          <cell r="A93">
            <v>0</v>
          </cell>
          <cell r="B93" t="str">
            <v>S</v>
          </cell>
          <cell r="C93" t="e">
            <v>#VALUE!</v>
          </cell>
          <cell r="D93">
            <v>510489</v>
          </cell>
          <cell r="E93">
            <v>460000</v>
          </cell>
          <cell r="I93" t="str">
            <v>Übriger Personalaufwand</v>
          </cell>
        </row>
        <row r="94">
          <cell r="A94">
            <v>0</v>
          </cell>
          <cell r="B94" t="str">
            <v>S</v>
          </cell>
          <cell r="C94">
            <v>0</v>
          </cell>
          <cell r="D94">
            <v>0</v>
          </cell>
          <cell r="E94">
            <v>0</v>
          </cell>
          <cell r="F94" t="str">
            <v>5700</v>
          </cell>
          <cell r="G94" t="str">
            <v>AHV, IV, EO, ALV</v>
          </cell>
          <cell r="H94">
            <v>4.2395786762120338</v>
          </cell>
          <cell r="I94">
            <v>347696.1</v>
          </cell>
        </row>
        <row r="95">
          <cell r="A95">
            <v>0</v>
          </cell>
          <cell r="B95" t="str">
            <v>S</v>
          </cell>
          <cell r="C95" t="e">
            <v>#VALUE!</v>
          </cell>
          <cell r="D95">
            <v>5098503.57</v>
          </cell>
          <cell r="E95">
            <v>5374000</v>
          </cell>
          <cell r="F95" t="str">
            <v>5720</v>
          </cell>
          <cell r="G95" t="str">
            <v>Berufliche Vorsorge</v>
          </cell>
          <cell r="H95">
            <v>2.7906013634359947</v>
          </cell>
          <cell r="I95" t="str">
            <v>Personalaufwand</v>
          </cell>
        </row>
        <row r="96">
          <cell r="A96">
            <v>0</v>
          </cell>
          <cell r="B96" t="str">
            <v>S</v>
          </cell>
          <cell r="C96">
            <v>0</v>
          </cell>
          <cell r="D96">
            <v>0</v>
          </cell>
          <cell r="E96">
            <v>0</v>
          </cell>
          <cell r="F96" t="str">
            <v>5730</v>
          </cell>
          <cell r="G96" t="str">
            <v>Unfallversicherung</v>
          </cell>
          <cell r="H96">
            <v>0.9289872166014409</v>
          </cell>
          <cell r="I96">
            <v>76188.05</v>
          </cell>
        </row>
        <row r="97">
          <cell r="A97">
            <v>6000</v>
          </cell>
          <cell r="B97" t="str">
            <v>S</v>
          </cell>
          <cell r="C97">
            <v>195655</v>
          </cell>
          <cell r="D97">
            <v>107000</v>
          </cell>
          <cell r="E97">
            <v>99900</v>
          </cell>
          <cell r="F97" t="str">
            <v>6000</v>
          </cell>
          <cell r="G97" t="str">
            <v>Fremdmieten</v>
          </cell>
          <cell r="H97">
            <v>1.7128383815174206</v>
          </cell>
          <cell r="I97">
            <v>195655</v>
          </cell>
        </row>
        <row r="98">
          <cell r="A98">
            <v>6040</v>
          </cell>
          <cell r="B98" t="str">
            <v>S</v>
          </cell>
          <cell r="C98">
            <v>208127</v>
          </cell>
          <cell r="D98">
            <v>134000</v>
          </cell>
          <cell r="E98">
            <v>121966.05</v>
          </cell>
          <cell r="F98" t="str">
            <v>6040</v>
          </cell>
          <cell r="G98" t="str">
            <v>Reinigung</v>
          </cell>
          <cell r="H98">
            <v>1.8220230192434448</v>
          </cell>
          <cell r="I98">
            <v>208127</v>
          </cell>
        </row>
        <row r="99">
          <cell r="A99">
            <v>6050</v>
          </cell>
          <cell r="B99" t="str">
            <v>S</v>
          </cell>
          <cell r="C99">
            <v>55014.400000000001</v>
          </cell>
          <cell r="D99">
            <v>59000</v>
          </cell>
          <cell r="E99">
            <v>73822.5</v>
          </cell>
          <cell r="F99" t="str">
            <v>6050</v>
          </cell>
          <cell r="G99" t="str">
            <v>Unterhalt Geschäftsräume</v>
          </cell>
          <cell r="H99">
            <v>0.48161700879687197</v>
          </cell>
          <cell r="I99">
            <v>55014.400000000001</v>
          </cell>
        </row>
        <row r="100">
          <cell r="A100">
            <v>0</v>
          </cell>
          <cell r="B100" t="str">
            <v>S</v>
          </cell>
          <cell r="C100" t="e">
            <v>#VALUE!</v>
          </cell>
          <cell r="D100">
            <v>458796.4</v>
          </cell>
          <cell r="E100">
            <v>300000</v>
          </cell>
          <cell r="F100" t="str">
            <v>5800</v>
          </cell>
          <cell r="G100" t="str">
            <v>Personalbeschaffung</v>
          </cell>
          <cell r="H100">
            <v>5.0249996138977154E-2</v>
          </cell>
          <cell r="I100" t="str">
            <v>Raumaufwand</v>
          </cell>
        </row>
        <row r="101">
          <cell r="A101">
            <v>0</v>
          </cell>
          <cell r="B101" t="str">
            <v>S</v>
          </cell>
          <cell r="C101">
            <v>0</v>
          </cell>
          <cell r="D101">
            <v>0</v>
          </cell>
          <cell r="E101">
            <v>0</v>
          </cell>
          <cell r="F101" t="str">
            <v>5810</v>
          </cell>
          <cell r="G101" t="str">
            <v>Aus- und Weiterbildung</v>
          </cell>
          <cell r="H101">
            <v>1.2862510204092632</v>
          </cell>
          <cell r="I101">
            <v>105487.95</v>
          </cell>
        </row>
        <row r="102">
          <cell r="A102">
            <v>6150</v>
          </cell>
          <cell r="B102" t="str">
            <v>S</v>
          </cell>
          <cell r="C102">
            <v>6361.3</v>
          </cell>
          <cell r="D102">
            <v>5000</v>
          </cell>
          <cell r="E102">
            <v>5264</v>
          </cell>
          <cell r="F102" t="str">
            <v>6150</v>
          </cell>
          <cell r="G102" t="str">
            <v>URE Maschinen und Apparate</v>
          </cell>
          <cell r="H102">
            <v>5.5689242781154419E-2</v>
          </cell>
          <cell r="I102">
            <v>6361.3</v>
          </cell>
        </row>
        <row r="103">
          <cell r="A103">
            <v>6151</v>
          </cell>
          <cell r="B103" t="str">
            <v>S</v>
          </cell>
          <cell r="C103">
            <v>29305.3</v>
          </cell>
          <cell r="D103">
            <v>30000</v>
          </cell>
          <cell r="E103">
            <v>42025</v>
          </cell>
          <cell r="F103" t="str">
            <v>6151</v>
          </cell>
          <cell r="G103" t="str">
            <v>URE Mobiliar und Einrichtungen</v>
          </cell>
          <cell r="H103">
            <v>0.2565497565709155</v>
          </cell>
          <cell r="I103">
            <v>29305.3</v>
          </cell>
        </row>
        <row r="104">
          <cell r="A104">
            <v>6152</v>
          </cell>
          <cell r="B104" t="str">
            <v>S</v>
          </cell>
          <cell r="C104">
            <v>0</v>
          </cell>
          <cell r="D104">
            <v>3000</v>
          </cell>
          <cell r="E104">
            <v>1936.55</v>
          </cell>
          <cell r="F104" t="str">
            <v>6152</v>
          </cell>
          <cell r="G104" t="str">
            <v>URE Werkzeuge und Geräte</v>
          </cell>
          <cell r="H104">
            <v>0.594462173148808</v>
          </cell>
          <cell r="I104">
            <v>0</v>
          </cell>
        </row>
        <row r="105">
          <cell r="A105">
            <v>0</v>
          </cell>
          <cell r="B105" t="str">
            <v>S</v>
          </cell>
          <cell r="C105" t="e">
            <v>#VALUE!</v>
          </cell>
          <cell r="D105">
            <v>35666.6</v>
          </cell>
          <cell r="E105">
            <v>38000</v>
          </cell>
          <cell r="F105" t="str">
            <v>5880</v>
          </cell>
          <cell r="G105" t="str">
            <v>Sonstiger Personalaufwand</v>
          </cell>
          <cell r="H105">
            <v>0.47623488551605719</v>
          </cell>
          <cell r="I105" t="str">
            <v>Unterhalt, Reparaturen, Ersatz (URE) mob. Anlagen</v>
          </cell>
        </row>
        <row r="106">
          <cell r="A106">
            <v>0</v>
          </cell>
          <cell r="B106" t="str">
            <v>S</v>
          </cell>
          <cell r="C106">
            <v>0</v>
          </cell>
          <cell r="D106">
            <v>0</v>
          </cell>
          <cell r="E106">
            <v>0</v>
          </cell>
          <cell r="F106" t="str">
            <v>5880</v>
          </cell>
          <cell r="G106" t="str">
            <v>Sonstiger Personalaufwand</v>
          </cell>
          <cell r="H106">
            <v>0.51638396956219768</v>
          </cell>
          <cell r="I106" t="str">
            <v>Übriger Personalaufwand</v>
          </cell>
        </row>
        <row r="107">
          <cell r="A107">
            <v>6200</v>
          </cell>
          <cell r="B107" t="str">
            <v>S</v>
          </cell>
          <cell r="C107">
            <v>504</v>
          </cell>
          <cell r="D107">
            <v>1000</v>
          </cell>
          <cell r="E107">
            <v>504</v>
          </cell>
          <cell r="F107" t="str">
            <v>6200</v>
          </cell>
          <cell r="G107" t="str">
            <v>Fahrzeugaufwand</v>
          </cell>
          <cell r="H107">
            <v>4.4122079388964246E-3</v>
          </cell>
          <cell r="I107">
            <v>504</v>
          </cell>
        </row>
        <row r="108">
          <cell r="A108">
            <v>0</v>
          </cell>
          <cell r="B108" t="str">
            <v>S</v>
          </cell>
          <cell r="C108" t="e">
            <v>#VALUE!</v>
          </cell>
          <cell r="D108">
            <v>504</v>
          </cell>
          <cell r="E108">
            <v>1000</v>
          </cell>
          <cell r="I108" t="str">
            <v>Fahrzeug- und Transportaufwand</v>
          </cell>
        </row>
        <row r="109">
          <cell r="A109">
            <v>0</v>
          </cell>
          <cell r="B109" t="str">
            <v>S</v>
          </cell>
          <cell r="C109">
            <v>0</v>
          </cell>
          <cell r="D109">
            <v>0</v>
          </cell>
          <cell r="E109">
            <v>0</v>
          </cell>
          <cell r="I109" t="str">
            <v>Personalaufwand</v>
          </cell>
        </row>
        <row r="110">
          <cell r="A110">
            <v>6300</v>
          </cell>
          <cell r="B110" t="str">
            <v>S</v>
          </cell>
          <cell r="C110">
            <v>466.6</v>
          </cell>
          <cell r="D110">
            <v>12000</v>
          </cell>
          <cell r="E110">
            <v>2885.6</v>
          </cell>
          <cell r="F110" t="str">
            <v>6300</v>
          </cell>
          <cell r="G110" t="str">
            <v>Sachversicherungen</v>
          </cell>
          <cell r="H110">
            <v>4.0847940958116504E-3</v>
          </cell>
          <cell r="I110">
            <v>466.6</v>
          </cell>
        </row>
        <row r="111">
          <cell r="A111">
            <v>6360</v>
          </cell>
          <cell r="B111" t="str">
            <v>S</v>
          </cell>
          <cell r="C111">
            <v>0</v>
          </cell>
          <cell r="D111">
            <v>3000</v>
          </cell>
          <cell r="E111">
            <v>0</v>
          </cell>
          <cell r="F111" t="str">
            <v>6360</v>
          </cell>
          <cell r="G111" t="str">
            <v>Abgaben, Gebühren, Bewilligungen</v>
          </cell>
          <cell r="H111">
            <v>1.1818643992532669</v>
          </cell>
          <cell r="I111">
            <v>0</v>
          </cell>
        </row>
        <row r="112">
          <cell r="A112">
            <v>0</v>
          </cell>
          <cell r="B112" t="str">
            <v>S</v>
          </cell>
          <cell r="C112" t="e">
            <v>#VALUE!</v>
          </cell>
          <cell r="D112">
            <v>466.6</v>
          </cell>
          <cell r="E112">
            <v>15000</v>
          </cell>
          <cell r="F112" t="str">
            <v>6050</v>
          </cell>
          <cell r="G112" t="str">
            <v>Unterhalt Geschäftsräume</v>
          </cell>
          <cell r="H112">
            <v>0.51929507548111287</v>
          </cell>
          <cell r="I112" t="str">
            <v>Sachvers., Abgaben, Gebühren</v>
          </cell>
        </row>
        <row r="113">
          <cell r="A113">
            <v>0</v>
          </cell>
          <cell r="B113" t="str">
            <v>S</v>
          </cell>
          <cell r="C113">
            <v>0</v>
          </cell>
          <cell r="D113">
            <v>0</v>
          </cell>
          <cell r="E113">
            <v>0</v>
          </cell>
          <cell r="F113" t="str">
            <v>6050</v>
          </cell>
          <cell r="G113" t="str">
            <v>Unterhalt Geschäftsräume</v>
          </cell>
          <cell r="H113">
            <v>0.47940089987305723</v>
          </cell>
          <cell r="I113" t="str">
            <v>Raumaufwand</v>
          </cell>
        </row>
        <row r="114">
          <cell r="A114">
            <v>6400</v>
          </cell>
          <cell r="B114" t="str">
            <v>S</v>
          </cell>
          <cell r="C114">
            <v>44700</v>
          </cell>
          <cell r="D114">
            <v>41000</v>
          </cell>
          <cell r="E114">
            <v>44700</v>
          </cell>
          <cell r="F114" t="str">
            <v>6400</v>
          </cell>
          <cell r="G114" t="str">
            <v>Elektrizität</v>
          </cell>
          <cell r="H114">
            <v>0.39132082315212335</v>
          </cell>
          <cell r="I114">
            <v>44700</v>
          </cell>
        </row>
        <row r="115">
          <cell r="A115">
            <v>6420</v>
          </cell>
          <cell r="B115" t="str">
            <v>S</v>
          </cell>
          <cell r="C115">
            <v>24453</v>
          </cell>
          <cell r="D115">
            <v>53000</v>
          </cell>
          <cell r="E115">
            <v>30106</v>
          </cell>
          <cell r="F115" t="str">
            <v>6420</v>
          </cell>
          <cell r="G115" t="str">
            <v>Brennstoffe, Heizmaterial</v>
          </cell>
          <cell r="H115">
            <v>0.2140708744639569</v>
          </cell>
          <cell r="I115">
            <v>24453</v>
          </cell>
        </row>
        <row r="116">
          <cell r="A116">
            <v>6430</v>
          </cell>
          <cell r="B116" t="str">
            <v>S</v>
          </cell>
          <cell r="C116">
            <v>2400</v>
          </cell>
          <cell r="D116">
            <v>3000</v>
          </cell>
          <cell r="E116">
            <v>2400</v>
          </cell>
          <cell r="F116" t="str">
            <v>6430</v>
          </cell>
          <cell r="G116" t="str">
            <v>Wasser</v>
          </cell>
          <cell r="H116">
            <v>2.1010513994744882E-2</v>
          </cell>
          <cell r="I116">
            <v>2400</v>
          </cell>
        </row>
        <row r="117">
          <cell r="A117">
            <v>6460</v>
          </cell>
          <cell r="B117" t="str">
            <v>S</v>
          </cell>
          <cell r="C117">
            <v>0</v>
          </cell>
          <cell r="D117">
            <v>0</v>
          </cell>
          <cell r="E117">
            <v>0</v>
          </cell>
          <cell r="F117" t="str">
            <v>6460</v>
          </cell>
          <cell r="G117" t="str">
            <v>Entsorgung</v>
          </cell>
          <cell r="H117">
            <v>0.27581733823593507</v>
          </cell>
          <cell r="I117">
            <v>0</v>
          </cell>
        </row>
        <row r="118">
          <cell r="A118">
            <v>0</v>
          </cell>
          <cell r="B118" t="str">
            <v>S</v>
          </cell>
          <cell r="C118" t="e">
            <v>#VALUE!</v>
          </cell>
          <cell r="D118">
            <v>71553</v>
          </cell>
          <cell r="E118">
            <v>97000</v>
          </cell>
          <cell r="F118" t="str">
            <v>6152</v>
          </cell>
          <cell r="G118" t="str">
            <v>URE Werkzeuge und Geräte</v>
          </cell>
          <cell r="I118" t="str">
            <v>Energie- und Entsorgungsaufwand</v>
          </cell>
        </row>
        <row r="119">
          <cell r="A119">
            <v>0</v>
          </cell>
          <cell r="B119" t="str">
            <v>S</v>
          </cell>
          <cell r="C119">
            <v>0</v>
          </cell>
          <cell r="D119">
            <v>0</v>
          </cell>
          <cell r="E119">
            <v>0</v>
          </cell>
          <cell r="I119" t="str">
            <v>Unterhalt, Reparaturen, Ersatz (URE) mob. Anlagen</v>
          </cell>
        </row>
        <row r="120">
          <cell r="A120">
            <v>6500</v>
          </cell>
          <cell r="B120" t="str">
            <v>S</v>
          </cell>
          <cell r="C120">
            <v>98717.55</v>
          </cell>
          <cell r="D120">
            <v>104000</v>
          </cell>
          <cell r="E120">
            <v>110255.75</v>
          </cell>
          <cell r="F120" t="str">
            <v>6500</v>
          </cell>
          <cell r="G120" t="str">
            <v>Büromaterial, Drucksachen, Fotokopien, Fachliterat</v>
          </cell>
          <cell r="H120">
            <v>0.8642110274174698</v>
          </cell>
          <cell r="I120">
            <v>98717.55</v>
          </cell>
        </row>
        <row r="121">
          <cell r="A121">
            <v>6510</v>
          </cell>
          <cell r="B121" t="str">
            <v>S</v>
          </cell>
          <cell r="C121">
            <v>37775.550000000003</v>
          </cell>
          <cell r="D121">
            <v>41000</v>
          </cell>
          <cell r="E121">
            <v>38997.449999999997</v>
          </cell>
          <cell r="F121" t="str">
            <v>6510</v>
          </cell>
          <cell r="G121" t="str">
            <v>Telefon, Fax, Internet, Porti</v>
          </cell>
          <cell r="H121">
            <v>0.3307015508059104</v>
          </cell>
          <cell r="I121">
            <v>37775.550000000003</v>
          </cell>
        </row>
        <row r="122">
          <cell r="A122">
            <v>6560</v>
          </cell>
          <cell r="B122" t="str">
            <v>S</v>
          </cell>
          <cell r="C122">
            <v>108393.60000000001</v>
          </cell>
          <cell r="D122">
            <v>110000</v>
          </cell>
          <cell r="E122">
            <v>110029.95</v>
          </cell>
          <cell r="F122" t="str">
            <v>6560</v>
          </cell>
          <cell r="G122" t="str">
            <v>Informatikaufwand</v>
          </cell>
          <cell r="H122">
            <v>0.94891885405865783</v>
          </cell>
          <cell r="I122">
            <v>108393.60000000001</v>
          </cell>
        </row>
        <row r="123">
          <cell r="A123">
            <v>6590</v>
          </cell>
          <cell r="B123" t="str">
            <v>S</v>
          </cell>
          <cell r="C123">
            <v>147052.75</v>
          </cell>
          <cell r="D123">
            <v>5000</v>
          </cell>
          <cell r="E123">
            <v>3399.55</v>
          </cell>
          <cell r="F123" t="str">
            <v>6590</v>
          </cell>
          <cell r="G123" t="str">
            <v>Übriger Verwaltungsaufwand</v>
          </cell>
          <cell r="H123">
            <v>1.2873557757669667</v>
          </cell>
          <cell r="I123">
            <v>147052.75</v>
          </cell>
        </row>
        <row r="124">
          <cell r="A124">
            <v>0</v>
          </cell>
          <cell r="B124" t="str">
            <v>S</v>
          </cell>
          <cell r="C124" t="e">
            <v>#VALUE!</v>
          </cell>
          <cell r="D124">
            <v>391939.45</v>
          </cell>
          <cell r="E124">
            <v>260000</v>
          </cell>
          <cell r="F124" t="str">
            <v>6360</v>
          </cell>
          <cell r="G124" t="str">
            <v>Abgaben, Gebühren, Bewilligungen</v>
          </cell>
          <cell r="H124">
            <v>4.0659983546265802E-3</v>
          </cell>
          <cell r="I124" t="str">
            <v>Verwaltungs- und Informatikaufwand</v>
          </cell>
        </row>
        <row r="125">
          <cell r="A125">
            <v>0</v>
          </cell>
          <cell r="B125" t="str">
            <v>S</v>
          </cell>
          <cell r="C125">
            <v>0</v>
          </cell>
          <cell r="D125">
            <v>0</v>
          </cell>
          <cell r="E125">
            <v>0</v>
          </cell>
          <cell r="F125" t="str">
            <v>6360</v>
          </cell>
          <cell r="G125" t="str">
            <v>Abgaben, Gebühren, Bewilligungen</v>
          </cell>
          <cell r="I125" t="str">
            <v>Sachvers., Abgaben, Gebühren</v>
          </cell>
        </row>
        <row r="126">
          <cell r="A126">
            <v>6630</v>
          </cell>
          <cell r="B126" t="str">
            <v>S</v>
          </cell>
          <cell r="C126">
            <v>132314.06</v>
          </cell>
          <cell r="D126">
            <v>100000</v>
          </cell>
          <cell r="E126">
            <v>165344.92000000001</v>
          </cell>
          <cell r="F126" t="str">
            <v>6630</v>
          </cell>
          <cell r="G126" t="str">
            <v>Werbeaufwand</v>
          </cell>
          <cell r="H126">
            <v>1.1583276705547974</v>
          </cell>
          <cell r="I126">
            <v>132314.06</v>
          </cell>
        </row>
        <row r="127">
          <cell r="A127">
            <v>0</v>
          </cell>
          <cell r="B127" t="str">
            <v>S</v>
          </cell>
          <cell r="C127" t="e">
            <v>#VALUE!</v>
          </cell>
          <cell r="D127">
            <v>132314.06</v>
          </cell>
          <cell r="E127">
            <v>100000</v>
          </cell>
          <cell r="F127" t="str">
            <v>6400</v>
          </cell>
          <cell r="G127" t="str">
            <v>Elektrizität</v>
          </cell>
          <cell r="H127">
            <v>0.40878190787877239</v>
          </cell>
          <cell r="I127" t="str">
            <v>Werbeaufwand</v>
          </cell>
        </row>
        <row r="128">
          <cell r="A128">
            <v>0</v>
          </cell>
          <cell r="B128" t="str">
            <v>S</v>
          </cell>
          <cell r="C128">
            <v>0</v>
          </cell>
          <cell r="D128">
            <v>0</v>
          </cell>
          <cell r="E128">
            <v>0</v>
          </cell>
          <cell r="F128" t="str">
            <v>6420</v>
          </cell>
          <cell r="G128" t="str">
            <v>Brennstoffe, Heizmaterial</v>
          </cell>
          <cell r="H128">
            <v>0.19339865297137088</v>
          </cell>
          <cell r="I128">
            <v>15861</v>
          </cell>
        </row>
        <row r="129">
          <cell r="A129">
            <v>6730</v>
          </cell>
          <cell r="B129" t="str">
            <v>S</v>
          </cell>
          <cell r="C129">
            <v>3060.1</v>
          </cell>
          <cell r="D129">
            <v>20000</v>
          </cell>
          <cell r="E129">
            <v>9262.7099999999991</v>
          </cell>
          <cell r="F129" t="str">
            <v>6730</v>
          </cell>
          <cell r="G129" t="str">
            <v>Übriger Betriebsaufwand</v>
          </cell>
          <cell r="H129">
            <v>2.6789280781382839E-2</v>
          </cell>
          <cell r="I129">
            <v>3060.1</v>
          </cell>
        </row>
        <row r="130">
          <cell r="A130">
            <v>0</v>
          </cell>
          <cell r="B130" t="str">
            <v>S</v>
          </cell>
          <cell r="C130" t="e">
            <v>#VALUE!</v>
          </cell>
          <cell r="D130">
            <v>3060.1</v>
          </cell>
          <cell r="E130">
            <v>20000</v>
          </cell>
          <cell r="F130" t="str">
            <v>6460</v>
          </cell>
          <cell r="G130" t="str">
            <v>Entsorgung</v>
          </cell>
          <cell r="H130">
            <v>2.0913836371846961E-2</v>
          </cell>
          <cell r="I130" t="str">
            <v>Übriger Betriebsaufwand</v>
          </cell>
        </row>
        <row r="131">
          <cell r="A131">
            <v>0</v>
          </cell>
          <cell r="B131" t="str">
            <v>S</v>
          </cell>
          <cell r="C131">
            <v>0</v>
          </cell>
          <cell r="D131">
            <v>0</v>
          </cell>
          <cell r="E131">
            <v>0</v>
          </cell>
          <cell r="F131" t="str">
            <v>6460</v>
          </cell>
          <cell r="G131" t="str">
            <v>Entsorgung</v>
          </cell>
          <cell r="I131" t="str">
            <v>Energie- und Entsorgungsaufwand</v>
          </cell>
        </row>
        <row r="132">
          <cell r="A132">
            <v>6800</v>
          </cell>
          <cell r="B132" t="str">
            <v>S</v>
          </cell>
          <cell r="C132">
            <v>46491.8</v>
          </cell>
          <cell r="D132">
            <v>100000</v>
          </cell>
          <cell r="E132">
            <v>113249.60000000001</v>
          </cell>
          <cell r="F132" t="str">
            <v>6800</v>
          </cell>
          <cell r="G132" t="str">
            <v>Finanzaufwand</v>
          </cell>
          <cell r="H132">
            <v>0.4070069227253667</v>
          </cell>
          <cell r="I132">
            <v>46491.8</v>
          </cell>
        </row>
        <row r="133">
          <cell r="A133">
            <v>6850</v>
          </cell>
          <cell r="B133" t="str">
            <v>S</v>
          </cell>
          <cell r="C133">
            <v>-6507.1</v>
          </cell>
          <cell r="D133">
            <v>0</v>
          </cell>
          <cell r="E133">
            <v>-158.19999999999999</v>
          </cell>
          <cell r="F133" t="str">
            <v>6850</v>
          </cell>
          <cell r="G133" t="str">
            <v>Finanzertrag</v>
          </cell>
          <cell r="H133">
            <v>0.33481770158666785</v>
          </cell>
          <cell r="I133">
            <v>6507.1</v>
          </cell>
        </row>
        <row r="134">
          <cell r="A134">
            <v>0</v>
          </cell>
          <cell r="B134" t="str">
            <v>S</v>
          </cell>
          <cell r="C134" t="e">
            <v>#VALUE!</v>
          </cell>
          <cell r="D134">
            <v>39984.699999999997</v>
          </cell>
          <cell r="E134">
            <v>100000</v>
          </cell>
          <cell r="F134" t="str">
            <v>6510</v>
          </cell>
          <cell r="G134" t="str">
            <v>Telefon, Fax, Internet, Porti</v>
          </cell>
          <cell r="H134">
            <v>0.23996382010032669</v>
          </cell>
          <cell r="I134" t="str">
            <v>Finanzerfolg</v>
          </cell>
        </row>
        <row r="135">
          <cell r="A135">
            <v>0</v>
          </cell>
          <cell r="B135" t="str">
            <v>S</v>
          </cell>
          <cell r="C135">
            <v>0</v>
          </cell>
          <cell r="D135">
            <v>0</v>
          </cell>
          <cell r="E135">
            <v>0</v>
          </cell>
          <cell r="F135" t="str">
            <v>6560</v>
          </cell>
          <cell r="G135" t="str">
            <v>Informatikaufwand</v>
          </cell>
          <cell r="H135">
            <v>1.0213335187437194</v>
          </cell>
          <cell r="I135">
            <v>83761.55</v>
          </cell>
        </row>
        <row r="136">
          <cell r="A136">
            <v>6960</v>
          </cell>
          <cell r="B136" t="str">
            <v>S</v>
          </cell>
          <cell r="C136">
            <v>0</v>
          </cell>
          <cell r="D136">
            <v>0</v>
          </cell>
          <cell r="E136">
            <v>0</v>
          </cell>
          <cell r="F136" t="str">
            <v>6960</v>
          </cell>
          <cell r="G136" t="str">
            <v>Abschreibungen</v>
          </cell>
          <cell r="H136">
            <v>6.9420373933667859E-2</v>
          </cell>
          <cell r="I136">
            <v>0</v>
          </cell>
        </row>
        <row r="137">
          <cell r="A137">
            <v>0</v>
          </cell>
          <cell r="B137" t="str">
            <v>S</v>
          </cell>
          <cell r="C137" t="e">
            <v>#VALUE!</v>
          </cell>
          <cell r="D137">
            <v>0</v>
          </cell>
          <cell r="E137">
            <v>0</v>
          </cell>
          <cell r="F137" t="str">
            <v>6590</v>
          </cell>
          <cell r="G137" t="str">
            <v>Übriger Verwaltungsaufwand</v>
          </cell>
          <cell r="H137">
            <v>1.3704392555448413</v>
          </cell>
          <cell r="I137" t="str">
            <v>Abschreibungen</v>
          </cell>
        </row>
        <row r="138">
          <cell r="A138">
            <v>0</v>
          </cell>
          <cell r="B138" t="str">
            <v>S</v>
          </cell>
          <cell r="C138">
            <v>0</v>
          </cell>
          <cell r="D138">
            <v>0</v>
          </cell>
          <cell r="E138">
            <v>0</v>
          </cell>
          <cell r="I138" t="str">
            <v>Verwaltungs- und Informatikaufwand</v>
          </cell>
        </row>
        <row r="139">
          <cell r="A139">
            <v>0</v>
          </cell>
          <cell r="B139" t="str">
            <v>S</v>
          </cell>
          <cell r="C139" t="e">
            <v>#VALUE!</v>
          </cell>
          <cell r="D139">
            <v>1134284.9099999999</v>
          </cell>
          <cell r="E139">
            <v>931000</v>
          </cell>
          <cell r="F139" t="str">
            <v>6630</v>
          </cell>
          <cell r="G139" t="str">
            <v>Werbeaufwand</v>
          </cell>
          <cell r="H139">
            <v>0.98053226796594528</v>
          </cell>
          <cell r="I139" t="str">
            <v>Sonstiger Betriebsaufwand</v>
          </cell>
        </row>
        <row r="140">
          <cell r="A140">
            <v>0</v>
          </cell>
          <cell r="B140" t="str">
            <v>S</v>
          </cell>
          <cell r="C140">
            <v>0</v>
          </cell>
          <cell r="D140">
            <v>0</v>
          </cell>
          <cell r="E140">
            <v>0</v>
          </cell>
          <cell r="F140" t="str">
            <v>6630</v>
          </cell>
          <cell r="G140" t="str">
            <v>Werbeaufwand</v>
          </cell>
          <cell r="H140">
            <v>1.6927572889797897</v>
          </cell>
          <cell r="I140" t="str">
            <v>Werbeaufwand</v>
          </cell>
        </row>
        <row r="141">
          <cell r="A141">
            <v>0</v>
          </cell>
          <cell r="B141" t="str">
            <v>S</v>
          </cell>
          <cell r="C141" t="e">
            <v>#VALUE!</v>
          </cell>
          <cell r="D141">
            <v>6325229.79</v>
          </cell>
          <cell r="E141">
            <v>6590000</v>
          </cell>
          <cell r="I141" t="str">
            <v>Gesamtaufwand</v>
          </cell>
        </row>
        <row r="142">
          <cell r="A142">
            <v>0</v>
          </cell>
          <cell r="B142" t="str">
            <v>S</v>
          </cell>
          <cell r="C142">
            <v>0</v>
          </cell>
          <cell r="D142">
            <v>0</v>
          </cell>
          <cell r="E142">
            <v>0</v>
          </cell>
          <cell r="F142" t="str">
            <v>6730</v>
          </cell>
          <cell r="G142" t="str">
            <v>Übriger Betriebsaufwand</v>
          </cell>
          <cell r="H142">
            <v>4.6800498697100797E-2</v>
          </cell>
          <cell r="I142">
            <v>3838.2</v>
          </cell>
        </row>
        <row r="143">
          <cell r="A143">
            <v>7000</v>
          </cell>
          <cell r="B143" t="str">
            <v>h</v>
          </cell>
          <cell r="C143">
            <v>0</v>
          </cell>
          <cell r="D143">
            <v>0</v>
          </cell>
          <cell r="E143">
            <v>0</v>
          </cell>
          <cell r="F143" t="str">
            <v>7000</v>
          </cell>
          <cell r="G143" t="str">
            <v>Ertrag Hochhaus</v>
          </cell>
          <cell r="H143">
            <v>0.18320302809275732</v>
          </cell>
          <cell r="I143">
            <v>0</v>
          </cell>
        </row>
        <row r="144">
          <cell r="A144">
            <v>7010</v>
          </cell>
          <cell r="B144" t="str">
            <v>h</v>
          </cell>
          <cell r="C144">
            <v>0</v>
          </cell>
          <cell r="D144">
            <v>-140000</v>
          </cell>
          <cell r="E144">
            <v>-185420</v>
          </cell>
          <cell r="F144" t="str">
            <v>7010</v>
          </cell>
          <cell r="G144" t="str">
            <v>Aufwand Hochhaus</v>
          </cell>
          <cell r="I144">
            <v>0</v>
          </cell>
        </row>
        <row r="145">
          <cell r="A145">
            <v>0</v>
          </cell>
          <cell r="B145" t="str">
            <v>S</v>
          </cell>
          <cell r="C145" t="e">
            <v>#VALUE!</v>
          </cell>
          <cell r="D145">
            <v>0</v>
          </cell>
          <cell r="E145">
            <v>140000</v>
          </cell>
          <cell r="F145" t="str">
            <v>6800</v>
          </cell>
          <cell r="G145" t="str">
            <v>Finanzaufwand</v>
          </cell>
          <cell r="H145">
            <v>0.34630564420720622</v>
          </cell>
          <cell r="I145" t="str">
            <v>Erfolg Hochhaus</v>
          </cell>
        </row>
        <row r="146">
          <cell r="A146">
            <v>0</v>
          </cell>
          <cell r="B146" t="str">
            <v>S</v>
          </cell>
          <cell r="C146">
            <v>0</v>
          </cell>
          <cell r="D146">
            <v>0</v>
          </cell>
          <cell r="E146">
            <v>0</v>
          </cell>
          <cell r="F146" t="str">
            <v>6850</v>
          </cell>
          <cell r="G146" t="str">
            <v>Finanzertrag</v>
          </cell>
          <cell r="H146">
            <v>0.12865401440646432</v>
          </cell>
          <cell r="I146">
            <v>970</v>
          </cell>
        </row>
        <row r="147">
          <cell r="A147">
            <v>0</v>
          </cell>
          <cell r="B147" t="str">
            <v>S</v>
          </cell>
          <cell r="C147" t="e">
            <v>#VALUE!</v>
          </cell>
          <cell r="D147">
            <v>0</v>
          </cell>
          <cell r="E147">
            <v>0</v>
          </cell>
          <cell r="F147" t="str">
            <v>6850</v>
          </cell>
          <cell r="G147" t="str">
            <v>Finanzertrag</v>
          </cell>
          <cell r="H147">
            <v>0.33779142115066207</v>
          </cell>
          <cell r="I147" t="str">
            <v>Erfolg aus Finanzanlagen</v>
          </cell>
        </row>
        <row r="148">
          <cell r="A148">
            <v>0</v>
          </cell>
          <cell r="B148" t="str">
            <v>S</v>
          </cell>
          <cell r="C148">
            <v>0</v>
          </cell>
          <cell r="D148">
            <v>0</v>
          </cell>
          <cell r="E148">
            <v>0</v>
          </cell>
          <cell r="I148" t="str">
            <v>Finanzerfolg</v>
          </cell>
        </row>
        <row r="149">
          <cell r="A149">
            <v>7500</v>
          </cell>
          <cell r="B149" t="str">
            <v>h</v>
          </cell>
          <cell r="C149">
            <v>28160.2</v>
          </cell>
          <cell r="D149">
            <v>32000</v>
          </cell>
          <cell r="E149">
            <v>35083</v>
          </cell>
          <cell r="F149" t="str">
            <v>7500</v>
          </cell>
          <cell r="G149" t="str">
            <v>Ertrag (inkl. Turnhalle) Schulhaus</v>
          </cell>
          <cell r="H149">
            <v>1.4489608950563051</v>
          </cell>
          <cell r="I149">
            <v>28160.2</v>
          </cell>
        </row>
        <row r="150">
          <cell r="A150">
            <v>7510</v>
          </cell>
          <cell r="B150" t="str">
            <v>h</v>
          </cell>
          <cell r="C150">
            <v>-8931.75</v>
          </cell>
          <cell r="D150">
            <v>-18000</v>
          </cell>
          <cell r="E150">
            <v>-27360</v>
          </cell>
          <cell r="F150" t="str">
            <v>7510</v>
          </cell>
          <cell r="G150" t="str">
            <v>Aufwand Schulhaus</v>
          </cell>
          <cell r="H150">
            <v>7.8191940988567743E-2</v>
          </cell>
          <cell r="I150">
            <v>8931.75</v>
          </cell>
        </row>
        <row r="151">
          <cell r="A151">
            <v>0</v>
          </cell>
          <cell r="B151" t="str">
            <v>S</v>
          </cell>
          <cell r="C151" t="e">
            <v>#VALUE!</v>
          </cell>
          <cell r="D151">
            <v>-19228.45</v>
          </cell>
          <cell r="E151">
            <v>-14000</v>
          </cell>
          <cell r="I151" t="str">
            <v>Erfolg Schulhaus</v>
          </cell>
        </row>
        <row r="152">
          <cell r="A152">
            <v>0</v>
          </cell>
          <cell r="B152" t="str">
            <v>S</v>
          </cell>
          <cell r="C152">
            <v>0</v>
          </cell>
          <cell r="D152">
            <v>0</v>
          </cell>
          <cell r="E152">
            <v>0</v>
          </cell>
          <cell r="I152" t="str">
            <v>Sonstiger Betriebsaufwand</v>
          </cell>
        </row>
        <row r="153">
          <cell r="A153">
            <v>0</v>
          </cell>
          <cell r="B153" t="str">
            <v>S</v>
          </cell>
          <cell r="C153" t="e">
            <v>#VALUE!</v>
          </cell>
          <cell r="D153">
            <v>0</v>
          </cell>
          <cell r="E153">
            <v>0</v>
          </cell>
          <cell r="I153" t="str">
            <v>sonstige Betriebliche Nebenerfolge</v>
          </cell>
        </row>
        <row r="154">
          <cell r="A154">
            <v>0</v>
          </cell>
          <cell r="B154" t="str">
            <v>S</v>
          </cell>
          <cell r="C154">
            <v>0</v>
          </cell>
          <cell r="D154">
            <v>0</v>
          </cell>
          <cell r="E154">
            <v>0</v>
          </cell>
          <cell r="I154" t="str">
            <v>Gesamtaufwand</v>
          </cell>
        </row>
        <row r="155">
          <cell r="A155">
            <v>0</v>
          </cell>
          <cell r="B155" t="str">
            <v>S</v>
          </cell>
          <cell r="C155" t="e">
            <v>#VALUE!</v>
          </cell>
          <cell r="D155">
            <v>-19228.45</v>
          </cell>
          <cell r="E155">
            <v>126000</v>
          </cell>
          <cell r="I155" t="str">
            <v>Betriebliche Nebenerfolge</v>
          </cell>
        </row>
        <row r="156">
          <cell r="A156">
            <v>0</v>
          </cell>
          <cell r="B156" t="str">
            <v>S</v>
          </cell>
          <cell r="C156">
            <v>0</v>
          </cell>
          <cell r="D156">
            <v>0</v>
          </cell>
          <cell r="E156">
            <v>0</v>
          </cell>
          <cell r="F156" t="str">
            <v>7000</v>
          </cell>
          <cell r="G156" t="str">
            <v>Ertrag Hochhaus</v>
          </cell>
          <cell r="I156">
            <v>0</v>
          </cell>
        </row>
        <row r="157">
          <cell r="A157">
            <v>8400</v>
          </cell>
          <cell r="B157" t="str">
            <v>S</v>
          </cell>
          <cell r="C157">
            <v>0</v>
          </cell>
          <cell r="D157">
            <v>0</v>
          </cell>
          <cell r="E157">
            <v>0</v>
          </cell>
          <cell r="F157" t="str">
            <v>8400</v>
          </cell>
          <cell r="G157" t="str">
            <v>Zinsertrag</v>
          </cell>
          <cell r="H157">
            <v>1.2803378575091644</v>
          </cell>
          <cell r="I157">
            <v>0</v>
          </cell>
        </row>
        <row r="158">
          <cell r="A158">
            <v>9700</v>
          </cell>
          <cell r="B158" t="str">
            <v>S</v>
          </cell>
          <cell r="C158">
            <v>0</v>
          </cell>
          <cell r="D158">
            <v>0</v>
          </cell>
          <cell r="E158">
            <v>-9312136.0800000001</v>
          </cell>
          <cell r="F158" t="str">
            <v>9700</v>
          </cell>
          <cell r="G158" t="str">
            <v>Defizit</v>
          </cell>
          <cell r="I158">
            <v>0</v>
          </cell>
        </row>
        <row r="159">
          <cell r="A159">
            <v>0</v>
          </cell>
          <cell r="B159" t="str">
            <v>S</v>
          </cell>
          <cell r="C159" t="e">
            <v>#VALUE!</v>
          </cell>
          <cell r="D159">
            <v>0</v>
          </cell>
          <cell r="E159">
            <v>0</v>
          </cell>
          <cell r="I159" t="str">
            <v>Ausserordentlicher und betriebsfremder Erfolg</v>
          </cell>
        </row>
        <row r="160">
          <cell r="A160">
            <v>0</v>
          </cell>
          <cell r="B160" t="str">
            <v>S</v>
          </cell>
          <cell r="C160">
            <v>0</v>
          </cell>
          <cell r="D160">
            <v>0</v>
          </cell>
          <cell r="E160">
            <v>0</v>
          </cell>
          <cell r="I160" t="str">
            <v>Erfolg aus Finanzanlagen</v>
          </cell>
        </row>
        <row r="161">
          <cell r="A161">
            <v>3030</v>
          </cell>
          <cell r="B161" t="str">
            <v>h</v>
          </cell>
          <cell r="C161">
            <v>15926.4</v>
          </cell>
          <cell r="D161">
            <v>20000</v>
          </cell>
          <cell r="E161">
            <v>20450</v>
          </cell>
          <cell r="F161" t="str">
            <v>3030</v>
          </cell>
          <cell r="G161" t="str">
            <v>Ertrag Schulgelder und Gebühren</v>
          </cell>
          <cell r="H161">
            <v>0.8194803587696371</v>
          </cell>
          <cell r="I161">
            <v>15926.4</v>
          </cell>
        </row>
        <row r="162">
          <cell r="A162">
            <v>3031</v>
          </cell>
          <cell r="B162" t="str">
            <v>h</v>
          </cell>
          <cell r="C162">
            <v>146005.1</v>
          </cell>
          <cell r="D162">
            <v>158000</v>
          </cell>
          <cell r="E162">
            <v>1644140.2</v>
          </cell>
          <cell r="F162" t="str">
            <v>3031</v>
          </cell>
          <cell r="G162" t="str">
            <v>Entgeld für Arbeit von Lernenden alter Vertrag</v>
          </cell>
          <cell r="H162">
            <v>7.5125773388962189</v>
          </cell>
          <cell r="I162">
            <v>146005.1</v>
          </cell>
        </row>
        <row r="163">
          <cell r="A163">
            <v>3032</v>
          </cell>
          <cell r="B163" t="str">
            <v>h</v>
          </cell>
          <cell r="C163">
            <v>1592175.15</v>
          </cell>
          <cell r="D163">
            <v>1450000</v>
          </cell>
          <cell r="E163">
            <v>0</v>
          </cell>
          <cell r="F163" t="str">
            <v>3032</v>
          </cell>
          <cell r="G163" t="str">
            <v>Entgeld für Arbeit von Lernenden neuer Rahmenvertr</v>
          </cell>
          <cell r="H163">
            <v>81.924117386609709</v>
          </cell>
          <cell r="I163">
            <v>1592175.15</v>
          </cell>
        </row>
        <row r="164">
          <cell r="A164">
            <v>0</v>
          </cell>
          <cell r="B164" t="str">
            <v>S</v>
          </cell>
          <cell r="C164" t="e">
            <v>#VALUE!</v>
          </cell>
          <cell r="D164">
            <v>-1754106.65</v>
          </cell>
          <cell r="E164">
            <v>-1628000</v>
          </cell>
          <cell r="F164" t="str">
            <v>7510</v>
          </cell>
          <cell r="G164" t="str">
            <v>Aufwand Schulhaus</v>
          </cell>
          <cell r="H164">
            <v>7.7832149172601714E-2</v>
          </cell>
          <cell r="I164" t="str">
            <v>Ertrag Ausbildungsgänge</v>
          </cell>
        </row>
        <row r="165">
          <cell r="A165">
            <v>0</v>
          </cell>
          <cell r="B165" t="str">
            <v>S</v>
          </cell>
          <cell r="C165">
            <v>0</v>
          </cell>
          <cell r="D165">
            <v>0</v>
          </cell>
          <cell r="E165">
            <v>0</v>
          </cell>
          <cell r="I165" t="str">
            <v>Erfolg Schulhaus</v>
          </cell>
        </row>
        <row r="166">
          <cell r="A166">
            <v>4406</v>
          </cell>
          <cell r="B166" t="str">
            <v>S</v>
          </cell>
          <cell r="C166">
            <v>0</v>
          </cell>
          <cell r="D166">
            <v>0</v>
          </cell>
          <cell r="E166">
            <v>1140000</v>
          </cell>
          <cell r="F166" t="str">
            <v>4406</v>
          </cell>
          <cell r="G166" t="str">
            <v>Instruktionsbeiträge</v>
          </cell>
          <cell r="I166">
            <v>0</v>
          </cell>
        </row>
        <row r="167">
          <cell r="A167">
            <v>4410</v>
          </cell>
          <cell r="B167" t="str">
            <v>S</v>
          </cell>
          <cell r="C167">
            <v>1063140</v>
          </cell>
          <cell r="D167">
            <v>0</v>
          </cell>
          <cell r="E167">
            <v>0</v>
          </cell>
          <cell r="F167" t="str">
            <v>4410</v>
          </cell>
          <cell r="G167" t="str">
            <v>Ausbildungsentschädigungen an Lernorte Praxis</v>
          </cell>
          <cell r="H167">
            <v>9.3071324368221138</v>
          </cell>
          <cell r="I167">
            <v>1063140</v>
          </cell>
        </row>
        <row r="168">
          <cell r="A168">
            <v>4411</v>
          </cell>
          <cell r="B168" t="str">
            <v>S</v>
          </cell>
          <cell r="C168">
            <v>257920</v>
          </cell>
          <cell r="D168">
            <v>0</v>
          </cell>
          <cell r="E168">
            <v>0</v>
          </cell>
          <cell r="F168" t="str">
            <v>4411</v>
          </cell>
          <cell r="G168" t="str">
            <v>Zusatzentschädigungen Infrastruktur Lernort Praxis</v>
          </cell>
          <cell r="H168">
            <v>2.257929903968583</v>
          </cell>
          <cell r="I168">
            <v>257920</v>
          </cell>
        </row>
        <row r="169">
          <cell r="A169">
            <v>0</v>
          </cell>
          <cell r="B169" t="str">
            <v>S</v>
          </cell>
          <cell r="C169" t="e">
            <v>#VALUE!</v>
          </cell>
          <cell r="D169">
            <v>1321060</v>
          </cell>
          <cell r="E169">
            <v>0</v>
          </cell>
          <cell r="I169" t="str">
            <v>Aufwand für Drittleistungen</v>
          </cell>
        </row>
        <row r="170">
          <cell r="A170">
            <v>0</v>
          </cell>
          <cell r="B170" t="str">
            <v>S</v>
          </cell>
          <cell r="C170">
            <v>0</v>
          </cell>
          <cell r="D170">
            <v>0</v>
          </cell>
          <cell r="E170">
            <v>0</v>
          </cell>
          <cell r="F170" t="str">
            <v>8400</v>
          </cell>
          <cell r="G170" t="str">
            <v>Zinsertrag</v>
          </cell>
          <cell r="I170">
            <v>0</v>
          </cell>
        </row>
        <row r="171">
          <cell r="A171">
            <v>5032</v>
          </cell>
          <cell r="B171" t="str">
            <v>S</v>
          </cell>
          <cell r="C171">
            <v>3467948.1</v>
          </cell>
          <cell r="D171">
            <v>3526000</v>
          </cell>
          <cell r="E171">
            <v>3810683.3</v>
          </cell>
          <cell r="F171" t="str">
            <v>5032</v>
          </cell>
          <cell r="G171" t="str">
            <v>Besoldung Lernende</v>
          </cell>
          <cell r="H171">
            <v>30.359738370041214</v>
          </cell>
          <cell r="I171">
            <v>3467948.1</v>
          </cell>
        </row>
        <row r="172">
          <cell r="A172">
            <v>5033</v>
          </cell>
          <cell r="B172" t="str">
            <v>S</v>
          </cell>
          <cell r="C172">
            <v>11626.8</v>
          </cell>
          <cell r="D172">
            <v>0</v>
          </cell>
          <cell r="E172">
            <v>0</v>
          </cell>
          <cell r="F172" t="str">
            <v>5033</v>
          </cell>
          <cell r="G172" t="str">
            <v>Zulagen aus Praxis Einsatz</v>
          </cell>
          <cell r="H172">
            <v>0.10178543504754158</v>
          </cell>
          <cell r="I172">
            <v>11626.8</v>
          </cell>
        </row>
        <row r="173">
          <cell r="A173">
            <v>5034</v>
          </cell>
          <cell r="B173" t="str">
            <v>S</v>
          </cell>
          <cell r="C173">
            <v>-9751.15</v>
          </cell>
          <cell r="D173">
            <v>0</v>
          </cell>
          <cell r="E173">
            <v>0</v>
          </cell>
          <cell r="F173" t="str">
            <v>5034</v>
          </cell>
          <cell r="G173" t="str">
            <v>Rückvergütung Zulagen Praxis Einsatz</v>
          </cell>
          <cell r="H173">
            <v>-8.5365280641606894E-2</v>
          </cell>
          <cell r="I173">
            <v>9751.15</v>
          </cell>
        </row>
        <row r="174">
          <cell r="A174">
            <v>5750</v>
          </cell>
          <cell r="B174" t="str">
            <v>S</v>
          </cell>
          <cell r="C174">
            <v>291300</v>
          </cell>
          <cell r="D174">
            <v>0</v>
          </cell>
          <cell r="E174">
            <v>0</v>
          </cell>
          <cell r="F174" t="str">
            <v>5750</v>
          </cell>
          <cell r="G174" t="str">
            <v>Sozialleistungen Lernende</v>
          </cell>
          <cell r="H174">
            <v>2.5501511361121598</v>
          </cell>
          <cell r="I174">
            <v>291300</v>
          </cell>
        </row>
        <row r="175">
          <cell r="A175">
            <v>0</v>
          </cell>
          <cell r="B175" t="str">
            <v>S</v>
          </cell>
          <cell r="C175" t="e">
            <v>#VALUE!</v>
          </cell>
          <cell r="D175">
            <v>3761123.75</v>
          </cell>
          <cell r="E175">
            <v>3526000</v>
          </cell>
          <cell r="I175" t="str">
            <v>Lohnaufwand Lernende</v>
          </cell>
        </row>
        <row r="176">
          <cell r="A176">
            <v>0</v>
          </cell>
          <cell r="B176" t="str">
            <v>S</v>
          </cell>
          <cell r="C176">
            <v>0</v>
          </cell>
          <cell r="D176">
            <v>0</v>
          </cell>
          <cell r="E176">
            <v>0</v>
          </cell>
          <cell r="F176" t="str">
            <v>9001</v>
          </cell>
          <cell r="G176" t="str">
            <v>Gewinn/Verlust</v>
          </cell>
          <cell r="I176">
            <v>0</v>
          </cell>
        </row>
        <row r="177">
          <cell r="A177">
            <v>0</v>
          </cell>
          <cell r="B177" t="str">
            <v>S</v>
          </cell>
          <cell r="C177" t="e">
            <v>#VALUE!</v>
          </cell>
          <cell r="D177">
            <v>3328077.1</v>
          </cell>
          <cell r="E177">
            <v>1898000</v>
          </cell>
          <cell r="I177" t="str">
            <v>Lernende</v>
          </cell>
        </row>
        <row r="178">
          <cell r="A178">
            <v>0</v>
          </cell>
          <cell r="B178" t="str">
            <v>S</v>
          </cell>
          <cell r="C178">
            <v>0</v>
          </cell>
          <cell r="D178">
            <v>0</v>
          </cell>
          <cell r="E178">
            <v>0</v>
          </cell>
        </row>
        <row r="179">
          <cell r="A179">
            <v>0</v>
          </cell>
          <cell r="B179" t="str">
            <v>S</v>
          </cell>
          <cell r="C179" t="e">
            <v>#VALUE!</v>
          </cell>
          <cell r="D179">
            <v>9479376.8900000006</v>
          </cell>
          <cell r="E179">
            <v>8422000</v>
          </cell>
          <cell r="F179" t="str">
            <v>9001</v>
          </cell>
          <cell r="G179" t="str">
            <v>Gewinn/Verlust</v>
          </cell>
          <cell r="H179" t="str">
            <v>Unverbuchtes Ergebnis</v>
          </cell>
          <cell r="I179" t="str">
            <v>E R G E B N I S</v>
          </cell>
        </row>
        <row r="180">
          <cell r="A180">
            <v>0</v>
          </cell>
          <cell r="B180" t="str">
            <v>S</v>
          </cell>
          <cell r="C180">
            <v>0</v>
          </cell>
          <cell r="D180">
            <v>0</v>
          </cell>
          <cell r="E180">
            <v>0</v>
          </cell>
          <cell r="I180" t="str">
            <v>Eröffnungsbilanz</v>
          </cell>
        </row>
        <row r="181">
          <cell r="A181">
            <v>9001</v>
          </cell>
          <cell r="B181" t="str">
            <v>S</v>
          </cell>
          <cell r="C181">
            <v>0</v>
          </cell>
          <cell r="D181">
            <v>0</v>
          </cell>
          <cell r="E181">
            <v>0</v>
          </cell>
          <cell r="F181" t="str">
            <v>9001</v>
          </cell>
          <cell r="G181" t="str">
            <v>Gewinn/Verlust</v>
          </cell>
          <cell r="I181">
            <v>0</v>
          </cell>
        </row>
        <row r="182">
          <cell r="A182">
            <v>0</v>
          </cell>
          <cell r="B182" t="str">
            <v>S</v>
          </cell>
          <cell r="C182" t="e">
            <v>#VALUE!</v>
          </cell>
          <cell r="D182">
            <v>0</v>
          </cell>
          <cell r="E182">
            <v>0</v>
          </cell>
          <cell r="H182" t="str">
            <v>Unverbuchtes Ergebnis</v>
          </cell>
          <cell r="I182" t="str">
            <v>Eröffnungsbilanz</v>
          </cell>
        </row>
        <row r="183">
          <cell r="A183">
            <v>0</v>
          </cell>
          <cell r="B183" t="str">
            <v>S</v>
          </cell>
          <cell r="C183">
            <v>0</v>
          </cell>
          <cell r="D183">
            <v>0</v>
          </cell>
          <cell r="E183">
            <v>0</v>
          </cell>
          <cell r="F183">
            <v>37454</v>
          </cell>
          <cell r="G183">
            <v>0.47006944444444443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Bilanz"/>
      <sheetName val="Kommentar"/>
      <sheetName val="ER Basis"/>
      <sheetName val="ER DEZ  29.1."/>
      <sheetName val="Bilanz Dez 29.1."/>
      <sheetName val="Analyse"/>
    </sheetNames>
    <sheetDataSet>
      <sheetData sheetId="0"/>
      <sheetData sheetId="1"/>
      <sheetData sheetId="2"/>
      <sheetData sheetId="3">
        <row r="12">
          <cell r="A12" t="e">
            <v>#VALUE!</v>
          </cell>
          <cell r="B12" t="str">
            <v>H</v>
          </cell>
          <cell r="C12" t="e">
            <v>#VALUE!</v>
          </cell>
          <cell r="D12">
            <v>0</v>
          </cell>
          <cell r="E12">
            <v>0</v>
          </cell>
        </row>
        <row r="13">
          <cell r="A13">
            <v>0</v>
          </cell>
          <cell r="B13" t="str">
            <v>H</v>
          </cell>
          <cell r="C13">
            <v>0</v>
          </cell>
          <cell r="D13">
            <v>0</v>
          </cell>
          <cell r="E13">
            <v>0</v>
          </cell>
        </row>
        <row r="14">
          <cell r="A14">
            <v>0</v>
          </cell>
          <cell r="B14" t="str">
            <v>H</v>
          </cell>
          <cell r="C14">
            <v>0</v>
          </cell>
          <cell r="D14">
            <v>0</v>
          </cell>
          <cell r="E14">
            <v>0</v>
          </cell>
        </row>
        <row r="15">
          <cell r="A15">
            <v>0</v>
          </cell>
          <cell r="B15" t="str">
            <v>H</v>
          </cell>
          <cell r="C15">
            <v>0</v>
          </cell>
          <cell r="D15">
            <v>0</v>
          </cell>
          <cell r="E15">
            <v>0</v>
          </cell>
        </row>
        <row r="16">
          <cell r="A16">
            <v>3030</v>
          </cell>
          <cell r="B16" t="str">
            <v>H</v>
          </cell>
          <cell r="C16">
            <v>6495</v>
          </cell>
          <cell r="D16">
            <v>4000</v>
          </cell>
          <cell r="E16">
            <v>5060</v>
          </cell>
        </row>
        <row r="17">
          <cell r="A17">
            <v>3031</v>
          </cell>
          <cell r="B17" t="str">
            <v>H</v>
          </cell>
          <cell r="C17">
            <v>0</v>
          </cell>
          <cell r="D17">
            <v>0</v>
          </cell>
          <cell r="E17">
            <v>0</v>
          </cell>
        </row>
        <row r="18">
          <cell r="A18">
            <v>3032</v>
          </cell>
          <cell r="B18" t="str">
            <v>H</v>
          </cell>
          <cell r="C18">
            <v>0</v>
          </cell>
          <cell r="D18">
            <v>0</v>
          </cell>
          <cell r="E18">
            <v>0</v>
          </cell>
        </row>
        <row r="19">
          <cell r="A19">
            <v>3033</v>
          </cell>
          <cell r="B19" t="str">
            <v>H</v>
          </cell>
          <cell r="C19">
            <v>0</v>
          </cell>
          <cell r="D19">
            <v>0</v>
          </cell>
          <cell r="E19">
            <v>0</v>
          </cell>
        </row>
        <row r="20">
          <cell r="A20">
            <v>3034</v>
          </cell>
          <cell r="B20" t="str">
            <v>H</v>
          </cell>
          <cell r="C20">
            <v>0</v>
          </cell>
          <cell r="D20">
            <v>0</v>
          </cell>
          <cell r="E20">
            <v>0</v>
          </cell>
        </row>
        <row r="21">
          <cell r="A21">
            <v>3035</v>
          </cell>
          <cell r="B21" t="str">
            <v>H</v>
          </cell>
          <cell r="C21">
            <v>0</v>
          </cell>
          <cell r="D21">
            <v>0</v>
          </cell>
          <cell r="E21">
            <v>0</v>
          </cell>
        </row>
        <row r="22">
          <cell r="A22">
            <v>3036</v>
          </cell>
          <cell r="B22" t="str">
            <v>H</v>
          </cell>
          <cell r="C22">
            <v>0</v>
          </cell>
          <cell r="D22">
            <v>0</v>
          </cell>
          <cell r="E22">
            <v>0</v>
          </cell>
        </row>
        <row r="23">
          <cell r="A23">
            <v>0</v>
          </cell>
          <cell r="B23" t="str">
            <v>H</v>
          </cell>
          <cell r="C23" t="e">
            <v>#VALUE!</v>
          </cell>
          <cell r="D23">
            <v>6495</v>
          </cell>
          <cell r="E23">
            <v>4000</v>
          </cell>
        </row>
        <row r="24">
          <cell r="A24">
            <v>0</v>
          </cell>
          <cell r="B24" t="str">
            <v>H</v>
          </cell>
          <cell r="C24">
            <v>0</v>
          </cell>
          <cell r="D24">
            <v>0</v>
          </cell>
          <cell r="E24">
            <v>0</v>
          </cell>
        </row>
        <row r="25">
          <cell r="A25">
            <v>3230</v>
          </cell>
          <cell r="B25" t="str">
            <v>H</v>
          </cell>
          <cell r="C25">
            <v>0</v>
          </cell>
          <cell r="D25">
            <v>0</v>
          </cell>
          <cell r="E25">
            <v>0</v>
          </cell>
        </row>
        <row r="26">
          <cell r="A26">
            <v>3231</v>
          </cell>
          <cell r="B26" t="str">
            <v>H</v>
          </cell>
          <cell r="C26">
            <v>0</v>
          </cell>
          <cell r="D26">
            <v>0</v>
          </cell>
          <cell r="E26">
            <v>0</v>
          </cell>
        </row>
        <row r="27">
          <cell r="A27">
            <v>3235</v>
          </cell>
          <cell r="B27" t="str">
            <v>H</v>
          </cell>
          <cell r="C27">
            <v>0</v>
          </cell>
          <cell r="D27">
            <v>0</v>
          </cell>
          <cell r="E27">
            <v>0</v>
          </cell>
        </row>
        <row r="28">
          <cell r="A28">
            <v>3236</v>
          </cell>
          <cell r="B28" t="str">
            <v>H</v>
          </cell>
          <cell r="C28">
            <v>0</v>
          </cell>
          <cell r="D28">
            <v>0</v>
          </cell>
          <cell r="E28">
            <v>0</v>
          </cell>
        </row>
        <row r="29">
          <cell r="A29">
            <v>0</v>
          </cell>
          <cell r="B29" t="str">
            <v>H</v>
          </cell>
          <cell r="C29" t="e">
            <v>#VALUE!</v>
          </cell>
          <cell r="D29">
            <v>0</v>
          </cell>
          <cell r="E29">
            <v>0</v>
          </cell>
        </row>
        <row r="30">
          <cell r="A30">
            <v>0</v>
          </cell>
          <cell r="B30" t="str">
            <v>H</v>
          </cell>
          <cell r="C30">
            <v>0</v>
          </cell>
          <cell r="D30">
            <v>0</v>
          </cell>
          <cell r="E30">
            <v>0</v>
          </cell>
        </row>
        <row r="31">
          <cell r="A31">
            <v>3430</v>
          </cell>
          <cell r="B31" t="str">
            <v>H</v>
          </cell>
          <cell r="C31">
            <v>0</v>
          </cell>
          <cell r="D31">
            <v>0</v>
          </cell>
          <cell r="E31">
            <v>13624</v>
          </cell>
        </row>
        <row r="32">
          <cell r="A32">
            <v>0</v>
          </cell>
          <cell r="B32" t="str">
            <v>H</v>
          </cell>
          <cell r="C32" t="e">
            <v>#VALUE!</v>
          </cell>
          <cell r="D32">
            <v>0</v>
          </cell>
          <cell r="E32">
            <v>0</v>
          </cell>
        </row>
        <row r="33">
          <cell r="A33">
            <v>0</v>
          </cell>
          <cell r="B33" t="str">
            <v>H</v>
          </cell>
          <cell r="C33">
            <v>0</v>
          </cell>
          <cell r="D33">
            <v>0</v>
          </cell>
          <cell r="E33">
            <v>0</v>
          </cell>
        </row>
        <row r="34">
          <cell r="A34">
            <v>3620</v>
          </cell>
          <cell r="B34" t="str">
            <v>H</v>
          </cell>
          <cell r="C34">
            <v>4023.27</v>
          </cell>
          <cell r="D34">
            <v>3000</v>
          </cell>
          <cell r="E34">
            <v>4153.3999999999996</v>
          </cell>
        </row>
        <row r="35">
          <cell r="A35">
            <v>0</v>
          </cell>
          <cell r="B35" t="str">
            <v>H</v>
          </cell>
          <cell r="C35" t="e">
            <v>#VALUE!</v>
          </cell>
          <cell r="D35">
            <v>4023</v>
          </cell>
          <cell r="E35">
            <v>3000</v>
          </cell>
        </row>
        <row r="36">
          <cell r="A36">
            <v>0</v>
          </cell>
          <cell r="B36" t="str">
            <v>H</v>
          </cell>
          <cell r="C36">
            <v>0</v>
          </cell>
          <cell r="D36">
            <v>0</v>
          </cell>
          <cell r="E36">
            <v>0</v>
          </cell>
        </row>
        <row r="37">
          <cell r="A37">
            <v>3905</v>
          </cell>
          <cell r="B37" t="str">
            <v>H</v>
          </cell>
          <cell r="C37">
            <v>0</v>
          </cell>
          <cell r="D37">
            <v>0</v>
          </cell>
          <cell r="E37">
            <v>0</v>
          </cell>
        </row>
        <row r="38">
          <cell r="A38">
            <v>0</v>
          </cell>
          <cell r="B38" t="str">
            <v>H</v>
          </cell>
          <cell r="C38" t="e">
            <v>#VALUE!</v>
          </cell>
          <cell r="D38">
            <v>0</v>
          </cell>
          <cell r="E38">
            <v>0</v>
          </cell>
        </row>
        <row r="39">
          <cell r="A39">
            <v>0</v>
          </cell>
          <cell r="B39" t="str">
            <v>H</v>
          </cell>
          <cell r="C39">
            <v>0</v>
          </cell>
          <cell r="D39">
            <v>0</v>
          </cell>
          <cell r="E39">
            <v>0</v>
          </cell>
        </row>
        <row r="40">
          <cell r="A40">
            <v>0</v>
          </cell>
          <cell r="B40" t="str">
            <v>H</v>
          </cell>
          <cell r="C40" t="e">
            <v>#VALUE!</v>
          </cell>
          <cell r="D40">
            <v>10518</v>
          </cell>
          <cell r="E40">
            <v>7000</v>
          </cell>
        </row>
        <row r="41">
          <cell r="A41">
            <v>0</v>
          </cell>
          <cell r="B41" t="str">
            <v>s</v>
          </cell>
          <cell r="C41">
            <v>0</v>
          </cell>
          <cell r="D41">
            <v>0</v>
          </cell>
          <cell r="E41">
            <v>0</v>
          </cell>
        </row>
        <row r="42">
          <cell r="A42">
            <v>4030</v>
          </cell>
          <cell r="B42" t="str">
            <v>s</v>
          </cell>
          <cell r="C42">
            <v>602.15</v>
          </cell>
          <cell r="D42">
            <v>2000</v>
          </cell>
          <cell r="E42">
            <v>1138.17</v>
          </cell>
        </row>
        <row r="43">
          <cell r="A43">
            <v>4031</v>
          </cell>
          <cell r="B43" t="str">
            <v>s</v>
          </cell>
          <cell r="C43">
            <v>0</v>
          </cell>
          <cell r="D43">
            <v>0</v>
          </cell>
          <cell r="E43">
            <v>262.61</v>
          </cell>
        </row>
        <row r="44">
          <cell r="A44">
            <v>4033</v>
          </cell>
          <cell r="B44" t="str">
            <v>s</v>
          </cell>
          <cell r="C44">
            <v>168.25</v>
          </cell>
          <cell r="D44">
            <v>0</v>
          </cell>
          <cell r="E44">
            <v>0</v>
          </cell>
        </row>
        <row r="45">
          <cell r="A45">
            <v>4034</v>
          </cell>
          <cell r="B45" t="str">
            <v>s</v>
          </cell>
          <cell r="C45">
            <v>3569.3</v>
          </cell>
          <cell r="D45">
            <v>0</v>
          </cell>
          <cell r="E45">
            <v>2835.1</v>
          </cell>
        </row>
        <row r="46">
          <cell r="A46">
            <v>4035</v>
          </cell>
          <cell r="B46" t="str">
            <v>s</v>
          </cell>
          <cell r="C46">
            <v>0</v>
          </cell>
          <cell r="D46">
            <v>0</v>
          </cell>
          <cell r="E46">
            <v>0</v>
          </cell>
        </row>
        <row r="47">
          <cell r="A47">
            <v>0</v>
          </cell>
          <cell r="B47" t="str">
            <v>s</v>
          </cell>
          <cell r="C47" t="e">
            <v>#VALUE!</v>
          </cell>
          <cell r="D47">
            <v>4339.7</v>
          </cell>
          <cell r="E47">
            <v>2000</v>
          </cell>
        </row>
        <row r="48">
          <cell r="A48">
            <v>0</v>
          </cell>
          <cell r="B48" t="str">
            <v>s</v>
          </cell>
          <cell r="C48">
            <v>0</v>
          </cell>
          <cell r="D48">
            <v>0</v>
          </cell>
          <cell r="E48">
            <v>0</v>
          </cell>
        </row>
        <row r="49">
          <cell r="A49">
            <v>4230</v>
          </cell>
          <cell r="B49" t="str">
            <v>s</v>
          </cell>
          <cell r="C49">
            <v>0</v>
          </cell>
          <cell r="D49">
            <v>0</v>
          </cell>
          <cell r="E49">
            <v>0</v>
          </cell>
        </row>
        <row r="50">
          <cell r="A50">
            <v>0</v>
          </cell>
          <cell r="B50" t="str">
            <v>s</v>
          </cell>
          <cell r="C50" t="e">
            <v>#VALUE!</v>
          </cell>
          <cell r="D50">
            <v>0</v>
          </cell>
          <cell r="E50">
            <v>0</v>
          </cell>
        </row>
        <row r="51">
          <cell r="A51">
            <v>0</v>
          </cell>
          <cell r="B51" t="str">
            <v>s</v>
          </cell>
          <cell r="C51">
            <v>0</v>
          </cell>
          <cell r="D51">
            <v>0</v>
          </cell>
          <cell r="E51">
            <v>0</v>
          </cell>
        </row>
        <row r="52">
          <cell r="A52">
            <v>4430</v>
          </cell>
          <cell r="B52" t="str">
            <v>s</v>
          </cell>
          <cell r="C52">
            <v>42996</v>
          </cell>
          <cell r="D52">
            <v>43000</v>
          </cell>
          <cell r="E52">
            <v>56604</v>
          </cell>
        </row>
        <row r="53">
          <cell r="A53">
            <v>0</v>
          </cell>
          <cell r="B53" t="str">
            <v>s</v>
          </cell>
          <cell r="C53" t="e">
            <v>#VALUE!</v>
          </cell>
          <cell r="D53">
            <v>42996</v>
          </cell>
          <cell r="E53">
            <v>43000</v>
          </cell>
        </row>
        <row r="54">
          <cell r="A54">
            <v>0</v>
          </cell>
          <cell r="B54" t="str">
            <v>s</v>
          </cell>
          <cell r="C54">
            <v>0</v>
          </cell>
          <cell r="D54">
            <v>0</v>
          </cell>
          <cell r="E54">
            <v>0</v>
          </cell>
        </row>
        <row r="55">
          <cell r="A55">
            <v>0</v>
          </cell>
          <cell r="B55" t="str">
            <v>s</v>
          </cell>
          <cell r="C55" t="e">
            <v>#VALUE!</v>
          </cell>
          <cell r="D55">
            <v>47335.7</v>
          </cell>
          <cell r="E55">
            <v>45000</v>
          </cell>
        </row>
        <row r="56">
          <cell r="A56">
            <v>0</v>
          </cell>
          <cell r="B56" t="str">
            <v>s</v>
          </cell>
          <cell r="C56">
            <v>0</v>
          </cell>
          <cell r="D56">
            <v>0</v>
          </cell>
          <cell r="E56">
            <v>0</v>
          </cell>
        </row>
        <row r="57">
          <cell r="A57">
            <v>5030</v>
          </cell>
          <cell r="B57" t="str">
            <v>s</v>
          </cell>
          <cell r="C57">
            <v>49000</v>
          </cell>
          <cell r="D57">
            <v>49000</v>
          </cell>
          <cell r="E57">
            <v>0</v>
          </cell>
        </row>
        <row r="58">
          <cell r="A58">
            <v>5031</v>
          </cell>
          <cell r="B58" t="str">
            <v>s</v>
          </cell>
          <cell r="C58">
            <v>199476.3</v>
          </cell>
          <cell r="D58">
            <v>237000</v>
          </cell>
          <cell r="E58">
            <v>223371.95</v>
          </cell>
        </row>
        <row r="59">
          <cell r="A59">
            <v>5032</v>
          </cell>
          <cell r="B59" t="str">
            <v>s</v>
          </cell>
          <cell r="C59">
            <v>0</v>
          </cell>
          <cell r="D59">
            <v>0</v>
          </cell>
          <cell r="E59">
            <v>0</v>
          </cell>
        </row>
        <row r="60">
          <cell r="A60">
            <v>5039</v>
          </cell>
          <cell r="B60" t="str">
            <v>s</v>
          </cell>
          <cell r="C60">
            <v>33165.800000000003</v>
          </cell>
          <cell r="D60">
            <v>38000</v>
          </cell>
          <cell r="E60">
            <v>32662.45</v>
          </cell>
        </row>
        <row r="61">
          <cell r="A61">
            <v>0</v>
          </cell>
          <cell r="B61" t="str">
            <v>s</v>
          </cell>
          <cell r="C61" t="e">
            <v>#VALUE!</v>
          </cell>
          <cell r="D61">
            <v>281642.09999999998</v>
          </cell>
          <cell r="E61">
            <v>324000</v>
          </cell>
        </row>
        <row r="62">
          <cell r="A62">
            <v>0</v>
          </cell>
          <cell r="B62" t="str">
            <v>s</v>
          </cell>
          <cell r="C62">
            <v>0</v>
          </cell>
          <cell r="D62">
            <v>0</v>
          </cell>
          <cell r="E62">
            <v>0</v>
          </cell>
        </row>
        <row r="63">
          <cell r="A63">
            <v>5230</v>
          </cell>
          <cell r="B63" t="str">
            <v>s</v>
          </cell>
          <cell r="C63">
            <v>0</v>
          </cell>
          <cell r="D63">
            <v>0</v>
          </cell>
          <cell r="E63">
            <v>0</v>
          </cell>
        </row>
        <row r="64">
          <cell r="A64">
            <v>0</v>
          </cell>
          <cell r="B64" t="str">
            <v>s</v>
          </cell>
          <cell r="C64" t="e">
            <v>#VALUE!</v>
          </cell>
          <cell r="D64">
            <v>0</v>
          </cell>
          <cell r="E64">
            <v>0</v>
          </cell>
        </row>
        <row r="65">
          <cell r="A65">
            <v>0</v>
          </cell>
          <cell r="B65" t="str">
            <v>s</v>
          </cell>
          <cell r="C65">
            <v>0</v>
          </cell>
          <cell r="D65">
            <v>0</v>
          </cell>
          <cell r="E65">
            <v>0</v>
          </cell>
        </row>
        <row r="66">
          <cell r="A66">
            <v>5430</v>
          </cell>
          <cell r="B66" t="str">
            <v>s</v>
          </cell>
          <cell r="C66">
            <v>0</v>
          </cell>
          <cell r="D66">
            <v>0</v>
          </cell>
          <cell r="E66">
            <v>0</v>
          </cell>
        </row>
        <row r="67">
          <cell r="A67">
            <v>0</v>
          </cell>
          <cell r="B67" t="str">
            <v>s</v>
          </cell>
          <cell r="C67" t="e">
            <v>#VALUE!</v>
          </cell>
          <cell r="D67">
            <v>0</v>
          </cell>
          <cell r="E67">
            <v>0</v>
          </cell>
        </row>
        <row r="68">
          <cell r="A68">
            <v>0</v>
          </cell>
          <cell r="B68" t="str">
            <v>s</v>
          </cell>
          <cell r="C68">
            <v>0</v>
          </cell>
          <cell r="D68">
            <v>0</v>
          </cell>
          <cell r="E68">
            <v>0</v>
          </cell>
        </row>
        <row r="69">
          <cell r="A69">
            <v>5610</v>
          </cell>
          <cell r="B69" t="str">
            <v>s</v>
          </cell>
          <cell r="C69">
            <v>0</v>
          </cell>
          <cell r="D69">
            <v>0</v>
          </cell>
          <cell r="E69">
            <v>0</v>
          </cell>
        </row>
        <row r="70">
          <cell r="A70">
            <v>5611</v>
          </cell>
          <cell r="B70" t="str">
            <v>s</v>
          </cell>
          <cell r="C70">
            <v>0</v>
          </cell>
          <cell r="D70">
            <v>0</v>
          </cell>
          <cell r="E70">
            <v>0</v>
          </cell>
        </row>
        <row r="71">
          <cell r="A71">
            <v>0</v>
          </cell>
          <cell r="B71" t="str">
            <v>s</v>
          </cell>
          <cell r="C71" t="e">
            <v>#VALUE!</v>
          </cell>
          <cell r="D71">
            <v>0</v>
          </cell>
          <cell r="E71">
            <v>0</v>
          </cell>
        </row>
        <row r="72">
          <cell r="A72">
            <v>0</v>
          </cell>
          <cell r="B72" t="str">
            <v>s</v>
          </cell>
          <cell r="C72">
            <v>0</v>
          </cell>
          <cell r="D72">
            <v>0</v>
          </cell>
          <cell r="E72">
            <v>0</v>
          </cell>
        </row>
        <row r="73">
          <cell r="A73">
            <v>5700</v>
          </cell>
          <cell r="B73" t="str">
            <v>s</v>
          </cell>
          <cell r="C73">
            <v>16407.7</v>
          </cell>
          <cell r="D73">
            <v>15000</v>
          </cell>
          <cell r="E73">
            <v>14752.85</v>
          </cell>
        </row>
        <row r="74">
          <cell r="A74">
            <v>5720</v>
          </cell>
          <cell r="B74" t="str">
            <v>s</v>
          </cell>
          <cell r="C74">
            <v>21673.4</v>
          </cell>
          <cell r="D74">
            <v>20000</v>
          </cell>
          <cell r="E74">
            <v>19277.599999999999</v>
          </cell>
        </row>
        <row r="75">
          <cell r="A75">
            <v>5730</v>
          </cell>
          <cell r="B75" t="str">
            <v>s</v>
          </cell>
          <cell r="C75">
            <v>1866.5</v>
          </cell>
          <cell r="D75">
            <v>4000</v>
          </cell>
          <cell r="E75">
            <v>775.25</v>
          </cell>
        </row>
        <row r="76">
          <cell r="A76">
            <v>5740</v>
          </cell>
          <cell r="B76" t="str">
            <v>s</v>
          </cell>
          <cell r="C76">
            <v>2614.0500000000002</v>
          </cell>
          <cell r="D76">
            <v>1000</v>
          </cell>
          <cell r="E76">
            <v>2354.35</v>
          </cell>
        </row>
        <row r="77">
          <cell r="A77">
            <v>0</v>
          </cell>
          <cell r="B77" t="str">
            <v>s</v>
          </cell>
          <cell r="C77" t="e">
            <v>#VALUE!</v>
          </cell>
          <cell r="D77">
            <v>42561.65</v>
          </cell>
          <cell r="E77">
            <v>40000</v>
          </cell>
        </row>
        <row r="78">
          <cell r="A78">
            <v>0</v>
          </cell>
          <cell r="B78" t="str">
            <v>s</v>
          </cell>
          <cell r="C78">
            <v>0</v>
          </cell>
          <cell r="D78">
            <v>0</v>
          </cell>
          <cell r="E78">
            <v>0</v>
          </cell>
        </row>
        <row r="79">
          <cell r="A79">
            <v>5800</v>
          </cell>
          <cell r="B79" t="str">
            <v>s</v>
          </cell>
          <cell r="C79">
            <v>0</v>
          </cell>
          <cell r="D79">
            <v>0</v>
          </cell>
          <cell r="E79">
            <v>0</v>
          </cell>
        </row>
        <row r="80">
          <cell r="A80">
            <v>5810</v>
          </cell>
          <cell r="B80" t="str">
            <v>S</v>
          </cell>
          <cell r="C80">
            <v>8547.6</v>
          </cell>
          <cell r="D80">
            <v>7000</v>
          </cell>
          <cell r="E80">
            <v>3439.3</v>
          </cell>
        </row>
        <row r="81">
          <cell r="A81">
            <v>5820</v>
          </cell>
          <cell r="B81" t="str">
            <v>S</v>
          </cell>
          <cell r="C81">
            <v>3770.4</v>
          </cell>
          <cell r="D81">
            <v>2000</v>
          </cell>
          <cell r="E81">
            <v>3195.4</v>
          </cell>
        </row>
        <row r="82">
          <cell r="A82">
            <v>5830</v>
          </cell>
          <cell r="B82" t="str">
            <v>S</v>
          </cell>
          <cell r="C82">
            <v>6938</v>
          </cell>
          <cell r="D82">
            <v>10000</v>
          </cell>
          <cell r="E82">
            <v>9168</v>
          </cell>
        </row>
        <row r="83">
          <cell r="A83">
            <v>5840</v>
          </cell>
          <cell r="B83" t="str">
            <v>S</v>
          </cell>
          <cell r="C83">
            <v>0</v>
          </cell>
          <cell r="D83">
            <v>0</v>
          </cell>
          <cell r="E83">
            <v>0</v>
          </cell>
        </row>
        <row r="84">
          <cell r="A84">
            <v>5880</v>
          </cell>
          <cell r="B84" t="str">
            <v>S</v>
          </cell>
          <cell r="C84">
            <v>4149.7</v>
          </cell>
          <cell r="D84">
            <v>0</v>
          </cell>
          <cell r="E84">
            <v>2170</v>
          </cell>
        </row>
        <row r="85">
          <cell r="A85">
            <v>0</v>
          </cell>
          <cell r="B85" t="str">
            <v>S</v>
          </cell>
          <cell r="C85" t="e">
            <v>#VALUE!</v>
          </cell>
          <cell r="D85">
            <v>23405.7</v>
          </cell>
          <cell r="E85">
            <v>19000</v>
          </cell>
        </row>
        <row r="86">
          <cell r="A86">
            <v>0</v>
          </cell>
          <cell r="B86" t="str">
            <v>S</v>
          </cell>
          <cell r="C86">
            <v>0</v>
          </cell>
          <cell r="D86">
            <v>0</v>
          </cell>
          <cell r="E86">
            <v>0</v>
          </cell>
        </row>
        <row r="87">
          <cell r="A87">
            <v>0</v>
          </cell>
          <cell r="B87" t="str">
            <v>S</v>
          </cell>
          <cell r="C87" t="e">
            <v>#VALUE!</v>
          </cell>
          <cell r="D87">
            <v>347609.45</v>
          </cell>
          <cell r="E87">
            <v>383000</v>
          </cell>
        </row>
        <row r="88">
          <cell r="A88">
            <v>0</v>
          </cell>
          <cell r="B88" t="str">
            <v>S</v>
          </cell>
          <cell r="C88">
            <v>0</v>
          </cell>
          <cell r="D88">
            <v>0</v>
          </cell>
          <cell r="E88">
            <v>0</v>
          </cell>
        </row>
        <row r="89">
          <cell r="A89">
            <v>6000</v>
          </cell>
          <cell r="B89" t="str">
            <v>S</v>
          </cell>
          <cell r="C89">
            <v>4440</v>
          </cell>
          <cell r="D89">
            <v>5000</v>
          </cell>
          <cell r="E89">
            <v>4440</v>
          </cell>
        </row>
        <row r="90">
          <cell r="A90">
            <v>6040</v>
          </cell>
          <cell r="B90" t="str">
            <v>S</v>
          </cell>
          <cell r="C90">
            <v>0</v>
          </cell>
          <cell r="D90">
            <v>0</v>
          </cell>
          <cell r="E90">
            <v>0</v>
          </cell>
        </row>
        <row r="91">
          <cell r="A91">
            <v>6050</v>
          </cell>
          <cell r="B91" t="str">
            <v>S</v>
          </cell>
          <cell r="C91">
            <v>0</v>
          </cell>
          <cell r="D91">
            <v>0</v>
          </cell>
          <cell r="E91">
            <v>0</v>
          </cell>
        </row>
        <row r="92">
          <cell r="A92">
            <v>0</v>
          </cell>
          <cell r="B92" t="str">
            <v>S</v>
          </cell>
          <cell r="C92" t="e">
            <v>#VALUE!</v>
          </cell>
          <cell r="D92">
            <v>4440</v>
          </cell>
          <cell r="E92">
            <v>5000</v>
          </cell>
        </row>
        <row r="93">
          <cell r="A93">
            <v>0</v>
          </cell>
          <cell r="B93" t="str">
            <v>S</v>
          </cell>
          <cell r="C93">
            <v>0</v>
          </cell>
          <cell r="D93">
            <v>0</v>
          </cell>
          <cell r="E93">
            <v>0</v>
          </cell>
        </row>
        <row r="94">
          <cell r="A94">
            <v>6150</v>
          </cell>
          <cell r="B94" t="str">
            <v>S</v>
          </cell>
          <cell r="C94">
            <v>0</v>
          </cell>
          <cell r="D94">
            <v>0</v>
          </cell>
          <cell r="E94">
            <v>4207.7</v>
          </cell>
        </row>
        <row r="95">
          <cell r="A95">
            <v>6151</v>
          </cell>
          <cell r="B95" t="str">
            <v>S</v>
          </cell>
          <cell r="C95">
            <v>5003.6000000000004</v>
          </cell>
          <cell r="D95">
            <v>5000</v>
          </cell>
          <cell r="E95">
            <v>0</v>
          </cell>
        </row>
        <row r="96">
          <cell r="A96">
            <v>6152</v>
          </cell>
          <cell r="B96" t="str">
            <v>S</v>
          </cell>
          <cell r="C96">
            <v>0</v>
          </cell>
          <cell r="D96">
            <v>0</v>
          </cell>
          <cell r="E96">
            <v>0</v>
          </cell>
        </row>
        <row r="97">
          <cell r="A97">
            <v>0</v>
          </cell>
          <cell r="B97" t="str">
            <v>S</v>
          </cell>
          <cell r="C97" t="e">
            <v>#VALUE!</v>
          </cell>
          <cell r="D97">
            <v>5003.6000000000004</v>
          </cell>
          <cell r="E97">
            <v>5000</v>
          </cell>
        </row>
        <row r="98">
          <cell r="A98">
            <v>0</v>
          </cell>
          <cell r="B98" t="str">
            <v>S</v>
          </cell>
          <cell r="C98">
            <v>0</v>
          </cell>
          <cell r="D98">
            <v>0</v>
          </cell>
          <cell r="E98">
            <v>0</v>
          </cell>
        </row>
        <row r="99">
          <cell r="A99">
            <v>6200</v>
          </cell>
          <cell r="B99" t="str">
            <v>S</v>
          </cell>
          <cell r="C99">
            <v>0</v>
          </cell>
          <cell r="D99">
            <v>0</v>
          </cell>
          <cell r="E99">
            <v>0</v>
          </cell>
        </row>
        <row r="100">
          <cell r="A100">
            <v>0</v>
          </cell>
          <cell r="B100" t="str">
            <v>S</v>
          </cell>
          <cell r="C100" t="e">
            <v>#VALUE!</v>
          </cell>
          <cell r="D100">
            <v>0</v>
          </cell>
          <cell r="E100">
            <v>0</v>
          </cell>
        </row>
        <row r="101">
          <cell r="A101">
            <v>0</v>
          </cell>
          <cell r="B101" t="str">
            <v>S</v>
          </cell>
          <cell r="C101">
            <v>0</v>
          </cell>
          <cell r="D101">
            <v>0</v>
          </cell>
          <cell r="E101">
            <v>0</v>
          </cell>
        </row>
        <row r="102">
          <cell r="A102">
            <v>6300</v>
          </cell>
          <cell r="B102" t="str">
            <v>S</v>
          </cell>
          <cell r="C102">
            <v>0</v>
          </cell>
          <cell r="D102">
            <v>0</v>
          </cell>
          <cell r="E102">
            <v>0</v>
          </cell>
        </row>
        <row r="103">
          <cell r="A103">
            <v>6360</v>
          </cell>
          <cell r="B103" t="str">
            <v>S</v>
          </cell>
          <cell r="C103">
            <v>0</v>
          </cell>
          <cell r="D103">
            <v>0</v>
          </cell>
          <cell r="E103">
            <v>0</v>
          </cell>
        </row>
        <row r="104">
          <cell r="A104">
            <v>0</v>
          </cell>
          <cell r="B104" t="str">
            <v>S</v>
          </cell>
          <cell r="C104" t="e">
            <v>#VALUE!</v>
          </cell>
          <cell r="D104">
            <v>0</v>
          </cell>
          <cell r="E104">
            <v>0</v>
          </cell>
        </row>
        <row r="105">
          <cell r="A105">
            <v>0</v>
          </cell>
          <cell r="B105" t="str">
            <v>S</v>
          </cell>
          <cell r="C105">
            <v>0</v>
          </cell>
          <cell r="D105">
            <v>0</v>
          </cell>
          <cell r="E105">
            <v>0</v>
          </cell>
        </row>
        <row r="106">
          <cell r="A106">
            <v>6400</v>
          </cell>
          <cell r="B106" t="str">
            <v>S</v>
          </cell>
          <cell r="C106">
            <v>0</v>
          </cell>
          <cell r="D106">
            <v>0</v>
          </cell>
          <cell r="E106">
            <v>0</v>
          </cell>
        </row>
        <row r="107">
          <cell r="A107">
            <v>6420</v>
          </cell>
          <cell r="B107" t="str">
            <v>S</v>
          </cell>
          <cell r="C107">
            <v>0</v>
          </cell>
          <cell r="D107">
            <v>0</v>
          </cell>
          <cell r="E107">
            <v>0</v>
          </cell>
        </row>
        <row r="108">
          <cell r="A108">
            <v>6430</v>
          </cell>
          <cell r="B108" t="str">
            <v>S</v>
          </cell>
          <cell r="C108">
            <v>0</v>
          </cell>
          <cell r="D108">
            <v>0</v>
          </cell>
          <cell r="E108">
            <v>0</v>
          </cell>
        </row>
        <row r="109">
          <cell r="A109">
            <v>6460</v>
          </cell>
          <cell r="B109" t="str">
            <v>S</v>
          </cell>
          <cell r="C109">
            <v>0</v>
          </cell>
          <cell r="D109">
            <v>0</v>
          </cell>
          <cell r="E109">
            <v>0</v>
          </cell>
        </row>
        <row r="110">
          <cell r="A110">
            <v>0</v>
          </cell>
          <cell r="B110" t="str">
            <v>S</v>
          </cell>
          <cell r="C110" t="e">
            <v>#VALUE!</v>
          </cell>
          <cell r="D110">
            <v>0</v>
          </cell>
          <cell r="E110">
            <v>0</v>
          </cell>
        </row>
        <row r="111">
          <cell r="A111">
            <v>0</v>
          </cell>
          <cell r="B111" t="str">
            <v>S</v>
          </cell>
          <cell r="C111">
            <v>0</v>
          </cell>
          <cell r="D111">
            <v>0</v>
          </cell>
          <cell r="E111">
            <v>0</v>
          </cell>
        </row>
        <row r="112">
          <cell r="A112">
            <v>6500</v>
          </cell>
          <cell r="B112" t="str">
            <v>S</v>
          </cell>
          <cell r="C112">
            <v>0</v>
          </cell>
          <cell r="D112">
            <v>0</v>
          </cell>
          <cell r="E112">
            <v>29.4</v>
          </cell>
        </row>
        <row r="113">
          <cell r="A113">
            <v>6510</v>
          </cell>
          <cell r="B113" t="str">
            <v>S</v>
          </cell>
          <cell r="C113">
            <v>0</v>
          </cell>
          <cell r="D113">
            <v>0</v>
          </cell>
          <cell r="E113">
            <v>0</v>
          </cell>
        </row>
        <row r="114">
          <cell r="A114">
            <v>6560</v>
          </cell>
          <cell r="B114" t="str">
            <v>S</v>
          </cell>
          <cell r="C114">
            <v>9635.6</v>
          </cell>
          <cell r="D114">
            <v>10000</v>
          </cell>
          <cell r="E114">
            <v>0</v>
          </cell>
        </row>
        <row r="115">
          <cell r="A115">
            <v>6590</v>
          </cell>
          <cell r="B115" t="str">
            <v>S</v>
          </cell>
          <cell r="C115">
            <v>-0.2</v>
          </cell>
          <cell r="D115">
            <v>0</v>
          </cell>
          <cell r="E115">
            <v>69.45</v>
          </cell>
        </row>
        <row r="116">
          <cell r="A116">
            <v>0</v>
          </cell>
          <cell r="B116" t="str">
            <v>S</v>
          </cell>
          <cell r="C116" t="e">
            <v>#VALUE!</v>
          </cell>
          <cell r="D116">
            <v>9635.4</v>
          </cell>
          <cell r="E116">
            <v>10000</v>
          </cell>
        </row>
        <row r="117">
          <cell r="A117">
            <v>0</v>
          </cell>
          <cell r="B117" t="str">
            <v>S</v>
          </cell>
          <cell r="C117">
            <v>0</v>
          </cell>
          <cell r="D117">
            <v>0</v>
          </cell>
          <cell r="E117">
            <v>0</v>
          </cell>
        </row>
        <row r="118">
          <cell r="A118">
            <v>6630</v>
          </cell>
          <cell r="B118" t="str">
            <v>S</v>
          </cell>
          <cell r="C118">
            <v>29488.35</v>
          </cell>
          <cell r="D118">
            <v>5000</v>
          </cell>
          <cell r="E118">
            <v>24323.55</v>
          </cell>
        </row>
        <row r="119">
          <cell r="A119">
            <v>0</v>
          </cell>
          <cell r="B119" t="str">
            <v>S</v>
          </cell>
          <cell r="C119" t="e">
            <v>#VALUE!</v>
          </cell>
          <cell r="D119">
            <v>29488.35</v>
          </cell>
          <cell r="E119">
            <v>5000</v>
          </cell>
        </row>
        <row r="120">
          <cell r="A120">
            <v>0</v>
          </cell>
          <cell r="B120" t="str">
            <v>S</v>
          </cell>
          <cell r="C120">
            <v>0</v>
          </cell>
          <cell r="D120">
            <v>0</v>
          </cell>
          <cell r="E120">
            <v>0</v>
          </cell>
        </row>
        <row r="121">
          <cell r="A121">
            <v>6730</v>
          </cell>
          <cell r="B121" t="str">
            <v>S</v>
          </cell>
          <cell r="C121">
            <v>0</v>
          </cell>
          <cell r="D121">
            <v>25000</v>
          </cell>
          <cell r="E121">
            <v>0</v>
          </cell>
        </row>
        <row r="122">
          <cell r="A122">
            <v>6750</v>
          </cell>
          <cell r="B122" t="str">
            <v>S</v>
          </cell>
          <cell r="C122">
            <v>24996</v>
          </cell>
          <cell r="D122">
            <v>0</v>
          </cell>
          <cell r="E122">
            <v>27000</v>
          </cell>
        </row>
        <row r="123">
          <cell r="A123">
            <v>0</v>
          </cell>
          <cell r="B123" t="str">
            <v>S</v>
          </cell>
          <cell r="C123" t="e">
            <v>#VALUE!</v>
          </cell>
          <cell r="D123">
            <v>24996</v>
          </cell>
          <cell r="E123">
            <v>25000</v>
          </cell>
        </row>
        <row r="124">
          <cell r="A124">
            <v>0</v>
          </cell>
          <cell r="B124" t="str">
            <v>S</v>
          </cell>
          <cell r="C124">
            <v>0</v>
          </cell>
          <cell r="D124">
            <v>0</v>
          </cell>
          <cell r="E124">
            <v>0</v>
          </cell>
        </row>
        <row r="125">
          <cell r="A125">
            <v>6800</v>
          </cell>
          <cell r="B125" t="str">
            <v>S</v>
          </cell>
          <cell r="C125">
            <v>0</v>
          </cell>
          <cell r="D125">
            <v>5000</v>
          </cell>
          <cell r="E125">
            <v>0</v>
          </cell>
        </row>
        <row r="126">
          <cell r="A126">
            <v>6850</v>
          </cell>
          <cell r="B126" t="str">
            <v>S</v>
          </cell>
          <cell r="C126">
            <v>0</v>
          </cell>
          <cell r="D126">
            <v>0</v>
          </cell>
          <cell r="E126">
            <v>0</v>
          </cell>
        </row>
        <row r="127">
          <cell r="A127">
            <v>0</v>
          </cell>
          <cell r="B127" t="str">
            <v>S</v>
          </cell>
          <cell r="C127" t="e">
            <v>#VALUE!</v>
          </cell>
          <cell r="D127">
            <v>0</v>
          </cell>
          <cell r="E127">
            <v>5000</v>
          </cell>
        </row>
        <row r="128">
          <cell r="A128">
            <v>0</v>
          </cell>
          <cell r="B128" t="str">
            <v>S</v>
          </cell>
          <cell r="C128">
            <v>0</v>
          </cell>
          <cell r="D128">
            <v>0</v>
          </cell>
          <cell r="E128">
            <v>0</v>
          </cell>
        </row>
        <row r="129">
          <cell r="A129">
            <v>6960</v>
          </cell>
          <cell r="B129" t="str">
            <v>S</v>
          </cell>
          <cell r="C129">
            <v>0</v>
          </cell>
          <cell r="D129">
            <v>0</v>
          </cell>
          <cell r="E129">
            <v>0</v>
          </cell>
        </row>
        <row r="130">
          <cell r="A130">
            <v>0</v>
          </cell>
          <cell r="B130" t="str">
            <v>S</v>
          </cell>
          <cell r="C130" t="e">
            <v>#VALUE!</v>
          </cell>
          <cell r="D130">
            <v>0</v>
          </cell>
          <cell r="E130">
            <v>0</v>
          </cell>
        </row>
        <row r="131">
          <cell r="A131">
            <v>0</v>
          </cell>
          <cell r="B131" t="str">
            <v>S</v>
          </cell>
          <cell r="C131">
            <v>0</v>
          </cell>
          <cell r="D131">
            <v>0</v>
          </cell>
          <cell r="E131">
            <v>0</v>
          </cell>
        </row>
        <row r="132">
          <cell r="A132">
            <v>0</v>
          </cell>
          <cell r="B132" t="str">
            <v>S</v>
          </cell>
          <cell r="C132" t="e">
            <v>#VALUE!</v>
          </cell>
          <cell r="D132">
            <v>73563.350000000006</v>
          </cell>
          <cell r="E132">
            <v>55000</v>
          </cell>
        </row>
        <row r="133">
          <cell r="A133">
            <v>0</v>
          </cell>
          <cell r="B133" t="str">
            <v>S</v>
          </cell>
          <cell r="C133">
            <v>0</v>
          </cell>
          <cell r="D133">
            <v>0</v>
          </cell>
          <cell r="E133">
            <v>0</v>
          </cell>
        </row>
        <row r="134">
          <cell r="A134">
            <v>7000</v>
          </cell>
          <cell r="B134" t="str">
            <v>S</v>
          </cell>
          <cell r="C134">
            <v>0</v>
          </cell>
          <cell r="D134">
            <v>0</v>
          </cell>
          <cell r="E134">
            <v>0</v>
          </cell>
        </row>
        <row r="135">
          <cell r="A135">
            <v>7010</v>
          </cell>
          <cell r="B135" t="str">
            <v>S</v>
          </cell>
          <cell r="C135">
            <v>0</v>
          </cell>
          <cell r="D135">
            <v>0</v>
          </cell>
          <cell r="E135">
            <v>0</v>
          </cell>
        </row>
        <row r="136">
          <cell r="A136">
            <v>0</v>
          </cell>
          <cell r="B136" t="str">
            <v>S</v>
          </cell>
          <cell r="C136" t="e">
            <v>#VALUE!</v>
          </cell>
          <cell r="D136">
            <v>0</v>
          </cell>
          <cell r="E136">
            <v>0</v>
          </cell>
        </row>
        <row r="137">
          <cell r="A137">
            <v>0</v>
          </cell>
          <cell r="B137" t="str">
            <v>S</v>
          </cell>
          <cell r="C137">
            <v>0</v>
          </cell>
          <cell r="D137">
            <v>0</v>
          </cell>
          <cell r="E137">
            <v>0</v>
          </cell>
        </row>
        <row r="138">
          <cell r="A138">
            <v>0</v>
          </cell>
          <cell r="B138" t="str">
            <v>S</v>
          </cell>
          <cell r="C138" t="e">
            <v>#VALUE!</v>
          </cell>
          <cell r="D138">
            <v>0</v>
          </cell>
          <cell r="E138">
            <v>0</v>
          </cell>
        </row>
        <row r="139">
          <cell r="A139">
            <v>0</v>
          </cell>
          <cell r="B139" t="str">
            <v>S</v>
          </cell>
          <cell r="C139">
            <v>0</v>
          </cell>
          <cell r="D139">
            <v>0</v>
          </cell>
          <cell r="E139">
            <v>0</v>
          </cell>
        </row>
        <row r="140">
          <cell r="A140">
            <v>7500</v>
          </cell>
          <cell r="B140" t="str">
            <v>S</v>
          </cell>
          <cell r="C140">
            <v>0</v>
          </cell>
          <cell r="D140">
            <v>0</v>
          </cell>
          <cell r="E140">
            <v>0</v>
          </cell>
        </row>
        <row r="141">
          <cell r="A141">
            <v>7510</v>
          </cell>
          <cell r="B141" t="str">
            <v>S</v>
          </cell>
          <cell r="C141">
            <v>0</v>
          </cell>
          <cell r="D141">
            <v>0</v>
          </cell>
          <cell r="E141">
            <v>0</v>
          </cell>
        </row>
        <row r="142">
          <cell r="A142">
            <v>0</v>
          </cell>
          <cell r="B142" t="str">
            <v>S</v>
          </cell>
          <cell r="C142" t="e">
            <v>#VALUE!</v>
          </cell>
          <cell r="D142">
            <v>0</v>
          </cell>
          <cell r="E142">
            <v>0</v>
          </cell>
        </row>
        <row r="143">
          <cell r="A143">
            <v>0</v>
          </cell>
          <cell r="B143" t="str">
            <v>S</v>
          </cell>
          <cell r="C143">
            <v>0</v>
          </cell>
          <cell r="D143">
            <v>0</v>
          </cell>
          <cell r="E143">
            <v>0</v>
          </cell>
        </row>
        <row r="144">
          <cell r="A144">
            <v>0</v>
          </cell>
          <cell r="B144" t="str">
            <v>S</v>
          </cell>
          <cell r="C144" t="e">
            <v>#VALUE!</v>
          </cell>
          <cell r="D144">
            <v>0</v>
          </cell>
          <cell r="E144">
            <v>0</v>
          </cell>
        </row>
        <row r="145">
          <cell r="A145">
            <v>0</v>
          </cell>
          <cell r="B145" t="str">
            <v>S</v>
          </cell>
          <cell r="C145">
            <v>0</v>
          </cell>
          <cell r="D145">
            <v>0</v>
          </cell>
          <cell r="E145">
            <v>0</v>
          </cell>
        </row>
        <row r="146">
          <cell r="A146">
            <v>0</v>
          </cell>
          <cell r="B146" t="str">
            <v>S</v>
          </cell>
          <cell r="C146" t="e">
            <v>#VALUE!</v>
          </cell>
          <cell r="D146">
            <v>0</v>
          </cell>
          <cell r="E146">
            <v>0</v>
          </cell>
        </row>
        <row r="147">
          <cell r="A147">
            <v>0</v>
          </cell>
          <cell r="B147" t="str">
            <v>S</v>
          </cell>
          <cell r="C147">
            <v>0</v>
          </cell>
          <cell r="D147">
            <v>0</v>
          </cell>
          <cell r="E147">
            <v>0</v>
          </cell>
        </row>
        <row r="148">
          <cell r="A148">
            <v>0</v>
          </cell>
          <cell r="B148" t="str">
            <v>S</v>
          </cell>
          <cell r="C148" t="e">
            <v>#VALUE!</v>
          </cell>
          <cell r="D148">
            <v>0</v>
          </cell>
          <cell r="E148">
            <v>0</v>
          </cell>
        </row>
        <row r="149">
          <cell r="A149">
            <v>0</v>
          </cell>
          <cell r="B149" t="str">
            <v>S</v>
          </cell>
          <cell r="C149">
            <v>0</v>
          </cell>
          <cell r="D149">
            <v>0</v>
          </cell>
          <cell r="E149">
            <v>0</v>
          </cell>
        </row>
        <row r="150">
          <cell r="A150">
            <v>0</v>
          </cell>
          <cell r="B150" t="str">
            <v>S</v>
          </cell>
          <cell r="C150" t="e">
            <v>#VALUE!</v>
          </cell>
          <cell r="D150">
            <v>457990.5</v>
          </cell>
          <cell r="E150">
            <v>476000</v>
          </cell>
        </row>
        <row r="151">
          <cell r="A151">
            <v>0</v>
          </cell>
          <cell r="B151" t="str">
            <v>S</v>
          </cell>
          <cell r="C151">
            <v>0</v>
          </cell>
          <cell r="D151">
            <v>0</v>
          </cell>
          <cell r="E151">
            <v>0</v>
          </cell>
        </row>
        <row r="152">
          <cell r="A152">
            <v>9700</v>
          </cell>
          <cell r="B152" t="str">
            <v>S</v>
          </cell>
          <cell r="C152">
            <v>0</v>
          </cell>
          <cell r="D152">
            <v>0</v>
          </cell>
          <cell r="E152">
            <v>-409239.73</v>
          </cell>
        </row>
        <row r="153">
          <cell r="A153">
            <v>0</v>
          </cell>
          <cell r="B153" t="str">
            <v>S</v>
          </cell>
          <cell r="C153" t="e">
            <v>#VALUE!</v>
          </cell>
          <cell r="D153">
            <v>0</v>
          </cell>
          <cell r="E153">
            <v>0</v>
          </cell>
        </row>
        <row r="154">
          <cell r="A154">
            <v>0</v>
          </cell>
          <cell r="B154" t="str">
            <v>S</v>
          </cell>
          <cell r="C154">
            <v>0</v>
          </cell>
          <cell r="D154">
            <v>0</v>
          </cell>
          <cell r="E154">
            <v>0</v>
          </cell>
        </row>
        <row r="155">
          <cell r="A155">
            <v>0</v>
          </cell>
          <cell r="B155" t="str">
            <v>S</v>
          </cell>
          <cell r="C155">
            <v>0</v>
          </cell>
          <cell r="D155">
            <v>0</v>
          </cell>
          <cell r="E155">
            <v>476000</v>
          </cell>
        </row>
        <row r="156">
          <cell r="A156">
            <v>0</v>
          </cell>
          <cell r="B156" t="str">
            <v>S</v>
          </cell>
          <cell r="C156">
            <v>0</v>
          </cell>
          <cell r="D156">
            <v>0</v>
          </cell>
          <cell r="E156">
            <v>0</v>
          </cell>
        </row>
        <row r="157">
          <cell r="A157">
            <v>0</v>
          </cell>
          <cell r="B157" t="str">
            <v>S</v>
          </cell>
          <cell r="C157">
            <v>0</v>
          </cell>
          <cell r="D157">
            <v>0</v>
          </cell>
          <cell r="E157">
            <v>0</v>
          </cell>
        </row>
        <row r="158">
          <cell r="A158">
            <v>0</v>
          </cell>
          <cell r="B158" t="str">
            <v>S</v>
          </cell>
          <cell r="C158">
            <v>0</v>
          </cell>
          <cell r="D158">
            <v>0</v>
          </cell>
          <cell r="E158">
            <v>0</v>
          </cell>
        </row>
        <row r="159">
          <cell r="A159">
            <v>37650</v>
          </cell>
          <cell r="B159" t="str">
            <v>S</v>
          </cell>
          <cell r="C159">
            <v>0</v>
          </cell>
          <cell r="D159">
            <v>0</v>
          </cell>
          <cell r="E159" t="e">
            <v>#VALUE!</v>
          </cell>
        </row>
        <row r="160">
          <cell r="A160">
            <v>0</v>
          </cell>
          <cell r="B160" t="str">
            <v>S</v>
          </cell>
          <cell r="C160">
            <v>0</v>
          </cell>
          <cell r="D160">
            <v>0</v>
          </cell>
          <cell r="E160">
            <v>0</v>
          </cell>
        </row>
        <row r="161">
          <cell r="A161">
            <v>0</v>
          </cell>
          <cell r="B161" t="str">
            <v>S</v>
          </cell>
          <cell r="C161">
            <v>0</v>
          </cell>
          <cell r="D161">
            <v>0</v>
          </cell>
          <cell r="E161">
            <v>0</v>
          </cell>
        </row>
        <row r="162">
          <cell r="A162">
            <v>0</v>
          </cell>
          <cell r="B162" t="str">
            <v>S</v>
          </cell>
          <cell r="C162">
            <v>0</v>
          </cell>
          <cell r="D162">
            <v>0</v>
          </cell>
          <cell r="E162">
            <v>0</v>
          </cell>
        </row>
        <row r="163">
          <cell r="A163">
            <v>0</v>
          </cell>
          <cell r="B163" t="str">
            <v>S</v>
          </cell>
          <cell r="C163">
            <v>0</v>
          </cell>
          <cell r="D163">
            <v>0</v>
          </cell>
          <cell r="E163">
            <v>0</v>
          </cell>
        </row>
        <row r="164">
          <cell r="A164">
            <v>0</v>
          </cell>
          <cell r="B164" t="str">
            <v>S</v>
          </cell>
          <cell r="C164">
            <v>0</v>
          </cell>
          <cell r="D164">
            <v>0</v>
          </cell>
          <cell r="E164">
            <v>0</v>
          </cell>
        </row>
        <row r="165">
          <cell r="A165">
            <v>0</v>
          </cell>
          <cell r="B165" t="str">
            <v>S</v>
          </cell>
          <cell r="C165">
            <v>0</v>
          </cell>
          <cell r="D165">
            <v>0</v>
          </cell>
          <cell r="E165">
            <v>0</v>
          </cell>
        </row>
        <row r="166">
          <cell r="A166">
            <v>0</v>
          </cell>
          <cell r="B166" t="str">
            <v>S</v>
          </cell>
          <cell r="C166">
            <v>0</v>
          </cell>
          <cell r="D166">
            <v>0</v>
          </cell>
          <cell r="E166">
            <v>0</v>
          </cell>
        </row>
        <row r="167">
          <cell r="A167">
            <v>0</v>
          </cell>
          <cell r="B167" t="str">
            <v>S</v>
          </cell>
          <cell r="C167">
            <v>0</v>
          </cell>
          <cell r="D167">
            <v>0</v>
          </cell>
          <cell r="E167">
            <v>0</v>
          </cell>
        </row>
        <row r="168">
          <cell r="A168">
            <v>0</v>
          </cell>
          <cell r="B168" t="str">
            <v>S</v>
          </cell>
          <cell r="C168">
            <v>0</v>
          </cell>
          <cell r="D168">
            <v>0</v>
          </cell>
          <cell r="E168">
            <v>0</v>
          </cell>
        </row>
        <row r="169">
          <cell r="A169">
            <v>0</v>
          </cell>
          <cell r="B169" t="str">
            <v>S</v>
          </cell>
          <cell r="C169">
            <v>0</v>
          </cell>
          <cell r="D169">
            <v>0</v>
          </cell>
          <cell r="E169">
            <v>0</v>
          </cell>
        </row>
        <row r="170">
          <cell r="A170">
            <v>0</v>
          </cell>
          <cell r="B170" t="str">
            <v>S</v>
          </cell>
          <cell r="C170">
            <v>0</v>
          </cell>
          <cell r="D170">
            <v>0</v>
          </cell>
          <cell r="E170">
            <v>0</v>
          </cell>
        </row>
        <row r="171">
          <cell r="A171">
            <v>0</v>
          </cell>
          <cell r="B171" t="str">
            <v>S</v>
          </cell>
          <cell r="C171">
            <v>0</v>
          </cell>
          <cell r="D171">
            <v>0</v>
          </cell>
          <cell r="E171">
            <v>0</v>
          </cell>
        </row>
        <row r="172">
          <cell r="A172">
            <v>0</v>
          </cell>
          <cell r="B172" t="str">
            <v>S</v>
          </cell>
          <cell r="C172">
            <v>0</v>
          </cell>
          <cell r="D172">
            <v>0</v>
          </cell>
          <cell r="E172">
            <v>0</v>
          </cell>
        </row>
        <row r="173">
          <cell r="A173">
            <v>0</v>
          </cell>
          <cell r="B173" t="str">
            <v>S</v>
          </cell>
          <cell r="C173">
            <v>0</v>
          </cell>
          <cell r="D173">
            <v>0</v>
          </cell>
          <cell r="E173">
            <v>0</v>
          </cell>
        </row>
        <row r="174">
          <cell r="A174">
            <v>0</v>
          </cell>
          <cell r="B174" t="str">
            <v>S</v>
          </cell>
          <cell r="C174">
            <v>0</v>
          </cell>
          <cell r="D174">
            <v>0</v>
          </cell>
          <cell r="E174">
            <v>0</v>
          </cell>
        </row>
        <row r="175">
          <cell r="A175">
            <v>0</v>
          </cell>
          <cell r="B175" t="str">
            <v>S</v>
          </cell>
          <cell r="C175">
            <v>0</v>
          </cell>
          <cell r="D175">
            <v>0</v>
          </cell>
          <cell r="E175">
            <v>0</v>
          </cell>
        </row>
        <row r="176">
          <cell r="A176">
            <v>0</v>
          </cell>
          <cell r="B176" t="str">
            <v>S</v>
          </cell>
          <cell r="C176">
            <v>0</v>
          </cell>
          <cell r="D176">
            <v>0</v>
          </cell>
          <cell r="E176">
            <v>0</v>
          </cell>
        </row>
        <row r="177">
          <cell r="A177">
            <v>0</v>
          </cell>
          <cell r="B177" t="str">
            <v>S</v>
          </cell>
          <cell r="C177">
            <v>0</v>
          </cell>
          <cell r="D177">
            <v>0</v>
          </cell>
          <cell r="E177">
            <v>0</v>
          </cell>
        </row>
        <row r="178">
          <cell r="A178">
            <v>0</v>
          </cell>
          <cell r="B178" t="str">
            <v>S</v>
          </cell>
          <cell r="C178">
            <v>0</v>
          </cell>
          <cell r="D178">
            <v>0</v>
          </cell>
          <cell r="E178">
            <v>0</v>
          </cell>
        </row>
        <row r="179">
          <cell r="A179">
            <v>0</v>
          </cell>
          <cell r="B179" t="str">
            <v>S</v>
          </cell>
          <cell r="C179">
            <v>0</v>
          </cell>
          <cell r="D179">
            <v>0</v>
          </cell>
          <cell r="E179">
            <v>0</v>
          </cell>
        </row>
        <row r="180">
          <cell r="A180">
            <v>0</v>
          </cell>
          <cell r="B180" t="str">
            <v>S</v>
          </cell>
          <cell r="C180">
            <v>0</v>
          </cell>
          <cell r="D180">
            <v>0</v>
          </cell>
          <cell r="E180">
            <v>0</v>
          </cell>
        </row>
        <row r="181">
          <cell r="A181">
            <v>0</v>
          </cell>
          <cell r="B181" t="str">
            <v>S</v>
          </cell>
          <cell r="C181">
            <v>0</v>
          </cell>
          <cell r="D181">
            <v>0</v>
          </cell>
          <cell r="E181">
            <v>0</v>
          </cell>
        </row>
        <row r="182">
          <cell r="A182">
            <v>0</v>
          </cell>
          <cell r="B182" t="str">
            <v>S</v>
          </cell>
          <cell r="C182">
            <v>0</v>
          </cell>
          <cell r="D182">
            <v>0</v>
          </cell>
          <cell r="E182">
            <v>0</v>
          </cell>
        </row>
        <row r="183">
          <cell r="A183">
            <v>0</v>
          </cell>
          <cell r="B183" t="str">
            <v>S</v>
          </cell>
          <cell r="C183">
            <v>0</v>
          </cell>
          <cell r="D183">
            <v>0</v>
          </cell>
          <cell r="E183">
            <v>0</v>
          </cell>
        </row>
        <row r="184">
          <cell r="A184">
            <v>0</v>
          </cell>
          <cell r="B184" t="str">
            <v>S</v>
          </cell>
          <cell r="C184">
            <v>0</v>
          </cell>
          <cell r="D184">
            <v>0</v>
          </cell>
          <cell r="E184">
            <v>0</v>
          </cell>
        </row>
        <row r="185">
          <cell r="A185">
            <v>0</v>
          </cell>
          <cell r="B185" t="str">
            <v>S</v>
          </cell>
          <cell r="C185">
            <v>0</v>
          </cell>
          <cell r="D185">
            <v>0</v>
          </cell>
          <cell r="E185">
            <v>0</v>
          </cell>
        </row>
        <row r="186">
          <cell r="A186">
            <v>0</v>
          </cell>
          <cell r="B186" t="str">
            <v>S</v>
          </cell>
          <cell r="C186">
            <v>0</v>
          </cell>
          <cell r="D186">
            <v>0</v>
          </cell>
          <cell r="E186">
            <v>0</v>
          </cell>
        </row>
        <row r="187">
          <cell r="A187">
            <v>0</v>
          </cell>
          <cell r="B187" t="str">
            <v>S</v>
          </cell>
          <cell r="C187">
            <v>0</v>
          </cell>
          <cell r="D187">
            <v>0</v>
          </cell>
          <cell r="E187">
            <v>0</v>
          </cell>
        </row>
        <row r="188">
          <cell r="A188">
            <v>0</v>
          </cell>
          <cell r="B188" t="str">
            <v>S</v>
          </cell>
          <cell r="C188">
            <v>0</v>
          </cell>
          <cell r="D188">
            <v>0</v>
          </cell>
          <cell r="E188">
            <v>0</v>
          </cell>
        </row>
        <row r="189">
          <cell r="A189">
            <v>0</v>
          </cell>
          <cell r="B189" t="str">
            <v>S</v>
          </cell>
          <cell r="C189">
            <v>0</v>
          </cell>
          <cell r="D189">
            <v>0</v>
          </cell>
          <cell r="E189">
            <v>0</v>
          </cell>
        </row>
        <row r="190">
          <cell r="A190">
            <v>0</v>
          </cell>
          <cell r="B190" t="str">
            <v>S</v>
          </cell>
          <cell r="C190">
            <v>0</v>
          </cell>
          <cell r="D190">
            <v>0</v>
          </cell>
          <cell r="E190">
            <v>0</v>
          </cell>
        </row>
        <row r="191">
          <cell r="A191">
            <v>0</v>
          </cell>
          <cell r="B191" t="str">
            <v>S</v>
          </cell>
          <cell r="C191">
            <v>0</v>
          </cell>
          <cell r="D191">
            <v>0</v>
          </cell>
          <cell r="E191">
            <v>0</v>
          </cell>
        </row>
        <row r="192">
          <cell r="A192">
            <v>0</v>
          </cell>
          <cell r="B192" t="str">
            <v>S</v>
          </cell>
          <cell r="C192">
            <v>0</v>
          </cell>
          <cell r="D192">
            <v>0</v>
          </cell>
          <cell r="E192">
            <v>0</v>
          </cell>
        </row>
        <row r="193">
          <cell r="A193">
            <v>0</v>
          </cell>
          <cell r="B193" t="str">
            <v>S</v>
          </cell>
          <cell r="C193">
            <v>0</v>
          </cell>
          <cell r="D193">
            <v>0</v>
          </cell>
          <cell r="E193">
            <v>0</v>
          </cell>
        </row>
        <row r="194">
          <cell r="A194">
            <v>0</v>
          </cell>
          <cell r="B194" t="str">
            <v>S</v>
          </cell>
          <cell r="C194">
            <v>0</v>
          </cell>
          <cell r="D194">
            <v>0</v>
          </cell>
          <cell r="E194">
            <v>0</v>
          </cell>
        </row>
        <row r="195">
          <cell r="A195">
            <v>0</v>
          </cell>
          <cell r="B195" t="str">
            <v>S</v>
          </cell>
          <cell r="C195">
            <v>0</v>
          </cell>
          <cell r="D195">
            <v>0</v>
          </cell>
          <cell r="E195">
            <v>0</v>
          </cell>
        </row>
        <row r="196">
          <cell r="A196">
            <v>0</v>
          </cell>
          <cell r="B196" t="str">
            <v>S</v>
          </cell>
          <cell r="C196">
            <v>0</v>
          </cell>
          <cell r="D196">
            <v>0</v>
          </cell>
          <cell r="E196">
            <v>0</v>
          </cell>
        </row>
        <row r="197">
          <cell r="A197">
            <v>0</v>
          </cell>
          <cell r="B197" t="str">
            <v>S</v>
          </cell>
          <cell r="C197">
            <v>0</v>
          </cell>
          <cell r="D197">
            <v>0</v>
          </cell>
          <cell r="E197">
            <v>0</v>
          </cell>
        </row>
        <row r="198">
          <cell r="A198">
            <v>0</v>
          </cell>
          <cell r="B198" t="str">
            <v>S</v>
          </cell>
          <cell r="C198">
            <v>0</v>
          </cell>
          <cell r="D198">
            <v>0</v>
          </cell>
          <cell r="E198">
            <v>0</v>
          </cell>
        </row>
        <row r="199">
          <cell r="A199">
            <v>0</v>
          </cell>
          <cell r="B199" t="str">
            <v>S</v>
          </cell>
          <cell r="C199">
            <v>0</v>
          </cell>
          <cell r="D199">
            <v>0</v>
          </cell>
          <cell r="E199">
            <v>0</v>
          </cell>
        </row>
        <row r="200">
          <cell r="A200">
            <v>0</v>
          </cell>
          <cell r="B200" t="str">
            <v>S</v>
          </cell>
          <cell r="C200">
            <v>0</v>
          </cell>
          <cell r="D200">
            <v>0</v>
          </cell>
          <cell r="E200">
            <v>0</v>
          </cell>
        </row>
        <row r="201">
          <cell r="A201">
            <v>0</v>
          </cell>
          <cell r="B201" t="str">
            <v>S</v>
          </cell>
          <cell r="C201">
            <v>0</v>
          </cell>
          <cell r="D201">
            <v>0</v>
          </cell>
          <cell r="E201">
            <v>0</v>
          </cell>
        </row>
        <row r="202">
          <cell r="A202">
            <v>0</v>
          </cell>
          <cell r="B202" t="str">
            <v>S</v>
          </cell>
          <cell r="C202">
            <v>0</v>
          </cell>
          <cell r="D202">
            <v>0</v>
          </cell>
          <cell r="E202">
            <v>0</v>
          </cell>
        </row>
        <row r="203">
          <cell r="A203">
            <v>0</v>
          </cell>
          <cell r="B203" t="str">
            <v>S</v>
          </cell>
          <cell r="C203">
            <v>0</v>
          </cell>
          <cell r="D203">
            <v>0</v>
          </cell>
          <cell r="E203">
            <v>0</v>
          </cell>
        </row>
        <row r="204">
          <cell r="A204">
            <v>0</v>
          </cell>
          <cell r="B204" t="str">
            <v>S</v>
          </cell>
          <cell r="C204">
            <v>0</v>
          </cell>
          <cell r="D204">
            <v>0</v>
          </cell>
          <cell r="E204">
            <v>0</v>
          </cell>
        </row>
        <row r="205">
          <cell r="A205">
            <v>0</v>
          </cell>
          <cell r="B205" t="str">
            <v>S</v>
          </cell>
          <cell r="C205">
            <v>0</v>
          </cell>
          <cell r="D205">
            <v>0</v>
          </cell>
          <cell r="E205">
            <v>0</v>
          </cell>
        </row>
        <row r="206">
          <cell r="A206">
            <v>0</v>
          </cell>
          <cell r="B206" t="str">
            <v>S</v>
          </cell>
          <cell r="C206">
            <v>0</v>
          </cell>
          <cell r="D206">
            <v>0</v>
          </cell>
          <cell r="E206">
            <v>0</v>
          </cell>
        </row>
        <row r="207">
          <cell r="A207">
            <v>0</v>
          </cell>
          <cell r="B207" t="str">
            <v>S</v>
          </cell>
          <cell r="C207">
            <v>0</v>
          </cell>
          <cell r="D207">
            <v>0</v>
          </cell>
          <cell r="E207">
            <v>0</v>
          </cell>
        </row>
        <row r="208">
          <cell r="A208">
            <v>0</v>
          </cell>
          <cell r="B208" t="str">
            <v>S</v>
          </cell>
          <cell r="C208">
            <v>0</v>
          </cell>
          <cell r="D208">
            <v>0</v>
          </cell>
          <cell r="E208">
            <v>0</v>
          </cell>
        </row>
        <row r="209">
          <cell r="A209">
            <v>0</v>
          </cell>
          <cell r="B209" t="str">
            <v>S</v>
          </cell>
          <cell r="C209">
            <v>0</v>
          </cell>
          <cell r="D209">
            <v>0</v>
          </cell>
          <cell r="E209">
            <v>0</v>
          </cell>
        </row>
        <row r="210">
          <cell r="A210">
            <v>0</v>
          </cell>
          <cell r="B210" t="str">
            <v>S</v>
          </cell>
          <cell r="C210">
            <v>0</v>
          </cell>
          <cell r="D210">
            <v>0</v>
          </cell>
          <cell r="E210">
            <v>0</v>
          </cell>
        </row>
        <row r="211">
          <cell r="A211">
            <v>0</v>
          </cell>
          <cell r="B211" t="str">
            <v>S</v>
          </cell>
          <cell r="C211">
            <v>0</v>
          </cell>
          <cell r="D211">
            <v>0</v>
          </cell>
          <cell r="E211">
            <v>0</v>
          </cell>
        </row>
        <row r="212">
          <cell r="A212">
            <v>0</v>
          </cell>
          <cell r="B212" t="str">
            <v>S</v>
          </cell>
          <cell r="C212">
            <v>0</v>
          </cell>
          <cell r="D212">
            <v>0</v>
          </cell>
          <cell r="E212">
            <v>0</v>
          </cell>
        </row>
        <row r="213">
          <cell r="A213">
            <v>0</v>
          </cell>
          <cell r="B213" t="str">
            <v>S</v>
          </cell>
          <cell r="C213">
            <v>0</v>
          </cell>
          <cell r="D213">
            <v>0</v>
          </cell>
          <cell r="E213">
            <v>0</v>
          </cell>
        </row>
        <row r="214">
          <cell r="A214">
            <v>0</v>
          </cell>
          <cell r="B214" t="str">
            <v>S</v>
          </cell>
          <cell r="C214">
            <v>0</v>
          </cell>
          <cell r="D214">
            <v>0</v>
          </cell>
          <cell r="E214">
            <v>0</v>
          </cell>
        </row>
        <row r="215">
          <cell r="A215">
            <v>0</v>
          </cell>
          <cell r="B215" t="str">
            <v>S</v>
          </cell>
          <cell r="C215">
            <v>0</v>
          </cell>
          <cell r="D215">
            <v>0</v>
          </cell>
          <cell r="E215">
            <v>0</v>
          </cell>
        </row>
        <row r="216">
          <cell r="A216">
            <v>0</v>
          </cell>
          <cell r="B216" t="str">
            <v>S</v>
          </cell>
          <cell r="C216">
            <v>0</v>
          </cell>
          <cell r="D216">
            <v>0</v>
          </cell>
          <cell r="E216">
            <v>0</v>
          </cell>
        </row>
        <row r="217">
          <cell r="A217">
            <v>0</v>
          </cell>
          <cell r="B217" t="str">
            <v>S</v>
          </cell>
          <cell r="C217">
            <v>0</v>
          </cell>
          <cell r="D217">
            <v>0</v>
          </cell>
          <cell r="E217">
            <v>0</v>
          </cell>
        </row>
        <row r="218">
          <cell r="A218">
            <v>0</v>
          </cell>
          <cell r="B218" t="str">
            <v>S</v>
          </cell>
          <cell r="C218">
            <v>0</v>
          </cell>
          <cell r="D218">
            <v>0</v>
          </cell>
          <cell r="E218">
            <v>0</v>
          </cell>
        </row>
        <row r="219">
          <cell r="A219">
            <v>0</v>
          </cell>
          <cell r="B219" t="str">
            <v>S</v>
          </cell>
          <cell r="C219">
            <v>0</v>
          </cell>
          <cell r="D219">
            <v>0</v>
          </cell>
          <cell r="E219">
            <v>0</v>
          </cell>
        </row>
        <row r="220">
          <cell r="A220">
            <v>0</v>
          </cell>
          <cell r="B220" t="str">
            <v>S</v>
          </cell>
          <cell r="C220">
            <v>0</v>
          </cell>
          <cell r="D220">
            <v>0</v>
          </cell>
          <cell r="E220">
            <v>0</v>
          </cell>
        </row>
        <row r="221">
          <cell r="A221">
            <v>0</v>
          </cell>
          <cell r="B221" t="str">
            <v>S</v>
          </cell>
          <cell r="C221">
            <v>0</v>
          </cell>
          <cell r="D221">
            <v>0</v>
          </cell>
          <cell r="E221">
            <v>0</v>
          </cell>
        </row>
        <row r="222">
          <cell r="A222">
            <v>0</v>
          </cell>
          <cell r="B222" t="str">
            <v>S</v>
          </cell>
          <cell r="C222">
            <v>0</v>
          </cell>
          <cell r="D222">
            <v>0</v>
          </cell>
          <cell r="E222">
            <v>0</v>
          </cell>
        </row>
        <row r="223">
          <cell r="A223">
            <v>0</v>
          </cell>
          <cell r="B223" t="str">
            <v>S</v>
          </cell>
          <cell r="C223">
            <v>0</v>
          </cell>
          <cell r="D223">
            <v>0</v>
          </cell>
          <cell r="E223">
            <v>0</v>
          </cell>
        </row>
        <row r="224">
          <cell r="A224">
            <v>0</v>
          </cell>
          <cell r="B224" t="str">
            <v>S</v>
          </cell>
          <cell r="C224">
            <v>0</v>
          </cell>
          <cell r="D224">
            <v>0</v>
          </cell>
          <cell r="E224">
            <v>0</v>
          </cell>
        </row>
        <row r="225">
          <cell r="A225">
            <v>0</v>
          </cell>
          <cell r="B225" t="str">
            <v>S</v>
          </cell>
          <cell r="C225">
            <v>0</v>
          </cell>
          <cell r="D225">
            <v>0</v>
          </cell>
          <cell r="E225">
            <v>0</v>
          </cell>
        </row>
        <row r="226">
          <cell r="A226">
            <v>0</v>
          </cell>
          <cell r="B226" t="str">
            <v>S</v>
          </cell>
          <cell r="C226">
            <v>0</v>
          </cell>
          <cell r="D226">
            <v>0</v>
          </cell>
          <cell r="E226">
            <v>0</v>
          </cell>
        </row>
        <row r="227">
          <cell r="A227">
            <v>0</v>
          </cell>
          <cell r="B227" t="str">
            <v>S</v>
          </cell>
          <cell r="C227">
            <v>0</v>
          </cell>
          <cell r="D227">
            <v>0</v>
          </cell>
          <cell r="E227">
            <v>0</v>
          </cell>
        </row>
      </sheetData>
      <sheetData sheetId="4"/>
      <sheetData sheetId="5"/>
      <sheetData sheetId="6"/>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62"/>
  <sheetViews>
    <sheetView showZeros="0" workbookViewId="0">
      <selection activeCell="A11" sqref="A11"/>
    </sheetView>
  </sheetViews>
  <sheetFormatPr baseColWidth="10" defaultColWidth="11.42578125" defaultRowHeight="12.75" x14ac:dyDescent="0.2"/>
  <cols>
    <col min="1" max="1" width="34.7109375" style="12" customWidth="1"/>
    <col min="2" max="2" width="12.42578125" style="12" customWidth="1"/>
    <col min="3" max="4" width="10.7109375" style="12" customWidth="1"/>
    <col min="5" max="5" width="15.28515625" style="12" customWidth="1"/>
    <col min="6" max="6" width="14" style="12" customWidth="1"/>
    <col min="7" max="7" width="12.5703125" style="12" customWidth="1"/>
    <col min="8" max="8" width="9.28515625" style="12" customWidth="1"/>
    <col min="9" max="16384" width="11.42578125" style="12"/>
  </cols>
  <sheetData>
    <row r="1" spans="1:10" x14ac:dyDescent="0.2">
      <c r="A1" s="38" t="s">
        <v>126</v>
      </c>
      <c r="B1" s="38"/>
      <c r="C1" s="38"/>
      <c r="D1" s="38"/>
      <c r="E1" s="38"/>
      <c r="F1" s="38"/>
      <c r="G1" s="38"/>
      <c r="H1" s="38"/>
      <c r="I1" s="38"/>
      <c r="J1" s="38"/>
    </row>
    <row r="2" spans="1:10" x14ac:dyDescent="0.2">
      <c r="A2" s="39" t="s">
        <v>114</v>
      </c>
      <c r="B2" s="39"/>
      <c r="C2" s="39"/>
      <c r="D2" s="38"/>
      <c r="E2" s="39"/>
      <c r="F2" s="39"/>
      <c r="G2" s="39"/>
      <c r="H2" s="38"/>
      <c r="I2" s="38"/>
      <c r="J2" s="38"/>
    </row>
    <row r="3" spans="1:10" ht="15" x14ac:dyDescent="0.25">
      <c r="A3" s="39" t="s">
        <v>218</v>
      </c>
      <c r="B3" s="32"/>
      <c r="C3" s="32"/>
    </row>
    <row r="4" spans="1:10" x14ac:dyDescent="0.2">
      <c r="A4" s="111"/>
      <c r="B4" s="30"/>
      <c r="C4" s="30"/>
    </row>
    <row r="5" spans="1:10" ht="15" x14ac:dyDescent="0.25">
      <c r="E5" s="411"/>
      <c r="F5" s="411"/>
      <c r="G5" s="31"/>
      <c r="H5" s="31"/>
    </row>
    <row r="6" spans="1:10" ht="18" customHeight="1" x14ac:dyDescent="0.2">
      <c r="D6" s="40" t="s">
        <v>7</v>
      </c>
      <c r="E6" s="412" t="str">
        <f>IF(A4="","",A4)</f>
        <v/>
      </c>
      <c r="F6" s="412"/>
      <c r="G6" s="31"/>
      <c r="H6" s="31"/>
    </row>
    <row r="7" spans="1:10" ht="15" x14ac:dyDescent="0.25">
      <c r="G7" s="41"/>
      <c r="H7" s="41"/>
    </row>
    <row r="10" spans="1:10" x14ac:dyDescent="0.2">
      <c r="A10" s="29" t="s">
        <v>235</v>
      </c>
      <c r="B10" s="29"/>
      <c r="C10" s="29"/>
      <c r="J10" s="31"/>
    </row>
    <row r="11" spans="1:10" x14ac:dyDescent="0.2">
      <c r="A11" s="29" t="s">
        <v>8</v>
      </c>
      <c r="B11" s="29"/>
      <c r="C11" s="29"/>
      <c r="E11" s="413" t="str">
        <f>IF('Page de titre'!A15="","",'Page de titre'!A15)</f>
        <v/>
      </c>
      <c r="F11" s="414"/>
      <c r="G11" s="415"/>
      <c r="H11" s="34"/>
      <c r="I11" s="66"/>
    </row>
    <row r="12" spans="1:10" x14ac:dyDescent="0.2">
      <c r="A12" s="153" t="s">
        <v>31</v>
      </c>
      <c r="B12" s="29"/>
      <c r="C12" s="29"/>
      <c r="E12" s="42"/>
      <c r="F12" s="42"/>
      <c r="G12" s="42"/>
      <c r="H12" s="34"/>
      <c r="I12" s="66"/>
    </row>
    <row r="15" spans="1:10" x14ac:dyDescent="0.2">
      <c r="F15" s="28"/>
      <c r="G15" s="28"/>
      <c r="H15" s="28"/>
    </row>
    <row r="16" spans="1:10" ht="25.5" x14ac:dyDescent="0.2">
      <c r="A16" s="416" t="s">
        <v>9</v>
      </c>
      <c r="B16" s="416"/>
      <c r="C16" s="416"/>
      <c r="D16" s="416"/>
      <c r="E16" s="44" t="s">
        <v>220</v>
      </c>
      <c r="F16" s="62" t="s">
        <v>221</v>
      </c>
      <c r="G16" s="44" t="s">
        <v>222</v>
      </c>
    </row>
    <row r="17" spans="1:8" ht="17.25" customHeight="1" x14ac:dyDescent="0.2">
      <c r="A17" s="417" t="s">
        <v>10</v>
      </c>
      <c r="B17" s="418"/>
      <c r="C17" s="418"/>
      <c r="D17" s="418"/>
      <c r="E17" s="418"/>
      <c r="F17" s="418"/>
      <c r="G17" s="419"/>
    </row>
    <row r="18" spans="1:8" ht="18" hidden="1" customHeight="1" x14ac:dyDescent="0.2">
      <c r="A18" s="408" t="s">
        <v>26</v>
      </c>
      <c r="B18" s="409"/>
      <c r="C18" s="409"/>
      <c r="D18" s="410"/>
      <c r="E18" s="67" t="e">
        <f>IF(#REF!=0,0,ROUND(#REF!/(#REF!+#REF!+#REF!),1))</f>
        <v>#REF!</v>
      </c>
      <c r="F18" s="68"/>
      <c r="G18" s="68"/>
    </row>
    <row r="19" spans="1:8" ht="17.25" customHeight="1" x14ac:dyDescent="0.2">
      <c r="A19" s="408" t="s">
        <v>40</v>
      </c>
      <c r="B19" s="409"/>
      <c r="C19" s="409"/>
      <c r="D19" s="410"/>
      <c r="E19" s="67">
        <f>Synthèse!H7</f>
        <v>0</v>
      </c>
      <c r="F19" s="359">
        <f>'Feuille de calcul'!E6</f>
        <v>0</v>
      </c>
      <c r="G19" s="78"/>
    </row>
    <row r="20" spans="1:8" ht="17.25" customHeight="1" x14ac:dyDescent="0.2">
      <c r="A20" s="422" t="s">
        <v>41</v>
      </c>
      <c r="B20" s="423"/>
      <c r="C20" s="423"/>
      <c r="D20" s="424"/>
      <c r="E20" s="67">
        <f>Synthèse!H12</f>
        <v>0</v>
      </c>
      <c r="F20" s="359">
        <f>'Feuille de calcul'!E20</f>
        <v>0</v>
      </c>
      <c r="G20" s="78"/>
    </row>
    <row r="21" spans="1:8" ht="17.25" customHeight="1" x14ac:dyDescent="0.2">
      <c r="A21" s="422" t="s">
        <v>42</v>
      </c>
      <c r="B21" s="423"/>
      <c r="C21" s="423"/>
      <c r="D21" s="424"/>
      <c r="E21" s="67">
        <f>Synthèse!H17</f>
        <v>0</v>
      </c>
      <c r="F21" s="359">
        <f>'Feuille de calcul'!E34</f>
        <v>0</v>
      </c>
      <c r="G21" s="78"/>
    </row>
    <row r="22" spans="1:8" ht="17.25" customHeight="1" x14ac:dyDescent="0.2">
      <c r="A22" s="422" t="s">
        <v>43</v>
      </c>
      <c r="B22" s="423"/>
      <c r="C22" s="423"/>
      <c r="D22" s="424"/>
      <c r="E22" s="67">
        <f>Synthèse!H22</f>
        <v>0</v>
      </c>
      <c r="F22" s="359">
        <f>'Feuille de calcul'!E48</f>
        <v>0</v>
      </c>
      <c r="G22" s="78"/>
    </row>
    <row r="23" spans="1:8" ht="17.25" customHeight="1" x14ac:dyDescent="0.2">
      <c r="A23" s="422" t="s">
        <v>44</v>
      </c>
      <c r="B23" s="423"/>
      <c r="C23" s="423"/>
      <c r="D23" s="424"/>
      <c r="E23" s="67">
        <f>Synthèse!H27</f>
        <v>0</v>
      </c>
      <c r="F23" s="359">
        <f>'Feuille de calcul'!E62</f>
        <v>0</v>
      </c>
      <c r="G23" s="133"/>
    </row>
    <row r="24" spans="1:8" ht="17.25" hidden="1" customHeight="1" x14ac:dyDescent="0.2">
      <c r="A24" s="428" t="s">
        <v>36</v>
      </c>
      <c r="B24" s="429"/>
      <c r="C24" s="429"/>
      <c r="D24" s="430"/>
      <c r="E24" s="150" t="e">
        <f>#REF!</f>
        <v>#REF!</v>
      </c>
      <c r="F24" s="151"/>
      <c r="G24" s="151"/>
    </row>
    <row r="25" spans="1:8" ht="17.25" hidden="1" customHeight="1" x14ac:dyDescent="0.2">
      <c r="A25" s="431" t="s">
        <v>37</v>
      </c>
      <c r="B25" s="431"/>
      <c r="C25" s="431"/>
      <c r="D25" s="431"/>
      <c r="E25" s="150" t="e">
        <f>#REF!</f>
        <v>#REF!</v>
      </c>
      <c r="F25" s="151"/>
      <c r="G25" s="151"/>
    </row>
    <row r="26" spans="1:8" ht="17.25" customHeight="1" x14ac:dyDescent="0.2">
      <c r="A26" s="428" t="s">
        <v>38</v>
      </c>
      <c r="B26" s="429"/>
      <c r="C26" s="429"/>
      <c r="D26" s="430"/>
      <c r="E26" s="150">
        <f>'Recettes budgétées'!AA15</f>
        <v>0</v>
      </c>
      <c r="F26" s="151"/>
      <c r="G26" s="151"/>
    </row>
    <row r="27" spans="1:8" ht="17.25" customHeight="1" x14ac:dyDescent="0.2">
      <c r="A27" s="432" t="s">
        <v>203</v>
      </c>
      <c r="B27" s="433"/>
      <c r="C27" s="433"/>
      <c r="D27" s="434"/>
      <c r="E27" s="354">
        <f>'Feuille de calcul'!M16+'Feuille de calcul'!M30+'Feuille de calcul'!M43+'Feuille de calcul'!M57</f>
        <v>0</v>
      </c>
      <c r="F27" s="355"/>
      <c r="G27" s="355"/>
    </row>
    <row r="28" spans="1:8" ht="9" customHeight="1" x14ac:dyDescent="0.2">
      <c r="A28" s="421"/>
      <c r="B28" s="421"/>
      <c r="C28" s="421"/>
      <c r="D28" s="421"/>
      <c r="E28" s="421"/>
      <c r="F28" s="421"/>
      <c r="G28" s="421"/>
    </row>
    <row r="29" spans="1:8" ht="26.25" customHeight="1" x14ac:dyDescent="0.2">
      <c r="A29" s="43" t="s">
        <v>11</v>
      </c>
      <c r="B29" s="425" t="s">
        <v>12</v>
      </c>
      <c r="C29" s="420"/>
      <c r="D29" s="426"/>
      <c r="E29" s="427" t="s">
        <v>13</v>
      </c>
      <c r="F29" s="420"/>
      <c r="G29" s="426"/>
    </row>
    <row r="30" spans="1:8" ht="30" customHeight="1" x14ac:dyDescent="0.2">
      <c r="A30" s="45"/>
      <c r="B30" s="46">
        <v>2027</v>
      </c>
      <c r="C30" s="46">
        <v>2026</v>
      </c>
      <c r="D30" s="47" t="s">
        <v>223</v>
      </c>
      <c r="E30" s="46">
        <v>2027</v>
      </c>
      <c r="F30" s="48">
        <v>2026</v>
      </c>
      <c r="G30" s="49" t="s">
        <v>14</v>
      </c>
    </row>
    <row r="31" spans="1:8" ht="10.5" customHeight="1" x14ac:dyDescent="0.2">
      <c r="A31" s="420"/>
      <c r="B31" s="420"/>
      <c r="C31" s="420"/>
      <c r="D31" s="420"/>
      <c r="E31" s="420"/>
      <c r="F31" s="420"/>
      <c r="G31" s="420"/>
    </row>
    <row r="32" spans="1:8" x14ac:dyDescent="0.2">
      <c r="A32" s="50" t="s">
        <v>15</v>
      </c>
      <c r="B32" s="69">
        <f>'Feuille de calcul'!C11</f>
        <v>0</v>
      </c>
      <c r="C32" s="77">
        <f>'Feuille de calcul'!C6</f>
        <v>0</v>
      </c>
      <c r="D32" s="51">
        <f>B32-C32</f>
        <v>0</v>
      </c>
      <c r="E32" s="65">
        <f>'Feuille de calcul'!D11</f>
        <v>0</v>
      </c>
      <c r="F32" s="76">
        <f>'Feuille de calcul'!D6</f>
        <v>0</v>
      </c>
      <c r="G32" s="52" t="e">
        <f>IF(E32="","",IF(F32="","",(1-F32/E32)))</f>
        <v>#DIV/0!</v>
      </c>
      <c r="H32" s="53"/>
    </row>
    <row r="33" spans="1:8" ht="6.75" customHeight="1" x14ac:dyDescent="0.2">
      <c r="A33" s="421"/>
      <c r="B33" s="421"/>
      <c r="C33" s="421"/>
      <c r="D33" s="421"/>
      <c r="E33" s="421"/>
      <c r="F33" s="421"/>
      <c r="G33" s="421"/>
      <c r="H33" s="33"/>
    </row>
    <row r="34" spans="1:8" x14ac:dyDescent="0.2">
      <c r="A34" s="54" t="s">
        <v>16</v>
      </c>
      <c r="B34" s="65">
        <f>'Feuille de calcul'!C25</f>
        <v>0</v>
      </c>
      <c r="C34" s="65">
        <f>'Feuille de calcul'!C20</f>
        <v>0</v>
      </c>
      <c r="D34" s="51">
        <f>B34-C34</f>
        <v>0</v>
      </c>
      <c r="E34" s="65">
        <f>'Feuille de calcul'!D25</f>
        <v>0</v>
      </c>
      <c r="F34" s="65">
        <f>'Feuille de calcul'!D20</f>
        <v>0</v>
      </c>
      <c r="G34" s="52" t="e">
        <f>IF(E34="","",IF(F34="","",(1-F34/E34)))</f>
        <v>#DIV/0!</v>
      </c>
      <c r="H34" s="33"/>
    </row>
    <row r="35" spans="1:8" ht="6.75" customHeight="1" x14ac:dyDescent="0.2">
      <c r="A35" s="70"/>
      <c r="B35" s="72"/>
      <c r="C35" s="74"/>
      <c r="D35" s="73"/>
      <c r="E35" s="72"/>
      <c r="F35" s="72"/>
      <c r="G35" s="75"/>
      <c r="H35" s="33"/>
    </row>
    <row r="36" spans="1:8" x14ac:dyDescent="0.2">
      <c r="A36" s="54" t="s">
        <v>4</v>
      </c>
      <c r="B36" s="65">
        <f>'Feuille de calcul'!C45</f>
        <v>0</v>
      </c>
      <c r="C36" s="65">
        <f>'Feuille de calcul'!C34</f>
        <v>0</v>
      </c>
      <c r="D36" s="51">
        <f>B36-C36</f>
        <v>0</v>
      </c>
      <c r="E36" s="65">
        <f>'Feuille de calcul'!D45</f>
        <v>0</v>
      </c>
      <c r="F36" s="65">
        <f>'Feuille de calcul'!D34</f>
        <v>0</v>
      </c>
      <c r="G36" s="52" t="e">
        <f>IF(E36="","",IF(F36="","",(1-F36/E36)))</f>
        <v>#DIV/0!</v>
      </c>
      <c r="H36" s="33"/>
    </row>
    <row r="37" spans="1:8" ht="6.75" customHeight="1" x14ac:dyDescent="0.2">
      <c r="A37" s="71"/>
      <c r="B37" s="71"/>
      <c r="C37" s="71"/>
      <c r="D37" s="71"/>
      <c r="E37" s="71"/>
      <c r="F37" s="71"/>
      <c r="G37" s="71"/>
      <c r="H37" s="35"/>
    </row>
    <row r="38" spans="1:8" x14ac:dyDescent="0.2">
      <c r="A38" s="55" t="s">
        <v>17</v>
      </c>
      <c r="B38" s="65">
        <f>'Feuille de calcul'!C53</f>
        <v>0</v>
      </c>
      <c r="C38" s="65">
        <f>'Feuille de calcul'!C48</f>
        <v>0</v>
      </c>
      <c r="D38" s="51">
        <f>B38-C38</f>
        <v>0</v>
      </c>
      <c r="E38" s="65">
        <f>'Feuille de calcul'!D53</f>
        <v>0</v>
      </c>
      <c r="F38" s="65">
        <f>'Feuille de calcul'!D48</f>
        <v>0</v>
      </c>
      <c r="G38" s="52" t="e">
        <f>IF(E38="","",IF(F38="","",(1-F38/E38)))</f>
        <v>#DIV/0!</v>
      </c>
      <c r="H38" s="35"/>
    </row>
    <row r="39" spans="1:8" ht="6.75" customHeight="1" x14ac:dyDescent="0.2">
      <c r="A39" s="441"/>
      <c r="B39" s="441"/>
      <c r="C39" s="441"/>
      <c r="D39" s="441"/>
      <c r="E39" s="56"/>
      <c r="F39" s="56"/>
      <c r="G39" s="56"/>
      <c r="H39" s="56"/>
    </row>
    <row r="40" spans="1:8" s="29" customFormat="1" ht="12.75" customHeight="1" x14ac:dyDescent="0.2">
      <c r="A40" s="54" t="s">
        <v>28</v>
      </c>
      <c r="B40" s="127"/>
      <c r="C40" s="127"/>
      <c r="D40" s="128"/>
      <c r="E40" s="126">
        <f>'Feuille de calcul'!D65</f>
        <v>0</v>
      </c>
      <c r="F40" s="51">
        <f>'Feuille de calcul'!D62</f>
        <v>0</v>
      </c>
      <c r="G40" s="52" t="e">
        <f>IF(E40="","",IF(F40="","",(1-F40/E40)))</f>
        <v>#DIV/0!</v>
      </c>
      <c r="H40" s="125"/>
    </row>
    <row r="41" spans="1:8" ht="6" customHeight="1" x14ac:dyDescent="0.2">
      <c r="A41" s="35"/>
      <c r="B41" s="35"/>
      <c r="C41" s="35"/>
      <c r="D41" s="35"/>
      <c r="E41" s="56"/>
      <c r="F41" s="56"/>
      <c r="G41" s="56"/>
      <c r="H41" s="56"/>
    </row>
    <row r="42" spans="1:8" x14ac:dyDescent="0.2">
      <c r="A42" s="29" t="s">
        <v>18</v>
      </c>
      <c r="B42" s="29"/>
      <c r="C42" s="29"/>
      <c r="D42" s="29"/>
    </row>
    <row r="43" spans="1:8" x14ac:dyDescent="0.2">
      <c r="A43" s="30" t="s">
        <v>35</v>
      </c>
    </row>
    <row r="54" spans="1:8" ht="12.75" customHeight="1" x14ac:dyDescent="0.2"/>
    <row r="55" spans="1:8" x14ac:dyDescent="0.2">
      <c r="A55" s="29" t="s">
        <v>127</v>
      </c>
      <c r="B55" s="29"/>
      <c r="C55" s="29"/>
    </row>
    <row r="56" spans="1:8" x14ac:dyDescent="0.2">
      <c r="A56" s="57" t="s">
        <v>19</v>
      </c>
      <c r="B56" s="442" t="s">
        <v>20</v>
      </c>
      <c r="C56" s="443"/>
      <c r="D56" s="443"/>
      <c r="E56" s="444"/>
      <c r="F56" s="57" t="s">
        <v>6</v>
      </c>
      <c r="G56" s="247" t="s">
        <v>21</v>
      </c>
      <c r="H56" s="247" t="s">
        <v>22</v>
      </c>
    </row>
    <row r="57" spans="1:8" ht="27.75" customHeight="1" x14ac:dyDescent="0.2">
      <c r="A57" s="58" t="s">
        <v>24</v>
      </c>
      <c r="B57" s="435" t="s">
        <v>115</v>
      </c>
      <c r="C57" s="436"/>
      <c r="D57" s="436"/>
      <c r="E57" s="437"/>
      <c r="F57" s="58" t="str">
        <f>IF(A4="","",A4)</f>
        <v/>
      </c>
      <c r="G57" s="59">
        <f ca="1">TODAY()</f>
        <v>46210</v>
      </c>
      <c r="H57" s="60"/>
    </row>
    <row r="58" spans="1:8" ht="27.75" hidden="1" customHeight="1" x14ac:dyDescent="0.2">
      <c r="A58" s="58" t="s">
        <v>25</v>
      </c>
      <c r="B58" s="435" t="s">
        <v>115</v>
      </c>
      <c r="C58" s="436"/>
      <c r="D58" s="436"/>
      <c r="E58" s="437"/>
      <c r="F58" s="58"/>
      <c r="G58" s="59"/>
      <c r="H58" s="58"/>
    </row>
    <row r="59" spans="1:8" s="351" customFormat="1" ht="29.25" customHeight="1" x14ac:dyDescent="0.2">
      <c r="A59" s="348" t="s">
        <v>198</v>
      </c>
      <c r="B59" s="445" t="s">
        <v>199</v>
      </c>
      <c r="C59" s="446"/>
      <c r="D59" s="446"/>
      <c r="E59" s="447"/>
      <c r="F59" s="349" t="s">
        <v>200</v>
      </c>
      <c r="G59" s="350"/>
      <c r="H59" s="350"/>
    </row>
    <row r="60" spans="1:8" s="351" customFormat="1" ht="29.25" customHeight="1" x14ac:dyDescent="0.2">
      <c r="A60" s="352" t="s">
        <v>207</v>
      </c>
      <c r="B60" s="445" t="s">
        <v>201</v>
      </c>
      <c r="C60" s="446"/>
      <c r="D60" s="446"/>
      <c r="E60" s="447"/>
      <c r="F60" s="353" t="s">
        <v>95</v>
      </c>
      <c r="G60" s="350"/>
      <c r="H60" s="350"/>
    </row>
    <row r="61" spans="1:8" ht="27.75" hidden="1" customHeight="1" x14ac:dyDescent="0.2">
      <c r="A61" s="152" t="s">
        <v>124</v>
      </c>
      <c r="B61" s="435" t="s">
        <v>115</v>
      </c>
      <c r="C61" s="436"/>
      <c r="D61" s="436"/>
      <c r="E61" s="437"/>
      <c r="F61" s="152" t="s">
        <v>125</v>
      </c>
      <c r="G61" s="60"/>
      <c r="H61" s="60"/>
    </row>
    <row r="62" spans="1:8" ht="27.75" customHeight="1" x14ac:dyDescent="0.2">
      <c r="A62" s="61" t="s">
        <v>23</v>
      </c>
      <c r="B62" s="438" t="s">
        <v>94</v>
      </c>
      <c r="C62" s="439"/>
      <c r="D62" s="439"/>
      <c r="E62" s="440"/>
      <c r="F62" s="58" t="str">
        <f>IF(A4="","",A4)</f>
        <v/>
      </c>
      <c r="G62" s="60"/>
      <c r="H62" s="60"/>
    </row>
  </sheetData>
  <sheetProtection algorithmName="SHA-512" hashValue="VfjdV6ndyD7SEkdLQf/UHemH62I4rZ26B4qCMwj7NO7BDyFy3qJUsjsz2vwgsYz/4rBJhqdleLIrF6Dhdaildw==" saltValue="96Y8qcZQDiL5azpGafpIjg==" spinCount="100000" sheet="1" objects="1" scenarios="1"/>
  <customSheetViews>
    <customSheetView guid="{9DC15D43-DB91-4026-B1BA-B1C8C851D0CB}" fitToPage="1" hiddenRows="1" state="hidden" topLeftCell="A31">
      <selection activeCell="G32" sqref="G32"/>
      <pageMargins left="0.47" right="0.5" top="0.55000000000000004" bottom="0.53" header="0.31496062992125984" footer="0.31496062992125984"/>
      <pageSetup paperSize="9" scale="78" orientation="portrait" r:id="rId1"/>
    </customSheetView>
    <customSheetView guid="{F5ADE00B-8571-46B4-9428-64D54163C2F4}" showPageBreaks="1" fitToPage="1" printArea="1" hiddenRows="1" state="hidden" topLeftCell="A31">
      <selection activeCell="G32" sqref="G32"/>
      <pageMargins left="0.47" right="0.5" top="0.55000000000000004" bottom="0.53" header="0.31496062992125984" footer="0.31496062992125984"/>
      <pageSetup paperSize="9" scale="78" orientation="portrait" r:id="rId2"/>
    </customSheetView>
  </customSheetViews>
  <mergeCells count="28">
    <mergeCell ref="B61:E61"/>
    <mergeCell ref="B62:E62"/>
    <mergeCell ref="A39:D39"/>
    <mergeCell ref="B56:E56"/>
    <mergeCell ref="B57:E57"/>
    <mergeCell ref="B58:E58"/>
    <mergeCell ref="B60:E60"/>
    <mergeCell ref="B59:E59"/>
    <mergeCell ref="A31:G31"/>
    <mergeCell ref="A33:G33"/>
    <mergeCell ref="A19:D19"/>
    <mergeCell ref="A20:D20"/>
    <mergeCell ref="A22:D22"/>
    <mergeCell ref="A23:D23"/>
    <mergeCell ref="B29:D29"/>
    <mergeCell ref="E29:G29"/>
    <mergeCell ref="A21:D21"/>
    <mergeCell ref="A28:G28"/>
    <mergeCell ref="A24:D24"/>
    <mergeCell ref="A25:D25"/>
    <mergeCell ref="A26:D26"/>
    <mergeCell ref="A27:D27"/>
    <mergeCell ref="A18:D18"/>
    <mergeCell ref="E5:F5"/>
    <mergeCell ref="E6:F6"/>
    <mergeCell ref="E11:G11"/>
    <mergeCell ref="A16:D16"/>
    <mergeCell ref="A17:G17"/>
  </mergeCells>
  <pageMargins left="0.47" right="0.5" top="0.55000000000000004" bottom="0.53" header="0.31496062992125984" footer="0.31496062992125984"/>
  <pageSetup paperSize="9" scale="7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I33"/>
  <sheetViews>
    <sheetView showGridLines="0" zoomScaleNormal="100" workbookViewId="0">
      <selection activeCell="A28" sqref="A28"/>
    </sheetView>
  </sheetViews>
  <sheetFormatPr baseColWidth="10" defaultColWidth="11.42578125" defaultRowHeight="12.75" x14ac:dyDescent="0.2"/>
  <cols>
    <col min="1" max="1" width="23.7109375" style="262" customWidth="1"/>
    <col min="2" max="2" width="14.7109375" style="262" customWidth="1"/>
    <col min="3" max="3" width="25" style="262" customWidth="1"/>
    <col min="4" max="4" width="19.7109375" style="262" customWidth="1"/>
    <col min="5" max="5" width="18.7109375" style="262" customWidth="1"/>
    <col min="6" max="9" width="11.42578125" style="263"/>
    <col min="10" max="16384" width="11.42578125" style="262"/>
  </cols>
  <sheetData>
    <row r="1" spans="1:5" ht="16.5" customHeight="1" x14ac:dyDescent="0.2">
      <c r="A1" s="394" t="s">
        <v>138</v>
      </c>
    </row>
    <row r="2" spans="1:5" ht="16.5" customHeight="1" x14ac:dyDescent="0.2">
      <c r="A2" s="394" t="s">
        <v>114</v>
      </c>
    </row>
    <row r="3" spans="1:5" ht="16.5" customHeight="1" x14ac:dyDescent="0.2">
      <c r="A3" s="394" t="s">
        <v>139</v>
      </c>
    </row>
    <row r="4" spans="1:5" ht="16.5" customHeight="1" x14ac:dyDescent="0.2">
      <c r="A4" s="394" t="s">
        <v>140</v>
      </c>
      <c r="B4" s="264"/>
      <c r="C4" s="264"/>
      <c r="D4" s="264"/>
      <c r="E4" s="264"/>
    </row>
    <row r="5" spans="1:5" ht="16.5" customHeight="1" x14ac:dyDescent="0.2">
      <c r="A5" s="394" t="s">
        <v>141</v>
      </c>
      <c r="B5" s="265"/>
      <c r="C5" s="265"/>
      <c r="D5" s="265"/>
      <c r="E5" s="265"/>
    </row>
    <row r="6" spans="1:5" ht="16.5" customHeight="1" x14ac:dyDescent="0.2">
      <c r="A6" s="394"/>
      <c r="B6" s="265"/>
      <c r="C6" s="265"/>
      <c r="D6" s="265"/>
      <c r="E6" s="265"/>
    </row>
    <row r="7" spans="1:5" ht="27.75" customHeight="1" x14ac:dyDescent="0.2">
      <c r="A7" s="395" t="s">
        <v>142</v>
      </c>
      <c r="B7" s="265"/>
      <c r="C7" s="265"/>
      <c r="D7" s="265"/>
      <c r="E7" s="265"/>
    </row>
    <row r="8" spans="1:5" ht="27.75" customHeight="1" x14ac:dyDescent="0.2">
      <c r="A8" s="395"/>
      <c r="B8" s="265"/>
      <c r="C8" s="265"/>
      <c r="D8" s="265"/>
      <c r="E8" s="265"/>
    </row>
    <row r="9" spans="1:5" ht="22.5" customHeight="1" x14ac:dyDescent="0.2">
      <c r="A9" s="368" t="s">
        <v>29</v>
      </c>
      <c r="B9" s="265"/>
      <c r="C9" s="672" t="s">
        <v>233</v>
      </c>
      <c r="D9" s="673"/>
      <c r="E9" s="263"/>
    </row>
    <row r="10" spans="1:5" ht="3.6" customHeight="1" x14ac:dyDescent="0.2">
      <c r="A10" s="263"/>
      <c r="B10" s="263"/>
      <c r="C10" s="266"/>
      <c r="D10" s="266"/>
      <c r="E10" s="263"/>
    </row>
    <row r="11" spans="1:5" ht="16.899999999999999" customHeight="1" x14ac:dyDescent="0.2">
      <c r="A11" s="674" t="s">
        <v>143</v>
      </c>
      <c r="C11" s="675">
        <f>'Données de base'!B3</f>
        <v>0</v>
      </c>
      <c r="D11" s="676"/>
      <c r="E11" s="263"/>
    </row>
    <row r="12" spans="1:5" ht="16.899999999999999" customHeight="1" x14ac:dyDescent="0.2">
      <c r="A12" s="674"/>
      <c r="C12" s="677">
        <f>'Données de base'!B5</f>
        <v>0</v>
      </c>
      <c r="D12" s="678"/>
      <c r="E12" s="263"/>
    </row>
    <row r="13" spans="1:5" ht="16.899999999999999" customHeight="1" x14ac:dyDescent="0.2">
      <c r="A13" s="674"/>
      <c r="C13" s="677" t="str">
        <f>'Données de base'!B7 &amp; " " &amp; 'Données de base'!B9</f>
        <v xml:space="preserve"> </v>
      </c>
      <c r="D13" s="678"/>
      <c r="E13" s="263"/>
    </row>
    <row r="14" spans="1:5" ht="16.899999999999999" customHeight="1" x14ac:dyDescent="0.2">
      <c r="A14" s="674"/>
      <c r="C14" s="679"/>
      <c r="D14" s="680"/>
      <c r="E14" s="263"/>
    </row>
    <row r="15" spans="1:5" ht="22.9" customHeight="1" x14ac:dyDescent="0.2">
      <c r="A15" s="368"/>
      <c r="C15" s="267"/>
      <c r="D15" s="268"/>
      <c r="E15" s="263"/>
    </row>
    <row r="16" spans="1:5" ht="18.75" customHeight="1" x14ac:dyDescent="0.2">
      <c r="A16" s="368" t="s">
        <v>144</v>
      </c>
      <c r="C16" s="263"/>
      <c r="D16" s="263"/>
      <c r="E16" s="263"/>
    </row>
    <row r="17" spans="1:9" ht="16.5" customHeight="1" x14ac:dyDescent="0.2">
      <c r="A17" s="269" t="s">
        <v>0</v>
      </c>
      <c r="B17" s="683">
        <f>'Données de base'!B28</f>
        <v>0</v>
      </c>
      <c r="C17" s="684"/>
      <c r="D17" s="685"/>
      <c r="E17" s="263"/>
    </row>
    <row r="18" spans="1:9" ht="16.5" customHeight="1" x14ac:dyDescent="0.2">
      <c r="A18" s="269" t="s">
        <v>1</v>
      </c>
      <c r="B18" s="683">
        <f>'Données de base'!B29</f>
        <v>0</v>
      </c>
      <c r="C18" s="684"/>
      <c r="D18" s="685"/>
      <c r="E18" s="263"/>
    </row>
    <row r="19" spans="1:9" ht="16.5" customHeight="1" x14ac:dyDescent="0.2">
      <c r="A19" s="269" t="s">
        <v>2</v>
      </c>
      <c r="B19" s="683">
        <f>'Données de base'!B30</f>
        <v>0</v>
      </c>
      <c r="C19" s="684"/>
      <c r="D19" s="685"/>
      <c r="E19" s="263"/>
    </row>
    <row r="20" spans="1:9" ht="16.5" customHeight="1" x14ac:dyDescent="0.2">
      <c r="A20" s="269" t="s">
        <v>3</v>
      </c>
      <c r="B20" s="683">
        <f>'Données de base'!B31</f>
        <v>0</v>
      </c>
      <c r="C20" s="684"/>
      <c r="D20" s="685"/>
      <c r="E20" s="263"/>
    </row>
    <row r="21" spans="1:9" ht="22.9" customHeight="1" x14ac:dyDescent="0.2">
      <c r="A21" s="686"/>
      <c r="B21" s="687"/>
      <c r="C21" s="266"/>
      <c r="D21" s="266"/>
      <c r="E21" s="263"/>
    </row>
    <row r="22" spans="1:9" ht="30" customHeight="1" x14ac:dyDescent="0.2">
      <c r="A22" s="270" t="s">
        <v>145</v>
      </c>
      <c r="B22" s="271" t="s">
        <v>134</v>
      </c>
      <c r="C22" s="270" t="s">
        <v>146</v>
      </c>
      <c r="D22" s="272"/>
      <c r="E22" s="266"/>
      <c r="F22" s="266"/>
      <c r="I22" s="262"/>
    </row>
    <row r="23" spans="1:9" ht="27.75" customHeight="1" x14ac:dyDescent="0.2">
      <c r="A23" s="399" t="s">
        <v>234</v>
      </c>
      <c r="B23" s="396">
        <v>363500000</v>
      </c>
      <c r="C23" s="397" t="b">
        <f>IF('Deckblatt Rev'!A4="I. Heimann","irene.heimann@be.ch",IF('Deckblatt Rev'!A4="S. Martinelli","silvan.martinelli@be.ch",IF('Deckblatt Rev'!A4="H. Lambert","harumi.lambert@be.ch",IF('Deckblatt Rev'!A4="P. Scheurer","patric.scheurer@be.ch",IF('Deckblatt Rev'!A4="C. Schumacher","christian.schumacher@be.ch")))))</f>
        <v>0</v>
      </c>
      <c r="D23" s="272"/>
      <c r="E23" s="266"/>
      <c r="F23" s="266"/>
      <c r="I23" s="262"/>
    </row>
    <row r="24" spans="1:9" ht="3.6" customHeight="1" x14ac:dyDescent="0.2">
      <c r="A24" s="263"/>
      <c r="B24" s="263"/>
      <c r="C24" s="263"/>
      <c r="D24" s="263"/>
      <c r="E24" s="263"/>
    </row>
    <row r="25" spans="1:9" ht="22.9" customHeight="1" x14ac:dyDescent="0.2">
      <c r="A25" s="263"/>
      <c r="B25" s="263"/>
      <c r="C25" s="263"/>
      <c r="D25" s="263"/>
      <c r="E25" s="263"/>
    </row>
    <row r="26" spans="1:9" ht="24" customHeight="1" x14ac:dyDescent="0.2">
      <c r="A26" s="270" t="s">
        <v>147</v>
      </c>
      <c r="B26" s="270" t="s">
        <v>148</v>
      </c>
      <c r="C26" s="273"/>
      <c r="D26" s="263"/>
      <c r="E26" s="263"/>
    </row>
    <row r="27" spans="1:9" ht="27.6" customHeight="1" x14ac:dyDescent="0.2">
      <c r="A27" s="400">
        <v>46392</v>
      </c>
      <c r="B27" s="398">
        <f>A27+10</f>
        <v>46402</v>
      </c>
      <c r="C27" s="274"/>
      <c r="D27" s="263"/>
      <c r="E27" s="263"/>
    </row>
    <row r="28" spans="1:9" ht="3.6" customHeight="1" x14ac:dyDescent="0.2">
      <c r="A28" s="263"/>
      <c r="B28" s="263"/>
      <c r="C28" s="263"/>
      <c r="D28" s="263"/>
      <c r="E28" s="263"/>
    </row>
    <row r="29" spans="1:9" ht="24.75" customHeight="1" x14ac:dyDescent="0.2">
      <c r="A29" s="688" t="s">
        <v>149</v>
      </c>
      <c r="B29" s="689"/>
      <c r="C29" s="689"/>
      <c r="D29" s="275" t="s">
        <v>30</v>
      </c>
      <c r="E29" s="267"/>
    </row>
    <row r="30" spans="1:9" ht="23.25" customHeight="1" x14ac:dyDescent="0.2">
      <c r="A30" s="681" t="str">
        <f>IF(C9="","",C9)</f>
        <v>Vorschusszahlung zum Leistungsvertrag 2027</v>
      </c>
      <c r="B30" s="682"/>
      <c r="C30" s="682"/>
      <c r="D30" s="401">
        <v>0</v>
      </c>
      <c r="E30" s="267"/>
    </row>
    <row r="31" spans="1:9" ht="22.9" customHeight="1" x14ac:dyDescent="0.2">
      <c r="A31" s="246"/>
      <c r="B31" s="276"/>
      <c r="C31" s="277"/>
      <c r="D31" s="278"/>
      <c r="E31" s="278"/>
    </row>
    <row r="32" spans="1:9" ht="18.75" customHeight="1" x14ac:dyDescent="0.2">
      <c r="A32" s="279" t="s">
        <v>150</v>
      </c>
      <c r="B32" s="276"/>
      <c r="C32" s="280">
        <f>'Deckblatt Rev'!A4</f>
        <v>0</v>
      </c>
      <c r="D32" s="281">
        <f ca="1">TODAY()</f>
        <v>46210</v>
      </c>
      <c r="E32" s="263"/>
    </row>
    <row r="33" spans="1:5" x14ac:dyDescent="0.2">
      <c r="A33" s="263"/>
      <c r="B33" s="263"/>
      <c r="C33" s="263"/>
      <c r="D33" s="263"/>
      <c r="E33" s="263"/>
    </row>
  </sheetData>
  <sheetProtection algorithmName="SHA-512" hashValue="ffRoiDyhzKEflsYbjuMdJ9fwg0VNDo8KvFhAHWWY8N7ySvbVZ/Lc+N2lFtepStL+n9poGalfH+JWFC5eZmiVoQ==" saltValue="SOsqvn50AOGowj/0VbB80w==" spinCount="100000" sheet="1" objects="1" scenarios="1"/>
  <mergeCells count="13">
    <mergeCell ref="A30:C30"/>
    <mergeCell ref="B17:D17"/>
    <mergeCell ref="B18:D18"/>
    <mergeCell ref="B19:D19"/>
    <mergeCell ref="B20:D20"/>
    <mergeCell ref="A21:B21"/>
    <mergeCell ref="A29:C29"/>
    <mergeCell ref="C9:D9"/>
    <mergeCell ref="A11:A14"/>
    <mergeCell ref="C11:D11"/>
    <mergeCell ref="C12:D12"/>
    <mergeCell ref="C13:D13"/>
    <mergeCell ref="C14:D14"/>
  </mergeCells>
  <pageMargins left="0.45" right="0.39" top="0.62" bottom="0.59" header="0.23"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
  <sheetViews>
    <sheetView workbookViewId="0">
      <selection activeCell="K2" sqref="K2"/>
    </sheetView>
  </sheetViews>
  <sheetFormatPr baseColWidth="10" defaultColWidth="11.42578125" defaultRowHeight="14.25" x14ac:dyDescent="0.2"/>
  <cols>
    <col min="1" max="2" width="11.42578125" style="360" customWidth="1"/>
    <col min="3" max="16384" width="11.42578125" style="360"/>
  </cols>
  <sheetData>
    <row r="1" spans="1:9" ht="47.25" customHeight="1" x14ac:dyDescent="0.2">
      <c r="A1" s="448" t="s">
        <v>208</v>
      </c>
      <c r="B1" s="448"/>
      <c r="C1" s="448"/>
      <c r="D1" s="448"/>
      <c r="E1" s="448"/>
      <c r="F1" s="448"/>
      <c r="G1" s="448"/>
      <c r="H1" s="448"/>
      <c r="I1" s="448"/>
    </row>
  </sheetData>
  <sheetProtection algorithmName="SHA-512" hashValue="7n9BvXc2lM78IDocGXyzWzRBQ+DchyCtmABWUv+oCf1nVreePJrsVwHXpp5Mr9ie/0IEA2D9y5qDfkOCKn1+Gg==" saltValue="6jW/883IRPbXFvKRKPRsdw==" spinCount="100000" sheet="1" objects="1" scenarios="1"/>
  <mergeCells count="1">
    <mergeCell ref="A1:I1"/>
  </mergeCells>
  <pageMargins left="0.39370078740157483" right="0.17" top="0.70866141732283472" bottom="0.78740157480314965"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19050</xdr:colOff>
                    <xdr:row>1</xdr:row>
                    <xdr:rowOff>161925</xdr:rowOff>
                  </from>
                  <to>
                    <xdr:col>8</xdr:col>
                    <xdr:colOff>276225</xdr:colOff>
                    <xdr:row>2</xdr:row>
                    <xdr:rowOff>171450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19050</xdr:colOff>
                    <xdr:row>3</xdr:row>
                    <xdr:rowOff>161925</xdr:rowOff>
                  </from>
                  <to>
                    <xdr:col>9</xdr:col>
                    <xdr:colOff>9525</xdr:colOff>
                    <xdr:row>5</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0</xdr:col>
                    <xdr:colOff>19050</xdr:colOff>
                    <xdr:row>7</xdr:row>
                    <xdr:rowOff>161925</xdr:rowOff>
                  </from>
                  <to>
                    <xdr:col>8</xdr:col>
                    <xdr:colOff>723900</xdr:colOff>
                    <xdr:row>9</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0</xdr:col>
                    <xdr:colOff>19050</xdr:colOff>
                    <xdr:row>9</xdr:row>
                    <xdr:rowOff>161925</xdr:rowOff>
                  </from>
                  <to>
                    <xdr:col>6</xdr:col>
                    <xdr:colOff>685800</xdr:colOff>
                    <xdr:row>11</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0</xdr:col>
                    <xdr:colOff>19050</xdr:colOff>
                    <xdr:row>11</xdr:row>
                    <xdr:rowOff>161925</xdr:rowOff>
                  </from>
                  <to>
                    <xdr:col>6</xdr:col>
                    <xdr:colOff>685800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0</xdr:col>
                    <xdr:colOff>19050</xdr:colOff>
                    <xdr:row>5</xdr:row>
                    <xdr:rowOff>161925</xdr:rowOff>
                  </from>
                  <to>
                    <xdr:col>8</xdr:col>
                    <xdr:colOff>142875</xdr:colOff>
                    <xdr:row>6</xdr:row>
                    <xdr:rowOff>171450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0</xdr:col>
                    <xdr:colOff>19050</xdr:colOff>
                    <xdr:row>13</xdr:row>
                    <xdr:rowOff>133350</xdr:rowOff>
                  </from>
                  <to>
                    <xdr:col>7</xdr:col>
                    <xdr:colOff>466725</xdr:colOff>
                    <xdr:row>15</xdr:row>
                    <xdr:rowOff>38100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0</xdr:col>
                    <xdr:colOff>19050</xdr:colOff>
                    <xdr:row>15</xdr:row>
                    <xdr:rowOff>180975</xdr:rowOff>
                  </from>
                  <to>
                    <xdr:col>8</xdr:col>
                    <xdr:colOff>0</xdr:colOff>
                    <xdr:row>16</xdr:row>
                    <xdr:rowOff>171450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0</xdr:col>
                    <xdr:colOff>19050</xdr:colOff>
                    <xdr:row>19</xdr:row>
                    <xdr:rowOff>171450</xdr:rowOff>
                  </from>
                  <to>
                    <xdr:col>7</xdr:col>
                    <xdr:colOff>685800</xdr:colOff>
                    <xdr:row>21</xdr:row>
                    <xdr:rowOff>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0</xdr:col>
                    <xdr:colOff>19050</xdr:colOff>
                    <xdr:row>21</xdr:row>
                    <xdr:rowOff>171450</xdr:rowOff>
                  </from>
                  <to>
                    <xdr:col>3</xdr:col>
                    <xdr:colOff>628650</xdr:colOff>
                    <xdr:row>23</xdr:row>
                    <xdr:rowOff>9525</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0</xdr:col>
                    <xdr:colOff>19050</xdr:colOff>
                    <xdr:row>17</xdr:row>
                    <xdr:rowOff>171450</xdr:rowOff>
                  </from>
                  <to>
                    <xdr:col>7</xdr:col>
                    <xdr:colOff>676275</xdr:colOff>
                    <xdr:row>19</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6"/>
  <dimension ref="A5:I34"/>
  <sheetViews>
    <sheetView showGridLines="0" tabSelected="1" zoomScaleNormal="100" workbookViewId="0">
      <selection activeCell="A21" sqref="A21"/>
    </sheetView>
  </sheetViews>
  <sheetFormatPr baseColWidth="10" defaultRowHeight="12.75" x14ac:dyDescent="0.2"/>
  <cols>
    <col min="1" max="1" width="73.28515625" customWidth="1"/>
    <col min="2" max="2" width="0" style="13" hidden="1" customWidth="1"/>
    <col min="3" max="9" width="11.42578125" style="26"/>
  </cols>
  <sheetData>
    <row r="5" spans="1:9" ht="33.75" x14ac:dyDescent="0.5">
      <c r="A5" s="194" t="s">
        <v>102</v>
      </c>
      <c r="B5" s="13">
        <v>2011</v>
      </c>
    </row>
    <row r="6" spans="1:9" ht="15" customHeight="1" x14ac:dyDescent="0.2"/>
    <row r="7" spans="1:9" ht="67.5" x14ac:dyDescent="0.5">
      <c r="A7" s="184" t="s">
        <v>224</v>
      </c>
    </row>
    <row r="8" spans="1:9" ht="33.75" x14ac:dyDescent="0.5">
      <c r="A8" s="184"/>
    </row>
    <row r="9" spans="1:9" s="198" customFormat="1" ht="33.75" x14ac:dyDescent="0.5">
      <c r="A9" s="184" t="s">
        <v>128</v>
      </c>
      <c r="B9" s="196"/>
      <c r="C9" s="197"/>
      <c r="D9" s="197"/>
      <c r="E9" s="197"/>
      <c r="F9" s="197"/>
      <c r="G9" s="197"/>
      <c r="H9" s="197"/>
      <c r="I9" s="197"/>
    </row>
    <row r="10" spans="1:9" s="198" customFormat="1" ht="33.75" x14ac:dyDescent="0.5">
      <c r="A10" s="194"/>
      <c r="B10" s="196"/>
      <c r="C10" s="197"/>
      <c r="D10" s="197"/>
      <c r="E10" s="197"/>
      <c r="F10" s="197"/>
      <c r="G10" s="197"/>
      <c r="H10" s="197"/>
      <c r="I10" s="197"/>
    </row>
    <row r="11" spans="1:9" s="201" customFormat="1" ht="36" x14ac:dyDescent="0.25">
      <c r="A11" s="224" t="s">
        <v>117</v>
      </c>
      <c r="B11" s="199"/>
      <c r="C11" s="200"/>
      <c r="D11" s="200"/>
      <c r="E11" s="200"/>
      <c r="F11" s="200"/>
      <c r="G11" s="200"/>
      <c r="H11" s="200"/>
      <c r="I11" s="200"/>
    </row>
    <row r="12" spans="1:9" x14ac:dyDescent="0.2">
      <c r="A12" s="1"/>
    </row>
    <row r="13" spans="1:9" ht="26.25" customHeight="1" x14ac:dyDescent="0.2">
      <c r="A13" s="2"/>
    </row>
    <row r="14" spans="1:9" ht="31.5" customHeight="1" x14ac:dyDescent="0.25">
      <c r="A14" s="3" t="s">
        <v>46</v>
      </c>
    </row>
    <row r="15" spans="1:9" ht="24.75" customHeight="1" x14ac:dyDescent="0.2">
      <c r="A15" s="15"/>
    </row>
    <row r="16" spans="1:9" ht="15.75" customHeight="1" x14ac:dyDescent="0.2">
      <c r="A16" s="27"/>
    </row>
    <row r="17" spans="1:2" ht="15.75" customHeight="1" x14ac:dyDescent="0.25">
      <c r="A17" s="3" t="s">
        <v>47</v>
      </c>
    </row>
    <row r="18" spans="1:2" ht="24.75" customHeight="1" x14ac:dyDescent="0.2">
      <c r="A18" s="14"/>
      <c r="B18" s="13">
        <v>1</v>
      </c>
    </row>
    <row r="19" spans="1:2" ht="17.25" customHeight="1" x14ac:dyDescent="0.2">
      <c r="A19" s="1"/>
      <c r="B19" s="13">
        <v>2</v>
      </c>
    </row>
    <row r="20" spans="1:2" ht="15.75" x14ac:dyDescent="0.25">
      <c r="A20" s="3" t="s">
        <v>48</v>
      </c>
      <c r="B20" s="13">
        <v>3</v>
      </c>
    </row>
    <row r="21" spans="1:2" ht="25.5" customHeight="1" x14ac:dyDescent="0.2">
      <c r="A21" s="4"/>
      <c r="B21" s="13">
        <v>4</v>
      </c>
    </row>
    <row r="22" spans="1:2" x14ac:dyDescent="0.2">
      <c r="B22" s="13">
        <v>5</v>
      </c>
    </row>
    <row r="23" spans="1:2" x14ac:dyDescent="0.2">
      <c r="B23" s="13">
        <v>6</v>
      </c>
    </row>
    <row r="24" spans="1:2" x14ac:dyDescent="0.2">
      <c r="B24" s="13">
        <v>7</v>
      </c>
    </row>
    <row r="25" spans="1:2" x14ac:dyDescent="0.2">
      <c r="B25" s="13">
        <v>8</v>
      </c>
    </row>
    <row r="26" spans="1:2" x14ac:dyDescent="0.2">
      <c r="B26" s="13">
        <v>9</v>
      </c>
    </row>
    <row r="27" spans="1:2" x14ac:dyDescent="0.2">
      <c r="B27" s="13">
        <v>10</v>
      </c>
    </row>
    <row r="28" spans="1:2" x14ac:dyDescent="0.2">
      <c r="B28" s="13">
        <v>11</v>
      </c>
    </row>
    <row r="29" spans="1:2" x14ac:dyDescent="0.2">
      <c r="B29" s="13">
        <v>12</v>
      </c>
    </row>
    <row r="34" spans="1:1" x14ac:dyDescent="0.2">
      <c r="A34" s="1"/>
    </row>
  </sheetData>
  <sheetProtection algorithmName="SHA-512" hashValue="ku1GeyOHbJvhMlxhy6jdKOa/+DrKal8K2wcLPEacZLw2p6mBcr+zfZkQSIRAX3otSJ0A1tXRs9U6dgPR7+f8gQ==" saltValue="Hmm0Jd6/0pvTSve2mLibRw==" spinCount="100000" sheet="1" selectLockedCells="1"/>
  <customSheetViews>
    <customSheetView guid="{9DC15D43-DB91-4026-B1BA-B1C8C851D0CB}" showGridLines="0" hiddenColumns="1">
      <selection activeCell="A32" sqref="A32"/>
      <pageMargins left="0.78740157480314965" right="0.78740157480314965" top="0.98425196850393704" bottom="0.98425196850393704" header="0.51181102362204722" footer="0.51181102362204722"/>
      <printOptions horizontalCentered="1" verticalCentered="1"/>
      <pageSetup paperSize="9" firstPageNumber="0" orientation="portrait" r:id="rId1"/>
      <headerFooter alignWithMargins="0">
        <oddFooter>&amp;RJuli 2012/V0</oddFooter>
      </headerFooter>
    </customSheetView>
    <customSheetView guid="{F5ADE00B-8571-46B4-9428-64D54163C2F4}" showGridLines="0" hiddenColumns="1">
      <selection activeCell="A32" sqref="A32"/>
      <pageMargins left="0.78740157480314965" right="0.78740157480314965" top="0.98425196850393704" bottom="0.98425196850393704" header="0.51181102362204722" footer="0.51181102362204722"/>
      <printOptions horizontalCentered="1" verticalCentered="1"/>
      <pageSetup paperSize="9" firstPageNumber="0" orientation="portrait" r:id="rId2"/>
      <headerFooter alignWithMargins="0">
        <oddFooter>&amp;RJuli 2012/V0</oddFooter>
      </headerFooter>
    </customSheetView>
  </customSheetViews>
  <phoneticPr fontId="31" type="noConversion"/>
  <dataValidations count="2">
    <dataValidation type="textLength" operator="lessThan" allowBlank="1" showErrorMessage="1" errorTitle="Anzahl Zeichen begrenzt" error="Die Eingabe ist auf 60 Zeichen beschränkt" sqref="A15:A16" xr:uid="{00000000-0002-0000-0200-000000000000}">
      <formula1>61</formula1>
      <formula2>0</formula2>
    </dataValidation>
    <dataValidation type="list" allowBlank="1" showInputMessage="1" showErrorMessage="1" sqref="A18" xr:uid="{00000000-0002-0000-0200-000001000000}">
      <formula1>$B$18:$B$29</formula1>
    </dataValidation>
  </dataValidations>
  <printOptions horizontalCentered="1" verticalCentered="1"/>
  <pageMargins left="0.78740157480314965" right="0.78740157480314965" top="0.98425196850393704" bottom="0.98425196850393704" header="0.51181102362204722" footer="0.51181102362204722"/>
  <pageSetup paperSize="9" firstPageNumber="0" orientation="portrait" r:id="rId3"/>
  <headerFooter alignWithMargins="0">
    <oddFooter>&amp;Rjuillet 2024 / V0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E34"/>
  <sheetViews>
    <sheetView showGridLines="0" zoomScaleNormal="100" workbookViewId="0">
      <selection activeCell="B9" sqref="B9"/>
    </sheetView>
  </sheetViews>
  <sheetFormatPr baseColWidth="10" defaultColWidth="11.42578125" defaultRowHeight="15" x14ac:dyDescent="0.2"/>
  <cols>
    <col min="1" max="1" width="33.7109375" style="5" customWidth="1"/>
    <col min="2" max="2" width="50.28515625" style="5" customWidth="1"/>
    <col min="3" max="3" width="11.42578125" style="5"/>
    <col min="4" max="4" width="49.7109375" style="5" hidden="1" customWidth="1"/>
    <col min="5" max="5" width="9.42578125" style="5" customWidth="1"/>
    <col min="6" max="6" width="29.42578125" style="5" customWidth="1"/>
    <col min="7" max="16384" width="11.42578125" style="5"/>
  </cols>
  <sheetData>
    <row r="1" spans="1:5" ht="20.25" x14ac:dyDescent="0.2">
      <c r="A1" s="6" t="s">
        <v>49</v>
      </c>
      <c r="B1" s="16" t="str">
        <f>IF('Page de titre'!$A$21="","",'Page de titre'!$A$21)</f>
        <v/>
      </c>
      <c r="C1" s="119"/>
      <c r="E1" s="17"/>
    </row>
    <row r="2" spans="1:5" ht="20.25" x14ac:dyDescent="0.2">
      <c r="A2" s="7"/>
    </row>
    <row r="3" spans="1:5" ht="19.5" customHeight="1" x14ac:dyDescent="0.2">
      <c r="A3" s="183" t="s">
        <v>50</v>
      </c>
      <c r="B3" s="36"/>
    </row>
    <row r="4" spans="1:5" ht="14.25" customHeight="1" x14ac:dyDescent="0.2">
      <c r="A4" s="19"/>
      <c r="B4" s="19"/>
    </row>
    <row r="5" spans="1:5" s="8" customFormat="1" ht="19.5" customHeight="1" x14ac:dyDescent="0.2">
      <c r="A5" s="18" t="s">
        <v>51</v>
      </c>
      <c r="B5" s="9"/>
    </row>
    <row r="6" spans="1:5" x14ac:dyDescent="0.2">
      <c r="A6" s="20"/>
      <c r="B6" s="21"/>
    </row>
    <row r="7" spans="1:5" ht="19.5" customHeight="1" x14ac:dyDescent="0.2">
      <c r="A7" s="18" t="s">
        <v>52</v>
      </c>
      <c r="B7" s="10"/>
    </row>
    <row r="8" spans="1:5" x14ac:dyDescent="0.2">
      <c r="A8" s="20"/>
      <c r="B8" s="21"/>
    </row>
    <row r="9" spans="1:5" ht="18.75" customHeight="1" x14ac:dyDescent="0.2">
      <c r="A9" s="18" t="s">
        <v>53</v>
      </c>
      <c r="B9" s="9"/>
    </row>
    <row r="10" spans="1:5" x14ac:dyDescent="0.2">
      <c r="A10" s="20"/>
      <c r="B10" s="21"/>
    </row>
    <row r="11" spans="1:5" ht="15" customHeight="1" x14ac:dyDescent="0.2">
      <c r="A11" s="20"/>
      <c r="B11" s="21"/>
    </row>
    <row r="12" spans="1:5" ht="19.5" customHeight="1" x14ac:dyDescent="0.2">
      <c r="A12" s="18" t="s">
        <v>54</v>
      </c>
      <c r="B12" s="9"/>
      <c r="D12" s="8"/>
    </row>
    <row r="13" spans="1:5" ht="15" customHeight="1" x14ac:dyDescent="0.2">
      <c r="A13" s="20"/>
      <c r="B13" s="21"/>
    </row>
    <row r="14" spans="1:5" ht="19.5" customHeight="1" x14ac:dyDescent="0.2">
      <c r="A14" s="202" t="s">
        <v>108</v>
      </c>
      <c r="B14" s="9"/>
      <c r="D14" s="8"/>
    </row>
    <row r="15" spans="1:5" s="8" customFormat="1" ht="15" customHeight="1" x14ac:dyDescent="0.2">
      <c r="A15" s="203"/>
      <c r="B15" s="22"/>
      <c r="D15" s="5" t="s">
        <v>73</v>
      </c>
    </row>
    <row r="16" spans="1:5" ht="19.5" customHeight="1" x14ac:dyDescent="0.2">
      <c r="A16" s="202" t="s">
        <v>103</v>
      </c>
      <c r="B16" s="9"/>
      <c r="D16" s="5" t="s">
        <v>74</v>
      </c>
    </row>
    <row r="17" spans="1:4" ht="15" customHeight="1" x14ac:dyDescent="0.2">
      <c r="A17" s="20"/>
      <c r="B17" s="21"/>
      <c r="D17" s="5" t="s">
        <v>75</v>
      </c>
    </row>
    <row r="18" spans="1:4" ht="19.5" customHeight="1" x14ac:dyDescent="0.2">
      <c r="A18" s="18" t="s">
        <v>55</v>
      </c>
      <c r="B18" s="9"/>
      <c r="D18" s="5" t="s">
        <v>76</v>
      </c>
    </row>
    <row r="19" spans="1:4" ht="15" customHeight="1" x14ac:dyDescent="0.2">
      <c r="A19" s="20"/>
      <c r="B19" s="21"/>
      <c r="D19" s="5" t="s">
        <v>77</v>
      </c>
    </row>
    <row r="20" spans="1:4" ht="28.5" customHeight="1" x14ac:dyDescent="0.2">
      <c r="A20" s="18" t="s">
        <v>56</v>
      </c>
      <c r="B20" s="9"/>
      <c r="D20" s="5" t="s">
        <v>78</v>
      </c>
    </row>
    <row r="21" spans="1:4" ht="15" customHeight="1" x14ac:dyDescent="0.2">
      <c r="A21" s="20"/>
      <c r="B21" s="21"/>
      <c r="D21" s="5" t="s">
        <v>79</v>
      </c>
    </row>
    <row r="22" spans="1:4" ht="19.5" customHeight="1" x14ac:dyDescent="0.2">
      <c r="A22" s="18" t="s">
        <v>57</v>
      </c>
      <c r="B22" s="63"/>
      <c r="D22" s="5" t="s">
        <v>80</v>
      </c>
    </row>
    <row r="23" spans="1:4" x14ac:dyDescent="0.2">
      <c r="A23" s="20"/>
      <c r="B23" s="21"/>
      <c r="D23" s="5" t="s">
        <v>81</v>
      </c>
    </row>
    <row r="24" spans="1:4" ht="19.5" customHeight="1" x14ac:dyDescent="0.2">
      <c r="A24" s="18" t="s">
        <v>58</v>
      </c>
      <c r="B24" s="37"/>
    </row>
    <row r="25" spans="1:4" x14ac:dyDescent="0.2">
      <c r="A25" s="20"/>
      <c r="B25" s="21"/>
    </row>
    <row r="26" spans="1:4" ht="19.5" customHeight="1" x14ac:dyDescent="0.2">
      <c r="A26" s="18" t="s">
        <v>151</v>
      </c>
      <c r="B26" s="9"/>
    </row>
    <row r="27" spans="1:4" x14ac:dyDescent="0.2">
      <c r="A27" s="20"/>
      <c r="B27" s="21"/>
    </row>
    <row r="28" spans="1:4" x14ac:dyDescent="0.2">
      <c r="A28" s="23" t="s">
        <v>59</v>
      </c>
      <c r="B28" s="63"/>
    </row>
    <row r="29" spans="1:4" x14ac:dyDescent="0.2">
      <c r="A29" s="24" t="s">
        <v>60</v>
      </c>
      <c r="B29" s="64"/>
    </row>
    <row r="30" spans="1:4" x14ac:dyDescent="0.2">
      <c r="A30" s="24" t="s">
        <v>104</v>
      </c>
      <c r="B30" s="64"/>
    </row>
    <row r="31" spans="1:4" x14ac:dyDescent="0.2">
      <c r="A31" s="25" t="s">
        <v>105</v>
      </c>
      <c r="B31" s="64"/>
    </row>
    <row r="32" spans="1:4" x14ac:dyDescent="0.2">
      <c r="A32" s="20"/>
      <c r="B32" s="21"/>
    </row>
    <row r="34" spans="1:1" x14ac:dyDescent="0.2">
      <c r="A34" s="11"/>
    </row>
  </sheetData>
  <sheetProtection algorithmName="SHA-512" hashValue="avxZBW7snKYTLIhqARnCEV1xQFDhjyZXee3ru99Sc70LrdYdUtgmMeg4ksHsJSIEy5t77YEjHZo19MBQPOLkHw==" saltValue="agNy6Bi1QG0TrnlAxi/m8Q==" spinCount="100000" sheet="1" selectLockedCells="1"/>
  <customSheetViews>
    <customSheetView guid="{9DC15D43-DB91-4026-B1BA-B1C8C851D0CB}" showGridLines="0" hiddenColumns="1">
      <selection activeCell="B23" sqref="B23"/>
      <pageMargins left="0.59055118110236227" right="0.59055118110236227" top="0.98425196850393704" bottom="0.98425196850393704" header="0.51181102362204722" footer="0.51181102362204722"/>
      <pageSetup paperSize="9" firstPageNumber="0" orientation="portrait" r:id="rId1"/>
      <headerFooter alignWithMargins="0"/>
    </customSheetView>
    <customSheetView guid="{F5ADE00B-8571-46B4-9428-64D54163C2F4}" showGridLines="0" hiddenColumns="1">
      <selection activeCell="B23" sqref="B23"/>
      <pageMargins left="0.59055118110236227" right="0.59055118110236227" top="0.98425196850393704" bottom="0.98425196850393704" header="0.51181102362204722" footer="0.51181102362204722"/>
      <pageSetup paperSize="9" firstPageNumber="0" orientation="portrait" r:id="rId2"/>
      <headerFooter alignWithMargins="0"/>
    </customSheetView>
  </customSheetViews>
  <phoneticPr fontId="31" type="noConversion"/>
  <dataValidations count="2">
    <dataValidation type="whole" allowBlank="1" showErrorMessage="1" sqref="B7" xr:uid="{00000000-0002-0000-0300-000000000000}">
      <formula1>1000</formula1>
      <formula2>9999</formula2>
    </dataValidation>
    <dataValidation type="list" allowBlank="1" showInputMessage="1" showErrorMessage="1" sqref="B16" xr:uid="{00000000-0002-0000-0300-000001000000}">
      <formula1>$D$15:$D$23</formula1>
    </dataValidation>
  </dataValidations>
  <pageMargins left="0.59055118110236227" right="0.59055118110236227" top="0.98425196850393704" bottom="0.98425196850393704" header="0.51181102362204722" footer="0.51181102362204722"/>
  <pageSetup paperSize="9" firstPageNumber="0"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20"/>
  <sheetViews>
    <sheetView showGridLines="0" workbookViewId="0">
      <selection activeCell="X18" sqref="X18"/>
    </sheetView>
  </sheetViews>
  <sheetFormatPr baseColWidth="10" defaultRowHeight="12.75" x14ac:dyDescent="0.2"/>
  <cols>
    <col min="1" max="3" width="4.5703125" customWidth="1"/>
    <col min="4" max="4" width="6.28515625" customWidth="1"/>
    <col min="5" max="7" width="4.5703125" customWidth="1"/>
    <col min="8" max="8" width="4.7109375" customWidth="1"/>
    <col min="9" max="11" width="4.5703125" customWidth="1"/>
    <col min="12" max="12" width="5.28515625" customWidth="1"/>
    <col min="13" max="13" width="18.7109375" customWidth="1"/>
    <col min="14" max="21" width="4.5703125" customWidth="1"/>
    <col min="22" max="22" width="4.7109375" customWidth="1"/>
    <col min="25" max="25" width="4.7109375" customWidth="1"/>
    <col min="27" max="28" width="0" hidden="1" customWidth="1"/>
  </cols>
  <sheetData>
    <row r="1" spans="1:27" ht="18" x14ac:dyDescent="0.25">
      <c r="A1" s="204" t="s">
        <v>106</v>
      </c>
      <c r="B1" s="209"/>
      <c r="C1" s="209"/>
      <c r="D1" s="209"/>
      <c r="E1" s="209"/>
      <c r="F1" s="209"/>
      <c r="G1" s="209"/>
      <c r="H1" s="209"/>
      <c r="I1" s="209"/>
      <c r="J1" s="209"/>
      <c r="K1" s="209"/>
      <c r="L1" s="209"/>
      <c r="M1" s="209"/>
      <c r="N1" s="209"/>
      <c r="O1" s="209"/>
      <c r="P1" s="209"/>
      <c r="Q1" s="209"/>
      <c r="R1" s="209"/>
      <c r="S1" s="205"/>
      <c r="T1" s="205"/>
      <c r="U1" s="485"/>
      <c r="V1" s="485"/>
      <c r="W1" s="210"/>
      <c r="X1" s="210"/>
      <c r="Y1" s="210"/>
    </row>
    <row r="2" spans="1:27" x14ac:dyDescent="0.2">
      <c r="A2" s="211"/>
      <c r="B2" s="209"/>
      <c r="C2" s="209"/>
      <c r="D2" s="209"/>
      <c r="E2" s="211"/>
      <c r="F2" s="211"/>
      <c r="G2" s="211"/>
      <c r="H2" s="211"/>
      <c r="I2" s="211"/>
      <c r="J2" s="211"/>
      <c r="K2" s="211"/>
      <c r="L2" s="211"/>
      <c r="M2" s="211"/>
      <c r="N2" s="209"/>
      <c r="O2" s="209"/>
      <c r="P2" s="209"/>
      <c r="Q2" s="209"/>
      <c r="R2" s="209"/>
      <c r="S2" s="209"/>
      <c r="T2" s="209"/>
      <c r="U2" s="209"/>
      <c r="V2" s="209"/>
      <c r="W2" s="209"/>
      <c r="X2" s="209"/>
      <c r="Y2" s="209"/>
    </row>
    <row r="3" spans="1:27" ht="15" x14ac:dyDescent="0.2">
      <c r="A3" s="206" t="s">
        <v>107</v>
      </c>
      <c r="B3" s="209"/>
      <c r="C3" s="209"/>
      <c r="D3" s="209"/>
      <c r="E3" s="490" t="str">
        <f>IF('Page de titre'!A15="","",'Page de titre'!A15)</f>
        <v/>
      </c>
      <c r="F3" s="491"/>
      <c r="G3" s="491"/>
      <c r="H3" s="491"/>
      <c r="I3" s="491"/>
      <c r="J3" s="491"/>
      <c r="K3" s="491"/>
      <c r="L3" s="491"/>
      <c r="M3" s="491"/>
      <c r="N3" s="491"/>
      <c r="O3" s="491"/>
      <c r="P3" s="491"/>
      <c r="Q3" s="491"/>
      <c r="R3" s="491"/>
      <c r="S3" s="491"/>
      <c r="T3" s="491"/>
      <c r="U3" s="492"/>
      <c r="V3" s="207"/>
      <c r="W3" s="208"/>
      <c r="X3" s="208"/>
      <c r="Y3" s="209"/>
    </row>
    <row r="4" spans="1:27" x14ac:dyDescent="0.2">
      <c r="A4" s="209"/>
      <c r="B4" s="209"/>
      <c r="C4" s="209"/>
      <c r="D4" s="209"/>
      <c r="E4" s="209"/>
      <c r="F4" s="209"/>
      <c r="G4" s="209"/>
      <c r="H4" s="209"/>
      <c r="I4" s="209"/>
      <c r="J4" s="209"/>
      <c r="K4" s="209"/>
      <c r="L4" s="209"/>
      <c r="M4" s="209"/>
      <c r="N4" s="209"/>
      <c r="O4" s="209"/>
      <c r="P4" s="209"/>
      <c r="Q4" s="209"/>
      <c r="R4" s="209"/>
      <c r="S4" s="209"/>
      <c r="T4" s="209"/>
      <c r="U4" s="209"/>
      <c r="V4" s="209"/>
      <c r="W4" s="209"/>
      <c r="X4" s="209"/>
      <c r="Y4" s="209"/>
    </row>
    <row r="5" spans="1:27" ht="15" x14ac:dyDescent="0.2">
      <c r="A5" s="206" t="s">
        <v>109</v>
      </c>
      <c r="B5" s="209"/>
      <c r="C5" s="209"/>
      <c r="D5" s="209"/>
      <c r="E5" s="493" t="str">
        <f>IF('Données de base'!B22="","",'Données de base'!B22)</f>
        <v/>
      </c>
      <c r="F5" s="494"/>
      <c r="G5" s="494"/>
      <c r="H5" s="495"/>
      <c r="I5" s="209"/>
      <c r="J5" s="209"/>
      <c r="K5" s="209"/>
      <c r="L5" s="209"/>
      <c r="M5" s="209"/>
      <c r="N5" s="209"/>
      <c r="O5" s="209"/>
      <c r="P5" s="209"/>
      <c r="Q5" s="209"/>
      <c r="R5" s="209"/>
      <c r="S5" s="209"/>
      <c r="T5" s="209"/>
      <c r="U5" s="209"/>
      <c r="V5" s="209"/>
      <c r="W5" s="209"/>
      <c r="X5" s="209"/>
      <c r="Y5" s="209"/>
    </row>
    <row r="6" spans="1:27" ht="15" x14ac:dyDescent="0.2">
      <c r="A6" s="206"/>
      <c r="B6" s="209"/>
      <c r="C6" s="209"/>
      <c r="D6" s="209"/>
      <c r="E6" s="134"/>
      <c r="F6" s="134"/>
      <c r="G6" s="134"/>
      <c r="H6" s="134"/>
      <c r="I6" s="209"/>
      <c r="J6" s="209"/>
      <c r="K6" s="209"/>
      <c r="L6" s="209"/>
      <c r="M6" s="209"/>
      <c r="N6" s="209"/>
      <c r="O6" s="209"/>
      <c r="P6" s="209"/>
      <c r="Q6" s="209"/>
      <c r="R6" s="209"/>
      <c r="S6" s="209"/>
      <c r="T6" s="209"/>
      <c r="U6" s="209"/>
      <c r="V6" s="209"/>
      <c r="W6" s="209"/>
      <c r="X6" s="209"/>
      <c r="Y6" s="209"/>
    </row>
    <row r="7" spans="1:27" ht="15.75" thickBot="1" x14ac:dyDescent="0.25">
      <c r="A7" s="206"/>
      <c r="B7" s="209"/>
      <c r="C7" s="209"/>
      <c r="D7" s="209"/>
      <c r="E7" s="134"/>
      <c r="F7" s="134"/>
      <c r="G7" s="134"/>
      <c r="H7" s="134"/>
      <c r="I7" s="209"/>
      <c r="J7" s="209"/>
      <c r="K7" s="209"/>
      <c r="L7" s="209"/>
      <c r="M7" s="209"/>
      <c r="N7" s="209"/>
      <c r="O7" s="209"/>
      <c r="P7" s="209"/>
      <c r="Q7" s="209"/>
      <c r="R7" s="209"/>
      <c r="S7" s="209"/>
      <c r="T7" s="209"/>
      <c r="U7" s="209"/>
      <c r="V7" s="209"/>
      <c r="W7" s="209"/>
      <c r="X7" s="209"/>
      <c r="Y7" s="209"/>
    </row>
    <row r="8" spans="1:27" ht="13.5" thickBot="1" x14ac:dyDescent="0.25">
      <c r="A8" s="196"/>
      <c r="B8" s="196"/>
      <c r="C8" s="196"/>
      <c r="D8" s="196"/>
      <c r="E8" s="496" t="s">
        <v>131</v>
      </c>
      <c r="F8" s="497"/>
      <c r="G8" s="497"/>
      <c r="H8" s="497"/>
      <c r="I8" s="497"/>
      <c r="J8" s="497"/>
      <c r="K8" s="497"/>
      <c r="L8" s="497"/>
      <c r="M8" s="498"/>
      <c r="N8" s="196"/>
      <c r="O8" s="196"/>
      <c r="P8" s="196"/>
      <c r="Q8" s="196"/>
      <c r="R8" s="196"/>
      <c r="S8" s="196"/>
      <c r="T8" s="196"/>
      <c r="U8" s="196"/>
      <c r="V8" s="196"/>
      <c r="W8" s="196"/>
      <c r="X8" s="196"/>
      <c r="Y8" s="196"/>
    </row>
    <row r="9" spans="1:27" ht="151.5" customHeight="1" x14ac:dyDescent="0.2">
      <c r="A9" s="486" t="s">
        <v>61</v>
      </c>
      <c r="B9" s="487"/>
      <c r="C9" s="487"/>
      <c r="D9" s="487"/>
      <c r="E9" s="454" t="s">
        <v>133</v>
      </c>
      <c r="F9" s="454"/>
      <c r="G9" s="454"/>
      <c r="H9" s="454"/>
      <c r="I9" s="454" t="s">
        <v>132</v>
      </c>
      <c r="J9" s="454"/>
      <c r="K9" s="454"/>
      <c r="L9" s="454"/>
      <c r="M9" s="245" t="s">
        <v>185</v>
      </c>
      <c r="N9" s="454" t="s">
        <v>153</v>
      </c>
      <c r="O9" s="454"/>
      <c r="P9" s="454"/>
      <c r="Q9" s="454"/>
      <c r="R9" s="454" t="s">
        <v>112</v>
      </c>
      <c r="S9" s="454"/>
      <c r="T9" s="454"/>
      <c r="U9" s="455"/>
      <c r="V9" s="453" t="s">
        <v>113</v>
      </c>
      <c r="W9" s="454"/>
      <c r="X9" s="454" t="s">
        <v>154</v>
      </c>
      <c r="Y9" s="455"/>
      <c r="AA9" s="13" t="s">
        <v>39</v>
      </c>
    </row>
    <row r="10" spans="1:27" s="137" customFormat="1" ht="28.5" customHeight="1" x14ac:dyDescent="0.2">
      <c r="A10" s="488" t="s">
        <v>157</v>
      </c>
      <c r="B10" s="489"/>
      <c r="C10" s="489"/>
      <c r="D10" s="489"/>
      <c r="E10" s="482"/>
      <c r="F10" s="482"/>
      <c r="G10" s="482"/>
      <c r="H10" s="482"/>
      <c r="I10" s="468"/>
      <c r="J10" s="469"/>
      <c r="K10" s="469"/>
      <c r="L10" s="470"/>
      <c r="M10" s="173"/>
      <c r="N10" s="477"/>
      <c r="O10" s="478"/>
      <c r="P10" s="478"/>
      <c r="Q10" s="479"/>
      <c r="R10" s="475">
        <f>SUM(E10:Q10)</f>
        <v>0</v>
      </c>
      <c r="S10" s="475"/>
      <c r="T10" s="475"/>
      <c r="U10" s="476"/>
      <c r="V10" s="456">
        <f>Synthèse!G7</f>
        <v>0</v>
      </c>
      <c r="W10" s="457"/>
      <c r="X10" s="458">
        <f>V10-R10</f>
        <v>0</v>
      </c>
      <c r="Y10" s="459"/>
      <c r="AA10" s="138">
        <f>Synthèse!F7-'Recettes budgétées'!R10</f>
        <v>0</v>
      </c>
    </row>
    <row r="11" spans="1:27" s="137" customFormat="1" ht="28.5" customHeight="1" x14ac:dyDescent="0.2">
      <c r="A11" s="480" t="s">
        <v>152</v>
      </c>
      <c r="B11" s="481"/>
      <c r="C11" s="481"/>
      <c r="D11" s="481"/>
      <c r="E11" s="482"/>
      <c r="F11" s="482"/>
      <c r="G11" s="482"/>
      <c r="H11" s="482"/>
      <c r="I11" s="468"/>
      <c r="J11" s="469"/>
      <c r="K11" s="469"/>
      <c r="L11" s="470"/>
      <c r="M11" s="173"/>
      <c r="N11" s="477"/>
      <c r="O11" s="478"/>
      <c r="P11" s="478"/>
      <c r="Q11" s="479"/>
      <c r="R11" s="475">
        <f>SUM(E11:Q11)</f>
        <v>0</v>
      </c>
      <c r="S11" s="475"/>
      <c r="T11" s="475"/>
      <c r="U11" s="476"/>
      <c r="V11" s="456">
        <f>Synthèse!G12</f>
        <v>0</v>
      </c>
      <c r="W11" s="457"/>
      <c r="X11" s="458">
        <f>V11-R11</f>
        <v>0</v>
      </c>
      <c r="Y11" s="459"/>
      <c r="AA11" s="138">
        <f>Synthèse!F12-'Recettes budgétées'!R11</f>
        <v>0</v>
      </c>
    </row>
    <row r="12" spans="1:27" s="137" customFormat="1" ht="28.5" customHeight="1" x14ac:dyDescent="0.2">
      <c r="A12" s="480" t="s">
        <v>118</v>
      </c>
      <c r="B12" s="481"/>
      <c r="C12" s="481"/>
      <c r="D12" s="481"/>
      <c r="E12" s="482"/>
      <c r="F12" s="482"/>
      <c r="G12" s="482"/>
      <c r="H12" s="482"/>
      <c r="I12" s="468"/>
      <c r="J12" s="469"/>
      <c r="K12" s="469"/>
      <c r="L12" s="470"/>
      <c r="M12" s="173"/>
      <c r="N12" s="477"/>
      <c r="O12" s="478"/>
      <c r="P12" s="478"/>
      <c r="Q12" s="479"/>
      <c r="R12" s="475">
        <f>SUM(E12:Q12)</f>
        <v>0</v>
      </c>
      <c r="S12" s="475"/>
      <c r="T12" s="475"/>
      <c r="U12" s="476"/>
      <c r="V12" s="456">
        <f>Synthèse!G17</f>
        <v>0</v>
      </c>
      <c r="W12" s="457"/>
      <c r="X12" s="458">
        <f>V12-R12</f>
        <v>0</v>
      </c>
      <c r="Y12" s="459"/>
      <c r="AA12" s="138">
        <f>Synthèse!F17-'Recettes budgétées'!R12</f>
        <v>0</v>
      </c>
    </row>
    <row r="13" spans="1:27" s="137" customFormat="1" ht="28.5" customHeight="1" x14ac:dyDescent="0.2">
      <c r="A13" s="480" t="s">
        <v>186</v>
      </c>
      <c r="B13" s="481"/>
      <c r="C13" s="481"/>
      <c r="D13" s="481"/>
      <c r="E13" s="482"/>
      <c r="F13" s="482"/>
      <c r="G13" s="482"/>
      <c r="H13" s="482"/>
      <c r="I13" s="468"/>
      <c r="J13" s="469"/>
      <c r="K13" s="469"/>
      <c r="L13" s="470"/>
      <c r="M13" s="173"/>
      <c r="N13" s="477"/>
      <c r="O13" s="478"/>
      <c r="P13" s="478"/>
      <c r="Q13" s="479"/>
      <c r="R13" s="475">
        <f>SUM(E13:Q13)</f>
        <v>0</v>
      </c>
      <c r="S13" s="475"/>
      <c r="T13" s="475"/>
      <c r="U13" s="476"/>
      <c r="V13" s="456">
        <f>Synthèse!G22</f>
        <v>0</v>
      </c>
      <c r="W13" s="457"/>
      <c r="X13" s="458">
        <f>V13-R13</f>
        <v>0</v>
      </c>
      <c r="Y13" s="459"/>
      <c r="AA13" s="138">
        <f>Synthèse!F22-'Recettes budgétées'!R13</f>
        <v>0</v>
      </c>
    </row>
    <row r="14" spans="1:27" s="137" customFormat="1" ht="28.5" customHeight="1" thickBot="1" x14ac:dyDescent="0.25">
      <c r="A14" s="483" t="s">
        <v>216</v>
      </c>
      <c r="B14" s="484"/>
      <c r="C14" s="484"/>
      <c r="D14" s="484"/>
      <c r="E14" s="471"/>
      <c r="F14" s="472"/>
      <c r="G14" s="472"/>
      <c r="H14" s="473"/>
      <c r="I14" s="471"/>
      <c r="J14" s="472"/>
      <c r="K14" s="472"/>
      <c r="L14" s="473"/>
      <c r="M14" s="174"/>
      <c r="N14" s="361"/>
      <c r="O14" s="361"/>
      <c r="P14" s="361"/>
      <c r="Q14" s="361"/>
      <c r="R14" s="471"/>
      <c r="S14" s="472"/>
      <c r="T14" s="472"/>
      <c r="U14" s="474"/>
      <c r="V14" s="460">
        <f>Synthèse!G27</f>
        <v>0</v>
      </c>
      <c r="W14" s="461"/>
      <c r="X14" s="461">
        <f>V14</f>
        <v>0</v>
      </c>
      <c r="Y14" s="462"/>
      <c r="AA14" s="138">
        <f>Synthèse!F27</f>
        <v>0</v>
      </c>
    </row>
    <row r="15" spans="1:27" s="137" customFormat="1" ht="21" customHeight="1" thickBot="1" x14ac:dyDescent="0.25">
      <c r="E15" s="138"/>
      <c r="F15" s="138"/>
      <c r="G15" s="138"/>
      <c r="H15" s="138"/>
      <c r="I15" s="138"/>
      <c r="J15" s="138"/>
      <c r="K15" s="138"/>
      <c r="L15" s="138"/>
      <c r="M15" s="138"/>
      <c r="N15" s="465" t="s">
        <v>64</v>
      </c>
      <c r="O15" s="466"/>
      <c r="P15" s="466"/>
      <c r="Q15" s="467"/>
      <c r="R15" s="463">
        <f>SUM(R10:R14)</f>
        <v>0</v>
      </c>
      <c r="S15" s="463"/>
      <c r="T15" s="463"/>
      <c r="U15" s="464"/>
      <c r="V15" s="449">
        <f>SUM(V10:V14)</f>
        <v>0</v>
      </c>
      <c r="W15" s="450"/>
      <c r="X15" s="451">
        <f>SUM(X10:X14)</f>
        <v>0</v>
      </c>
      <c r="Y15" s="452"/>
      <c r="AA15" s="138">
        <f>SUM(AA10:AA14)</f>
        <v>0</v>
      </c>
    </row>
    <row r="16" spans="1:27" s="132" customFormat="1" ht="15" x14ac:dyDescent="0.2"/>
    <row r="17" spans="1:17" s="132" customFormat="1" ht="15" x14ac:dyDescent="0.2">
      <c r="A17" s="178" t="s">
        <v>63</v>
      </c>
      <c r="B17" s="178"/>
      <c r="C17" s="178"/>
      <c r="D17" s="178"/>
      <c r="E17" s="178"/>
      <c r="F17" s="178"/>
      <c r="G17" s="178"/>
      <c r="H17" s="178"/>
      <c r="I17" s="178"/>
      <c r="J17" s="178"/>
      <c r="K17" s="178"/>
      <c r="L17" s="178"/>
      <c r="M17" s="178"/>
      <c r="N17" s="178"/>
      <c r="O17" s="178"/>
      <c r="P17" s="178"/>
      <c r="Q17" s="178"/>
    </row>
    <row r="18" spans="1:17" s="132" customFormat="1" ht="15" x14ac:dyDescent="0.2">
      <c r="B18" s="178"/>
      <c r="C18" s="178"/>
      <c r="D18" s="178"/>
      <c r="E18" s="178"/>
      <c r="F18" s="178"/>
      <c r="G18" s="178"/>
      <c r="H18" s="178"/>
      <c r="I18" s="178"/>
      <c r="J18" s="178"/>
      <c r="K18" s="178"/>
      <c r="L18" s="178"/>
    </row>
    <row r="19" spans="1:17" ht="15" x14ac:dyDescent="0.2">
      <c r="A19" s="132" t="s">
        <v>130</v>
      </c>
    </row>
    <row r="20" spans="1:17" ht="15" x14ac:dyDescent="0.2">
      <c r="A20" s="178" t="s">
        <v>129</v>
      </c>
    </row>
  </sheetData>
  <sheetProtection algorithmName="SHA-512" hashValue="rTAxyDkt2KZnkZ2LwaqOieDr3tQAYuTMa495jvbEGIdCoIcO2+0ILfw7BDTDq38ew78tMjdHmHjU1RaXVIBHPA==" saltValue="gjA8ODOqwDX9qS8GPGYiew==" spinCount="100000" sheet="1" objects="1" scenarios="1"/>
  <mergeCells count="49">
    <mergeCell ref="A11:D11"/>
    <mergeCell ref="E11:H11"/>
    <mergeCell ref="U1:V1"/>
    <mergeCell ref="A9:D9"/>
    <mergeCell ref="A10:D10"/>
    <mergeCell ref="E9:H9"/>
    <mergeCell ref="E10:H10"/>
    <mergeCell ref="I9:L9"/>
    <mergeCell ref="E3:U3"/>
    <mergeCell ref="E5:H5"/>
    <mergeCell ref="R9:U9"/>
    <mergeCell ref="R10:U10"/>
    <mergeCell ref="N9:Q9"/>
    <mergeCell ref="N11:Q11"/>
    <mergeCell ref="E8:M8"/>
    <mergeCell ref="A12:D12"/>
    <mergeCell ref="E12:H12"/>
    <mergeCell ref="R12:U12"/>
    <mergeCell ref="A14:D14"/>
    <mergeCell ref="E14:H14"/>
    <mergeCell ref="A13:D13"/>
    <mergeCell ref="E13:H13"/>
    <mergeCell ref="R13:U13"/>
    <mergeCell ref="N12:Q12"/>
    <mergeCell ref="N13:Q13"/>
    <mergeCell ref="R15:U15"/>
    <mergeCell ref="N15:Q15"/>
    <mergeCell ref="I10:L10"/>
    <mergeCell ref="I11:L11"/>
    <mergeCell ref="I12:L12"/>
    <mergeCell ref="I13:L13"/>
    <mergeCell ref="I14:L14"/>
    <mergeCell ref="R14:U14"/>
    <mergeCell ref="R11:U11"/>
    <mergeCell ref="N10:Q10"/>
    <mergeCell ref="V15:W15"/>
    <mergeCell ref="X15:Y15"/>
    <mergeCell ref="V9:W9"/>
    <mergeCell ref="X9:Y9"/>
    <mergeCell ref="V10:W10"/>
    <mergeCell ref="V11:W11"/>
    <mergeCell ref="V12:W12"/>
    <mergeCell ref="V13:W13"/>
    <mergeCell ref="X10:Y10"/>
    <mergeCell ref="X11:Y11"/>
    <mergeCell ref="X12:Y12"/>
    <mergeCell ref="X13:Y13"/>
    <mergeCell ref="V14:W14"/>
    <mergeCell ref="X14:Y14"/>
  </mergeCells>
  <pageMargins left="0.7" right="0.7" top="0.78740157499999996" bottom="0.78740157499999996" header="0.3" footer="0.3"/>
  <pageSetup paperSize="9" scale="9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82"/>
  <sheetViews>
    <sheetView zoomScaleNormal="100" zoomScalePageLayoutView="120" workbookViewId="0">
      <selection activeCell="A65" sqref="A65:C65"/>
    </sheetView>
  </sheetViews>
  <sheetFormatPr baseColWidth="10" defaultColWidth="12.5703125" defaultRowHeight="14.25" x14ac:dyDescent="0.2"/>
  <cols>
    <col min="1" max="1" width="22.5703125" style="291" customWidth="1"/>
    <col min="2" max="3" width="19.42578125" style="291" customWidth="1"/>
    <col min="4" max="4" width="15.5703125" style="291" customWidth="1"/>
    <col min="5" max="7" width="13.28515625" style="291" customWidth="1"/>
    <col min="8" max="16384" width="12.5703125" style="291"/>
  </cols>
  <sheetData>
    <row r="1" spans="1:7" ht="15.75" x14ac:dyDescent="0.2">
      <c r="A1" s="290" t="s">
        <v>178</v>
      </c>
    </row>
    <row r="2" spans="1:7" ht="8.65" customHeight="1" x14ac:dyDescent="0.2"/>
    <row r="3" spans="1:7" ht="20.65" customHeight="1" x14ac:dyDescent="0.2">
      <c r="A3" s="292" t="s">
        <v>177</v>
      </c>
    </row>
    <row r="4" spans="1:7" ht="96.75" customHeight="1" x14ac:dyDescent="0.2">
      <c r="A4" s="532" t="s">
        <v>192</v>
      </c>
      <c r="B4" s="533"/>
      <c r="C4" s="533"/>
      <c r="D4" s="533"/>
      <c r="E4" s="533"/>
      <c r="F4" s="534"/>
    </row>
    <row r="6" spans="1:7" ht="16.899999999999999" customHeight="1" x14ac:dyDescent="0.2">
      <c r="A6" s="292" t="s">
        <v>176</v>
      </c>
    </row>
    <row r="7" spans="1:7" ht="51.75" customHeight="1" x14ac:dyDescent="0.2">
      <c r="A7" s="532" t="s">
        <v>193</v>
      </c>
      <c r="B7" s="533"/>
      <c r="C7" s="533"/>
      <c r="D7" s="533"/>
      <c r="E7" s="533"/>
      <c r="F7" s="534"/>
    </row>
    <row r="8" spans="1:7" ht="6.6" customHeight="1" thickBot="1" x14ac:dyDescent="0.25"/>
    <row r="9" spans="1:7" ht="17.649999999999999" customHeight="1" x14ac:dyDescent="0.2">
      <c r="A9" s="514" t="s">
        <v>175</v>
      </c>
      <c r="B9" s="515"/>
      <c r="C9" s="515"/>
      <c r="D9" s="515"/>
      <c r="E9" s="515"/>
      <c r="F9" s="535"/>
    </row>
    <row r="10" spans="1:7" x14ac:dyDescent="0.2">
      <c r="A10" s="293" t="s">
        <v>172</v>
      </c>
      <c r="B10" s="294" t="s">
        <v>166</v>
      </c>
      <c r="C10" s="294" t="s">
        <v>165</v>
      </c>
      <c r="D10" s="530" t="s">
        <v>171</v>
      </c>
      <c r="E10" s="531"/>
      <c r="F10" s="531"/>
      <c r="G10" s="295"/>
    </row>
    <row r="11" spans="1:7" x14ac:dyDescent="0.2">
      <c r="A11" s="296"/>
      <c r="B11" s="297"/>
      <c r="C11" s="297"/>
      <c r="D11" s="525"/>
      <c r="E11" s="526"/>
      <c r="F11" s="526"/>
      <c r="G11" s="298"/>
    </row>
    <row r="12" spans="1:7" x14ac:dyDescent="0.2">
      <c r="A12" s="296"/>
      <c r="B12" s="297"/>
      <c r="C12" s="297"/>
      <c r="D12" s="525"/>
      <c r="E12" s="526"/>
      <c r="F12" s="526"/>
      <c r="G12" s="298"/>
    </row>
    <row r="13" spans="1:7" x14ac:dyDescent="0.2">
      <c r="A13" s="296"/>
      <c r="B13" s="297"/>
      <c r="C13" s="297"/>
      <c r="D13" s="525"/>
      <c r="E13" s="526"/>
      <c r="F13" s="526"/>
      <c r="G13" s="298"/>
    </row>
    <row r="14" spans="1:7" x14ac:dyDescent="0.2">
      <c r="A14" s="296"/>
      <c r="B14" s="297"/>
      <c r="C14" s="299"/>
      <c r="D14" s="525"/>
      <c r="E14" s="526"/>
      <c r="F14" s="526"/>
      <c r="G14" s="298"/>
    </row>
    <row r="15" spans="1:7" x14ac:dyDescent="0.2">
      <c r="A15" s="296"/>
      <c r="B15" s="297"/>
      <c r="C15" s="299"/>
      <c r="D15" s="525"/>
      <c r="E15" s="526"/>
      <c r="F15" s="526"/>
      <c r="G15" s="298"/>
    </row>
    <row r="16" spans="1:7" x14ac:dyDescent="0.2">
      <c r="A16" s="296"/>
      <c r="B16" s="297"/>
      <c r="C16" s="299"/>
      <c r="D16" s="525"/>
      <c r="E16" s="526"/>
      <c r="F16" s="526"/>
      <c r="G16" s="298"/>
    </row>
    <row r="17" spans="1:7" x14ac:dyDescent="0.2">
      <c r="A17" s="296"/>
      <c r="B17" s="297"/>
      <c r="C17" s="299"/>
      <c r="D17" s="525"/>
      <c r="E17" s="526"/>
      <c r="F17" s="526"/>
      <c r="G17" s="298"/>
    </row>
    <row r="18" spans="1:7" ht="15" x14ac:dyDescent="0.2">
      <c r="A18" s="300" t="s">
        <v>64</v>
      </c>
      <c r="B18" s="301">
        <f>SUM(B11:B17)</f>
        <v>0</v>
      </c>
      <c r="C18" s="301">
        <f>SUM(C11:C17)</f>
        <v>0</v>
      </c>
      <c r="D18" s="525"/>
      <c r="E18" s="526"/>
      <c r="F18" s="526"/>
      <c r="G18" s="302"/>
    </row>
    <row r="19" spans="1:7" ht="7.5" customHeight="1" x14ac:dyDescent="0.2">
      <c r="A19" s="295"/>
      <c r="B19" s="303"/>
      <c r="C19" s="303"/>
      <c r="D19" s="303"/>
      <c r="E19" s="303"/>
      <c r="F19" s="304"/>
    </row>
    <row r="20" spans="1:7" ht="17.649999999999999" customHeight="1" x14ac:dyDescent="0.2">
      <c r="A20" s="527" t="s">
        <v>174</v>
      </c>
      <c r="B20" s="528"/>
      <c r="C20" s="528"/>
      <c r="D20" s="528"/>
      <c r="E20" s="528"/>
      <c r="F20" s="529"/>
    </row>
    <row r="21" spans="1:7" x14ac:dyDescent="0.2">
      <c r="A21" s="293" t="s">
        <v>172</v>
      </c>
      <c r="B21" s="294" t="s">
        <v>166</v>
      </c>
      <c r="C21" s="294" t="s">
        <v>165</v>
      </c>
      <c r="D21" s="530" t="s">
        <v>171</v>
      </c>
      <c r="E21" s="531"/>
      <c r="F21" s="531"/>
      <c r="G21" s="295"/>
    </row>
    <row r="22" spans="1:7" x14ac:dyDescent="0.2">
      <c r="A22" s="296"/>
      <c r="B22" s="305"/>
      <c r="C22" s="305"/>
      <c r="D22" s="525"/>
      <c r="E22" s="526"/>
      <c r="F22" s="526"/>
      <c r="G22" s="298"/>
    </row>
    <row r="23" spans="1:7" x14ac:dyDescent="0.2">
      <c r="A23" s="296"/>
      <c r="B23" s="305"/>
      <c r="C23" s="306"/>
      <c r="D23" s="525"/>
      <c r="E23" s="526"/>
      <c r="F23" s="526"/>
      <c r="G23" s="298"/>
    </row>
    <row r="24" spans="1:7" x14ac:dyDescent="0.2">
      <c r="A24" s="296"/>
      <c r="B24" s="305"/>
      <c r="C24" s="306"/>
      <c r="D24" s="525"/>
      <c r="E24" s="526"/>
      <c r="F24" s="526"/>
      <c r="G24" s="298"/>
    </row>
    <row r="25" spans="1:7" x14ac:dyDescent="0.2">
      <c r="A25" s="296"/>
      <c r="B25" s="305"/>
      <c r="C25" s="306"/>
      <c r="D25" s="525"/>
      <c r="E25" s="526"/>
      <c r="F25" s="526"/>
      <c r="G25" s="298"/>
    </row>
    <row r="26" spans="1:7" x14ac:dyDescent="0.2">
      <c r="A26" s="296"/>
      <c r="B26" s="305"/>
      <c r="C26" s="306"/>
      <c r="D26" s="525"/>
      <c r="E26" s="526"/>
      <c r="F26" s="526"/>
      <c r="G26" s="298"/>
    </row>
    <row r="27" spans="1:7" x14ac:dyDescent="0.2">
      <c r="A27" s="296"/>
      <c r="B27" s="305"/>
      <c r="C27" s="306"/>
      <c r="D27" s="525"/>
      <c r="E27" s="526"/>
      <c r="F27" s="526"/>
      <c r="G27" s="298"/>
    </row>
    <row r="28" spans="1:7" ht="15" x14ac:dyDescent="0.2">
      <c r="A28" s="300" t="s">
        <v>64</v>
      </c>
      <c r="B28" s="307">
        <f>SUM(B22:B27)</f>
        <v>0</v>
      </c>
      <c r="C28" s="307">
        <f>SUM(C22:C27)</f>
        <v>0</v>
      </c>
      <c r="D28" s="525"/>
      <c r="E28" s="526"/>
      <c r="F28" s="526"/>
      <c r="G28" s="308"/>
    </row>
    <row r="29" spans="1:7" ht="9" customHeight="1" x14ac:dyDescent="0.2">
      <c r="A29" s="295"/>
      <c r="B29" s="303"/>
      <c r="C29" s="303"/>
      <c r="D29" s="303"/>
      <c r="E29" s="303"/>
      <c r="F29" s="304"/>
    </row>
    <row r="30" spans="1:7" ht="17.649999999999999" customHeight="1" x14ac:dyDescent="0.2">
      <c r="A30" s="527" t="s">
        <v>173</v>
      </c>
      <c r="B30" s="528"/>
      <c r="C30" s="528"/>
      <c r="D30" s="528"/>
      <c r="E30" s="528"/>
      <c r="F30" s="529"/>
    </row>
    <row r="31" spans="1:7" x14ac:dyDescent="0.2">
      <c r="A31" s="293" t="s">
        <v>172</v>
      </c>
      <c r="B31" s="294" t="s">
        <v>166</v>
      </c>
      <c r="C31" s="294" t="s">
        <v>165</v>
      </c>
      <c r="D31" s="530" t="s">
        <v>171</v>
      </c>
      <c r="E31" s="531"/>
      <c r="F31" s="531"/>
      <c r="G31" s="295"/>
    </row>
    <row r="32" spans="1:7" x14ac:dyDescent="0.2">
      <c r="A32" s="296"/>
      <c r="B32" s="305"/>
      <c r="C32" s="305"/>
      <c r="D32" s="525"/>
      <c r="E32" s="526"/>
      <c r="F32" s="526"/>
      <c r="G32" s="298"/>
    </row>
    <row r="33" spans="1:7" x14ac:dyDescent="0.2">
      <c r="A33" s="296"/>
      <c r="B33" s="305"/>
      <c r="C33" s="305"/>
      <c r="D33" s="525"/>
      <c r="E33" s="526"/>
      <c r="F33" s="526"/>
      <c r="G33" s="298"/>
    </row>
    <row r="34" spans="1:7" x14ac:dyDescent="0.2">
      <c r="A34" s="296"/>
      <c r="B34" s="305"/>
      <c r="C34" s="305"/>
      <c r="D34" s="525"/>
      <c r="E34" s="526"/>
      <c r="F34" s="526"/>
      <c r="G34" s="298"/>
    </row>
    <row r="35" spans="1:7" x14ac:dyDescent="0.2">
      <c r="A35" s="296"/>
      <c r="B35" s="305"/>
      <c r="C35" s="305"/>
      <c r="D35" s="525"/>
      <c r="E35" s="526"/>
      <c r="F35" s="526"/>
      <c r="G35" s="298"/>
    </row>
    <row r="36" spans="1:7" x14ac:dyDescent="0.2">
      <c r="A36" s="296"/>
      <c r="B36" s="305"/>
      <c r="C36" s="305"/>
      <c r="D36" s="525"/>
      <c r="E36" s="526"/>
      <c r="F36" s="526"/>
      <c r="G36" s="298"/>
    </row>
    <row r="37" spans="1:7" x14ac:dyDescent="0.2">
      <c r="A37" s="296"/>
      <c r="B37" s="305"/>
      <c r="C37" s="305"/>
      <c r="D37" s="525"/>
      <c r="E37" s="526"/>
      <c r="F37" s="526"/>
      <c r="G37" s="298"/>
    </row>
    <row r="38" spans="1:7" ht="15" x14ac:dyDescent="0.2">
      <c r="A38" s="309" t="s">
        <v>64</v>
      </c>
      <c r="B38" s="310">
        <f>SUM(B32:B37)</f>
        <v>0</v>
      </c>
      <c r="C38" s="310">
        <f>SUM(C32:C37)</f>
        <v>0</v>
      </c>
      <c r="D38" s="525"/>
      <c r="E38" s="526"/>
      <c r="F38" s="526"/>
      <c r="G38" s="295"/>
    </row>
    <row r="39" spans="1:7" ht="6.75" customHeight="1" x14ac:dyDescent="0.2">
      <c r="A39" s="295"/>
      <c r="B39" s="303"/>
      <c r="C39" s="303"/>
      <c r="D39" s="303"/>
      <c r="E39" s="303"/>
      <c r="F39" s="304"/>
    </row>
    <row r="40" spans="1:7" ht="18" customHeight="1" thickBot="1" x14ac:dyDescent="0.25">
      <c r="A40" s="311" t="s">
        <v>64</v>
      </c>
      <c r="B40" s="312">
        <f>B18+B28+B38</f>
        <v>0</v>
      </c>
      <c r="C40" s="312">
        <f>C18+C28+C38</f>
        <v>0</v>
      </c>
      <c r="D40" s="508"/>
      <c r="E40" s="509"/>
      <c r="F40" s="510"/>
      <c r="G40" s="303"/>
    </row>
    <row r="41" spans="1:7" ht="24" customHeight="1" x14ac:dyDescent="0.2"/>
    <row r="42" spans="1:7" ht="19.149999999999999" customHeight="1" x14ac:dyDescent="0.2">
      <c r="A42" s="292" t="s">
        <v>170</v>
      </c>
    </row>
    <row r="43" spans="1:7" ht="114.75" customHeight="1" x14ac:dyDescent="0.2">
      <c r="A43" s="511" t="s">
        <v>194</v>
      </c>
      <c r="B43" s="512"/>
      <c r="C43" s="512"/>
      <c r="D43" s="512"/>
      <c r="E43" s="512"/>
      <c r="F43" s="513"/>
    </row>
    <row r="44" spans="1:7" ht="12.6" customHeight="1" thickBot="1" x14ac:dyDescent="0.25"/>
    <row r="45" spans="1:7" ht="18" customHeight="1" x14ac:dyDescent="0.2">
      <c r="A45" s="514" t="s">
        <v>169</v>
      </c>
      <c r="B45" s="515"/>
      <c r="C45" s="515"/>
      <c r="D45" s="313"/>
    </row>
    <row r="46" spans="1:7" x14ac:dyDescent="0.2">
      <c r="A46" s="314" t="s">
        <v>168</v>
      </c>
      <c r="B46" s="294" t="s">
        <v>167</v>
      </c>
      <c r="C46" s="315" t="s">
        <v>161</v>
      </c>
    </row>
    <row r="47" spans="1:7" x14ac:dyDescent="0.2">
      <c r="A47" s="314" t="s">
        <v>166</v>
      </c>
      <c r="B47" s="297"/>
      <c r="C47" s="316" t="e">
        <f>B47/B$49</f>
        <v>#DIV/0!</v>
      </c>
    </row>
    <row r="48" spans="1:7" x14ac:dyDescent="0.2">
      <c r="A48" s="314" t="s">
        <v>165</v>
      </c>
      <c r="B48" s="297"/>
      <c r="C48" s="316" t="e">
        <f>B48/B$49</f>
        <v>#DIV/0!</v>
      </c>
    </row>
    <row r="49" spans="1:9" ht="15" x14ac:dyDescent="0.2">
      <c r="A49" s="309" t="s">
        <v>64</v>
      </c>
      <c r="B49" s="317">
        <f>SUM(B47:B48)</f>
        <v>0</v>
      </c>
      <c r="C49" s="318" t="e">
        <f>B49/B49</f>
        <v>#DIV/0!</v>
      </c>
    </row>
    <row r="50" spans="1:9" ht="15" thickBot="1" x14ac:dyDescent="0.25">
      <c r="A50" s="295"/>
      <c r="B50" s="319"/>
      <c r="C50" s="319"/>
      <c r="D50" s="334"/>
    </row>
    <row r="51" spans="1:9" ht="18" customHeight="1" x14ac:dyDescent="0.2">
      <c r="A51" s="516" t="s">
        <v>164</v>
      </c>
      <c r="B51" s="517"/>
      <c r="C51" s="517"/>
      <c r="D51" s="518"/>
    </row>
    <row r="52" spans="1:9" ht="28.5" x14ac:dyDescent="0.2">
      <c r="A52" s="314" t="s">
        <v>61</v>
      </c>
      <c r="B52" s="335" t="s">
        <v>163</v>
      </c>
      <c r="C52" s="335" t="s">
        <v>162</v>
      </c>
      <c r="D52" s="315" t="s">
        <v>161</v>
      </c>
    </row>
    <row r="53" spans="1:9" ht="28.5" x14ac:dyDescent="0.2">
      <c r="A53" s="321" t="s">
        <v>160</v>
      </c>
      <c r="B53" s="297"/>
      <c r="C53" s="297"/>
      <c r="D53" s="316" t="e">
        <f>C53/C$58</f>
        <v>#DIV/0!</v>
      </c>
    </row>
    <row r="54" spans="1:9" x14ac:dyDescent="0.2">
      <c r="A54" s="320" t="s">
        <v>62</v>
      </c>
      <c r="B54" s="297"/>
      <c r="C54" s="297"/>
      <c r="D54" s="316" t="e">
        <f>C54/C$58</f>
        <v>#DIV/0!</v>
      </c>
    </row>
    <row r="55" spans="1:9" ht="28.5" x14ac:dyDescent="0.2">
      <c r="A55" s="321" t="s">
        <v>159</v>
      </c>
      <c r="B55" s="297"/>
      <c r="C55" s="297"/>
      <c r="D55" s="316" t="e">
        <f>C55/C$58</f>
        <v>#DIV/0!</v>
      </c>
    </row>
    <row r="56" spans="1:9" x14ac:dyDescent="0.2">
      <c r="A56" s="320" t="s">
        <v>118</v>
      </c>
      <c r="B56" s="297"/>
      <c r="C56" s="297"/>
      <c r="D56" s="316" t="e">
        <f>C56/C$58</f>
        <v>#DIV/0!</v>
      </c>
    </row>
    <row r="57" spans="1:9" hidden="1" x14ac:dyDescent="0.2">
      <c r="A57" s="314" t="s">
        <v>135</v>
      </c>
      <c r="B57" s="297"/>
      <c r="C57" s="297"/>
      <c r="D57" s="316" t="e">
        <f>C57/C$58</f>
        <v>#DIV/0!</v>
      </c>
    </row>
    <row r="58" spans="1:9" ht="15" thickBot="1" x14ac:dyDescent="0.25">
      <c r="A58" s="322" t="s">
        <v>64</v>
      </c>
      <c r="B58" s="323">
        <f>SUM(B53:B57)</f>
        <v>0</v>
      </c>
      <c r="C58" s="323">
        <f>SUM(C53:C57)</f>
        <v>0</v>
      </c>
      <c r="D58" s="324" t="e">
        <f>C58/C58</f>
        <v>#DIV/0!</v>
      </c>
    </row>
    <row r="59" spans="1:9" ht="21" customHeight="1" x14ac:dyDescent="0.2">
      <c r="A59" s="325"/>
      <c r="B59" s="325"/>
      <c r="C59" s="325"/>
      <c r="D59" s="325"/>
      <c r="E59" s="325"/>
      <c r="F59" s="325"/>
      <c r="G59" s="325"/>
      <c r="H59" s="325"/>
      <c r="I59" s="325"/>
    </row>
    <row r="60" spans="1:9" ht="17.649999999999999" customHeight="1" x14ac:dyDescent="0.2">
      <c r="A60" s="326" t="s">
        <v>158</v>
      </c>
      <c r="B60" s="325"/>
      <c r="C60" s="325"/>
      <c r="D60" s="325"/>
      <c r="E60" s="325"/>
      <c r="F60" s="325"/>
      <c r="G60" s="325"/>
      <c r="H60" s="325"/>
      <c r="I60" s="325"/>
    </row>
    <row r="61" spans="1:9" ht="60" customHeight="1" x14ac:dyDescent="0.2">
      <c r="A61" s="519" t="s">
        <v>195</v>
      </c>
      <c r="B61" s="520"/>
      <c r="C61" s="520"/>
      <c r="D61" s="520"/>
      <c r="E61" s="520"/>
      <c r="F61" s="521"/>
      <c r="G61" s="325"/>
      <c r="H61" s="325"/>
      <c r="I61" s="325"/>
    </row>
    <row r="62" spans="1:9" ht="13.5" customHeight="1" thickBot="1" x14ac:dyDescent="0.25">
      <c r="A62" s="325"/>
      <c r="B62" s="325"/>
      <c r="C62" s="325"/>
      <c r="D62" s="325"/>
      <c r="E62" s="325"/>
      <c r="F62" s="325"/>
      <c r="G62" s="325"/>
      <c r="H62" s="325"/>
      <c r="I62" s="325"/>
    </row>
    <row r="63" spans="1:9" ht="16.899999999999999" customHeight="1" x14ac:dyDescent="0.2">
      <c r="A63" s="522" t="s">
        <v>157</v>
      </c>
      <c r="B63" s="523"/>
      <c r="C63" s="524"/>
      <c r="D63" s="327" t="e">
        <f>D53*B40</f>
        <v>#DIV/0!</v>
      </c>
      <c r="E63" s="325"/>
      <c r="F63" s="325"/>
      <c r="G63" s="325"/>
      <c r="H63" s="325"/>
      <c r="I63" s="325"/>
    </row>
    <row r="64" spans="1:9" ht="16.899999999999999" customHeight="1" x14ac:dyDescent="0.2">
      <c r="A64" s="499" t="s">
        <v>156</v>
      </c>
      <c r="B64" s="500"/>
      <c r="C64" s="501"/>
      <c r="D64" s="328" t="e">
        <f>C53/B53</f>
        <v>#DIV/0!</v>
      </c>
      <c r="E64" s="325"/>
      <c r="F64" s="325"/>
      <c r="G64" s="325"/>
      <c r="H64" s="325"/>
      <c r="I64" s="325"/>
    </row>
    <row r="65" spans="1:9" ht="16.899999999999999" customHeight="1" x14ac:dyDescent="0.2">
      <c r="A65" s="499" t="s">
        <v>155</v>
      </c>
      <c r="B65" s="500"/>
      <c r="C65" s="501"/>
      <c r="D65" s="328">
        <f>IF(B53="",0,MROUND(D63/B53,0.05)*-1)</f>
        <v>0</v>
      </c>
      <c r="E65" s="325"/>
      <c r="F65" s="325"/>
      <c r="G65" s="325"/>
      <c r="H65" s="325"/>
      <c r="I65" s="325"/>
    </row>
    <row r="66" spans="1:9" x14ac:dyDescent="0.2">
      <c r="A66" s="308"/>
      <c r="B66" s="329"/>
      <c r="C66" s="329"/>
      <c r="D66" s="330"/>
      <c r="E66" s="325"/>
      <c r="F66" s="325"/>
      <c r="G66" s="325"/>
      <c r="H66" s="325"/>
      <c r="I66" s="325"/>
    </row>
    <row r="67" spans="1:9" ht="16.899999999999999" customHeight="1" x14ac:dyDescent="0.2">
      <c r="A67" s="505" t="s">
        <v>152</v>
      </c>
      <c r="B67" s="506"/>
      <c r="C67" s="507"/>
      <c r="D67" s="331" t="e">
        <f>D54*B40</f>
        <v>#DIV/0!</v>
      </c>
      <c r="E67" s="325"/>
      <c r="F67" s="325"/>
      <c r="G67" s="325"/>
      <c r="H67" s="325"/>
      <c r="I67" s="325"/>
    </row>
    <row r="68" spans="1:9" ht="16.899999999999999" customHeight="1" x14ac:dyDescent="0.2">
      <c r="A68" s="499" t="s">
        <v>156</v>
      </c>
      <c r="B68" s="500"/>
      <c r="C68" s="501"/>
      <c r="D68" s="328" t="e">
        <f>C54/B54</f>
        <v>#DIV/0!</v>
      </c>
      <c r="E68" s="325"/>
      <c r="F68" s="325"/>
      <c r="G68" s="325"/>
      <c r="H68" s="325"/>
      <c r="I68" s="325"/>
    </row>
    <row r="69" spans="1:9" ht="16.899999999999999" customHeight="1" x14ac:dyDescent="0.2">
      <c r="A69" s="499" t="s">
        <v>155</v>
      </c>
      <c r="B69" s="500"/>
      <c r="C69" s="501"/>
      <c r="D69" s="328">
        <f>IF(B54="",0,MROUND(D67/B54,0.05)*-1)</f>
        <v>0</v>
      </c>
      <c r="E69" s="325"/>
      <c r="F69" s="325"/>
      <c r="G69" s="325"/>
      <c r="H69" s="325"/>
      <c r="I69" s="325"/>
    </row>
    <row r="70" spans="1:9" x14ac:dyDescent="0.2">
      <c r="A70" s="308"/>
      <c r="B70" s="329"/>
      <c r="C70" s="329"/>
      <c r="D70" s="330"/>
      <c r="E70" s="325"/>
      <c r="F70" s="325"/>
      <c r="G70" s="325"/>
      <c r="H70" s="325"/>
      <c r="I70" s="325"/>
    </row>
    <row r="71" spans="1:9" ht="16.899999999999999" customHeight="1" x14ac:dyDescent="0.2">
      <c r="A71" s="505" t="s">
        <v>187</v>
      </c>
      <c r="B71" s="506"/>
      <c r="C71" s="507"/>
      <c r="D71" s="331" t="e">
        <f>D55*B40</f>
        <v>#DIV/0!</v>
      </c>
      <c r="E71" s="325"/>
      <c r="F71" s="325"/>
      <c r="G71" s="325"/>
      <c r="H71" s="325"/>
      <c r="I71" s="325"/>
    </row>
    <row r="72" spans="1:9" ht="16.899999999999999" customHeight="1" x14ac:dyDescent="0.2">
      <c r="A72" s="499" t="s">
        <v>156</v>
      </c>
      <c r="B72" s="500"/>
      <c r="C72" s="501"/>
      <c r="D72" s="328" t="e">
        <f>C55/B55</f>
        <v>#DIV/0!</v>
      </c>
      <c r="E72" s="325"/>
      <c r="F72" s="325"/>
      <c r="G72" s="325"/>
      <c r="H72" s="325"/>
      <c r="I72" s="325"/>
    </row>
    <row r="73" spans="1:9" ht="16.899999999999999" customHeight="1" x14ac:dyDescent="0.2">
      <c r="A73" s="499" t="s">
        <v>155</v>
      </c>
      <c r="B73" s="500"/>
      <c r="C73" s="501"/>
      <c r="D73" s="328">
        <f>IF(B55="",0,MROUND(D71/B55,0.05)*-1)</f>
        <v>0</v>
      </c>
      <c r="E73" s="325"/>
      <c r="F73" s="325"/>
      <c r="G73" s="325"/>
      <c r="H73" s="325"/>
      <c r="I73" s="325"/>
    </row>
    <row r="74" spans="1:9" x14ac:dyDescent="0.2">
      <c r="A74" s="308"/>
      <c r="B74" s="329"/>
      <c r="C74" s="329"/>
      <c r="D74" s="330"/>
      <c r="E74" s="325"/>
      <c r="F74" s="325"/>
      <c r="G74" s="325"/>
      <c r="H74" s="325"/>
      <c r="I74" s="325"/>
    </row>
    <row r="75" spans="1:9" ht="16.899999999999999" customHeight="1" x14ac:dyDescent="0.2">
      <c r="A75" s="505" t="s">
        <v>118</v>
      </c>
      <c r="B75" s="506"/>
      <c r="C75" s="507"/>
      <c r="D75" s="331" t="e">
        <f>D56*B40</f>
        <v>#DIV/0!</v>
      </c>
      <c r="E75" s="325"/>
      <c r="F75" s="325"/>
      <c r="G75" s="325"/>
      <c r="H75" s="325"/>
      <c r="I75" s="325"/>
    </row>
    <row r="76" spans="1:9" ht="16.899999999999999" customHeight="1" x14ac:dyDescent="0.2">
      <c r="A76" s="499" t="s">
        <v>156</v>
      </c>
      <c r="B76" s="500"/>
      <c r="C76" s="501"/>
      <c r="D76" s="328" t="e">
        <f>C56/B56</f>
        <v>#DIV/0!</v>
      </c>
      <c r="E76" s="325"/>
      <c r="F76" s="325"/>
      <c r="G76" s="325"/>
      <c r="H76" s="325"/>
      <c r="I76" s="325"/>
    </row>
    <row r="77" spans="1:9" ht="16.899999999999999" customHeight="1" thickBot="1" x14ac:dyDescent="0.25">
      <c r="A77" s="499" t="s">
        <v>155</v>
      </c>
      <c r="B77" s="500"/>
      <c r="C77" s="501"/>
      <c r="D77" s="332">
        <f>IF(B56="",0,MROUND(D75/B56,0.05)*-1)</f>
        <v>0</v>
      </c>
      <c r="E77" s="325"/>
      <c r="F77" s="325"/>
      <c r="G77" s="325"/>
      <c r="H77" s="325"/>
      <c r="I77" s="325"/>
    </row>
    <row r="78" spans="1:9" hidden="1" x14ac:dyDescent="0.2">
      <c r="A78" s="308"/>
      <c r="B78" s="329"/>
      <c r="C78" s="329"/>
      <c r="D78" s="330"/>
      <c r="E78" s="325"/>
      <c r="F78" s="325"/>
      <c r="G78" s="325"/>
      <c r="H78" s="325"/>
      <c r="I78" s="325"/>
    </row>
    <row r="79" spans="1:9" ht="18.600000000000001" hidden="1" customHeight="1" x14ac:dyDescent="0.2">
      <c r="A79" s="505" t="s">
        <v>28</v>
      </c>
      <c r="B79" s="506"/>
      <c r="C79" s="507"/>
      <c r="D79" s="333" t="e">
        <f>D57*B40</f>
        <v>#DIV/0!</v>
      </c>
      <c r="E79" s="325"/>
      <c r="F79" s="325"/>
      <c r="G79" s="325"/>
      <c r="H79" s="325"/>
      <c r="I79" s="325"/>
    </row>
    <row r="80" spans="1:9" ht="16.899999999999999" hidden="1" customHeight="1" x14ac:dyDescent="0.2">
      <c r="A80" s="499" t="s">
        <v>136</v>
      </c>
      <c r="B80" s="500"/>
      <c r="C80" s="501"/>
      <c r="D80" s="328" t="e">
        <f>IF(D57=0,0,C57/B57)</f>
        <v>#DIV/0!</v>
      </c>
      <c r="E80" s="325"/>
      <c r="F80" s="325"/>
      <c r="G80" s="325"/>
      <c r="H80" s="325"/>
      <c r="I80" s="325"/>
    </row>
    <row r="81" spans="1:9" ht="16.899999999999999" hidden="1" customHeight="1" thickBot="1" x14ac:dyDescent="0.25">
      <c r="A81" s="502" t="s">
        <v>137</v>
      </c>
      <c r="B81" s="503"/>
      <c r="C81" s="504"/>
      <c r="D81" s="332">
        <f>IF(B57="",0,MROUND(D79/B57,0.05)*-1)</f>
        <v>0</v>
      </c>
      <c r="E81" s="325"/>
      <c r="F81" s="325"/>
      <c r="G81" s="325"/>
      <c r="H81" s="325"/>
      <c r="I81" s="325"/>
    </row>
    <row r="82" spans="1:9" x14ac:dyDescent="0.2">
      <c r="A82" s="325"/>
      <c r="B82" s="325"/>
      <c r="C82" s="325"/>
      <c r="D82" s="325"/>
      <c r="E82" s="325"/>
      <c r="F82" s="325"/>
      <c r="G82" s="325"/>
      <c r="H82" s="325"/>
      <c r="I82" s="325"/>
    </row>
  </sheetData>
  <sheetProtection algorithmName="SHA-512" hashValue="npXoSTe5qIRlAXYuZmXUb7rfOG6ZqKhdfM3UCls+40AtDdmck8u5UYs1Nkhvdb3RzGOvvd8HQFqiWLo6aGH+kg==" saltValue="XumTWwCd2pDsG0jj13po3A==" spinCount="100000" sheet="1" objects="1" scenarios="1"/>
  <mergeCells count="50">
    <mergeCell ref="A4:F4"/>
    <mergeCell ref="A7:F7"/>
    <mergeCell ref="A9:F9"/>
    <mergeCell ref="D10:F10"/>
    <mergeCell ref="D11:F11"/>
    <mergeCell ref="D18:F18"/>
    <mergeCell ref="A20:F20"/>
    <mergeCell ref="D21:F21"/>
    <mergeCell ref="D22:F22"/>
    <mergeCell ref="D12:F12"/>
    <mergeCell ref="D13:F13"/>
    <mergeCell ref="D14:F14"/>
    <mergeCell ref="D15:F15"/>
    <mergeCell ref="D16:F16"/>
    <mergeCell ref="D17:F17"/>
    <mergeCell ref="D23:F23"/>
    <mergeCell ref="D24:F24"/>
    <mergeCell ref="D38:F38"/>
    <mergeCell ref="D26:F26"/>
    <mergeCell ref="D27:F27"/>
    <mergeCell ref="D28:F28"/>
    <mergeCell ref="A30:F30"/>
    <mergeCell ref="D31:F31"/>
    <mergeCell ref="D32:F32"/>
    <mergeCell ref="D33:F33"/>
    <mergeCell ref="D25:F25"/>
    <mergeCell ref="D34:F34"/>
    <mergeCell ref="D35:F35"/>
    <mergeCell ref="D36:F36"/>
    <mergeCell ref="D37:F37"/>
    <mergeCell ref="A71:C71"/>
    <mergeCell ref="D40:F40"/>
    <mergeCell ref="A43:F43"/>
    <mergeCell ref="A45:C45"/>
    <mergeCell ref="A51:D51"/>
    <mergeCell ref="A61:F61"/>
    <mergeCell ref="A69:C69"/>
    <mergeCell ref="A63:C63"/>
    <mergeCell ref="A64:C64"/>
    <mergeCell ref="A65:C65"/>
    <mergeCell ref="A67:C67"/>
    <mergeCell ref="A68:C68"/>
    <mergeCell ref="A80:C80"/>
    <mergeCell ref="A81:C81"/>
    <mergeCell ref="A72:C72"/>
    <mergeCell ref="A73:C73"/>
    <mergeCell ref="A75:C75"/>
    <mergeCell ref="A76:C76"/>
    <mergeCell ref="A77:C77"/>
    <mergeCell ref="A79:C79"/>
  </mergeCells>
  <pageMargins left="0.47244094488188981" right="0.15748031496062992" top="0.39370078740157483" bottom="0.28999999999999998" header="0.19685039370078741" footer="0.15748031496062992"/>
  <pageSetup paperSize="9" scale="56" orientation="portrait" r:id="rId1"/>
  <headerFooter scaleWithDoc="0">
    <oddFooter xml:space="preserve">&amp;C&amp;7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A2:P85"/>
  <sheetViews>
    <sheetView showGridLines="0" zoomScale="85" zoomScaleNormal="85" workbookViewId="0">
      <selection activeCell="F9" sqref="F9:J9"/>
    </sheetView>
  </sheetViews>
  <sheetFormatPr baseColWidth="10" defaultColWidth="11.42578125" defaultRowHeight="12.75" outlineLevelCol="1" x14ac:dyDescent="0.2"/>
  <cols>
    <col min="1" max="1" width="14.42578125" style="30" customWidth="1"/>
    <col min="2" max="2" width="29.5703125" style="30" customWidth="1"/>
    <col min="3" max="3" width="13.42578125" style="30" customWidth="1"/>
    <col min="4" max="4" width="15.140625" style="30" customWidth="1"/>
    <col min="5" max="5" width="15.42578125" style="30" customWidth="1"/>
    <col min="6" max="9" width="11.42578125" style="30" customWidth="1"/>
    <col min="10" max="10" width="20.5703125" style="30" customWidth="1"/>
    <col min="11" max="11" width="11.42578125" style="30"/>
    <col min="12" max="12" width="18.42578125" style="145" hidden="1" customWidth="1" outlineLevel="1"/>
    <col min="13" max="13" width="11.42578125" style="145" hidden="1" customWidth="1" outlineLevel="1"/>
    <col min="14" max="15" width="11.42578125" style="30" hidden="1" customWidth="1" outlineLevel="1"/>
    <col min="16" max="16" width="11.42578125" style="30" collapsed="1"/>
    <col min="17" max="16384" width="11.42578125" style="30"/>
  </cols>
  <sheetData>
    <row r="2" spans="1:15" ht="23.25" customHeight="1" x14ac:dyDescent="0.25">
      <c r="A2" s="369" t="s">
        <v>196</v>
      </c>
      <c r="E2" s="553" t="str">
        <f>IF('Données de base'!B3="","",'Données de base'!B3)</f>
        <v/>
      </c>
      <c r="F2" s="554"/>
      <c r="G2" s="554"/>
      <c r="H2" s="554"/>
      <c r="I2" s="554"/>
      <c r="J2" s="555"/>
      <c r="L2" s="145" t="s">
        <v>204</v>
      </c>
      <c r="M2" s="336"/>
    </row>
    <row r="3" spans="1:15" ht="15.75" x14ac:dyDescent="0.25">
      <c r="A3" s="370"/>
      <c r="F3" s="371"/>
      <c r="G3" s="371"/>
      <c r="H3" s="371"/>
      <c r="I3" s="371"/>
      <c r="J3" s="371"/>
      <c r="L3" s="145" t="s">
        <v>34</v>
      </c>
      <c r="M3" s="407">
        <v>8.3999999999999995E-3</v>
      </c>
    </row>
    <row r="5" spans="1:15" ht="51" customHeight="1" x14ac:dyDescent="0.2">
      <c r="A5" s="566" t="s">
        <v>157</v>
      </c>
      <c r="B5" s="372"/>
      <c r="C5" s="373" t="s">
        <v>65</v>
      </c>
      <c r="D5" s="373" t="s">
        <v>212</v>
      </c>
      <c r="E5" s="374" t="s">
        <v>110</v>
      </c>
      <c r="F5" s="556" t="s">
        <v>171</v>
      </c>
      <c r="G5" s="557"/>
      <c r="H5" s="557"/>
      <c r="I5" s="557"/>
      <c r="J5" s="558"/>
      <c r="L5" s="146" t="s">
        <v>32</v>
      </c>
      <c r="M5" s="146" t="s">
        <v>33</v>
      </c>
      <c r="O5" s="375" t="s">
        <v>45</v>
      </c>
    </row>
    <row r="6" spans="1:15" s="376" customFormat="1" ht="25.5" customHeight="1" x14ac:dyDescent="0.2">
      <c r="A6" s="539"/>
      <c r="B6" s="404">
        <v>2026</v>
      </c>
      <c r="C6" s="249"/>
      <c r="D6" s="249"/>
      <c r="E6" s="250"/>
      <c r="F6" s="431" t="s">
        <v>228</v>
      </c>
      <c r="G6" s="431"/>
      <c r="H6" s="431"/>
      <c r="I6" s="431"/>
      <c r="J6" s="431"/>
      <c r="L6" s="147">
        <f>D6*E6</f>
        <v>0</v>
      </c>
      <c r="M6" s="172">
        <f>L6+(L6*M$3)</f>
        <v>0</v>
      </c>
    </row>
    <row r="7" spans="1:15" s="376" customFormat="1" ht="28.9" hidden="1" customHeight="1" x14ac:dyDescent="0.2">
      <c r="A7" s="539"/>
      <c r="B7" s="251" t="s">
        <v>209</v>
      </c>
      <c r="C7" s="252"/>
      <c r="D7" s="175">
        <f>(ROUND((IF(D6&gt;0,365/366*D6,0))*2,1)/2)-D6</f>
        <v>0</v>
      </c>
      <c r="E7" s="253"/>
      <c r="F7" s="431" t="s">
        <v>182</v>
      </c>
      <c r="G7" s="431"/>
      <c r="H7" s="431"/>
      <c r="I7" s="431"/>
      <c r="J7" s="431"/>
      <c r="L7" s="147">
        <f>D7*E6</f>
        <v>0</v>
      </c>
      <c r="M7" s="172">
        <f>L7+(L7*M$3)</f>
        <v>0</v>
      </c>
    </row>
    <row r="8" spans="1:15" s="376" customFormat="1" ht="27" customHeight="1" x14ac:dyDescent="0.2">
      <c r="A8" s="539"/>
      <c r="B8" s="251" t="s">
        <v>211</v>
      </c>
      <c r="C8" s="252"/>
      <c r="D8" s="252"/>
      <c r="E8" s="406">
        <v>-45.15</v>
      </c>
      <c r="F8" s="549" t="s">
        <v>219</v>
      </c>
      <c r="G8" s="550"/>
      <c r="H8" s="550"/>
      <c r="I8" s="550"/>
      <c r="J8" s="551"/>
      <c r="L8" s="147">
        <f>E8*D6</f>
        <v>0</v>
      </c>
      <c r="M8" s="172">
        <f>L8+(L8*M$3)</f>
        <v>0</v>
      </c>
      <c r="O8" s="377">
        <f>IF(D6=0,0,L8/D6)</f>
        <v>0</v>
      </c>
    </row>
    <row r="9" spans="1:15" s="376" customFormat="1" ht="25.5" customHeight="1" x14ac:dyDescent="0.25">
      <c r="A9" s="539"/>
      <c r="B9" s="402" t="s">
        <v>225</v>
      </c>
      <c r="C9" s="175">
        <f>C6</f>
        <v>0</v>
      </c>
      <c r="D9" s="175">
        <f>D6</f>
        <v>0</v>
      </c>
      <c r="E9" s="177" t="str">
        <f>IF(E6="","",E6+E8)</f>
        <v/>
      </c>
      <c r="F9" s="541"/>
      <c r="G9" s="541"/>
      <c r="H9" s="541"/>
      <c r="I9" s="541"/>
      <c r="J9" s="541"/>
      <c r="L9" s="148" t="e">
        <f>D9*E9</f>
        <v>#VALUE!</v>
      </c>
      <c r="M9" s="358" t="e">
        <f>L9+(L9*M$3)</f>
        <v>#VALUE!</v>
      </c>
      <c r="O9" s="378">
        <f>IF(D9=0,0,M9/D9)</f>
        <v>0</v>
      </c>
    </row>
    <row r="10" spans="1:15" s="379" customFormat="1" ht="25.5" customHeight="1" x14ac:dyDescent="0.2">
      <c r="A10" s="539"/>
      <c r="B10" s="251" t="s">
        <v>226</v>
      </c>
      <c r="C10" s="252"/>
      <c r="D10" s="252"/>
      <c r="E10" s="253" t="str">
        <f>IF(E6="","",E11-E9)</f>
        <v/>
      </c>
      <c r="F10" s="545"/>
      <c r="G10" s="545"/>
      <c r="H10" s="545"/>
      <c r="I10" s="545"/>
      <c r="J10" s="545"/>
      <c r="L10" s="179"/>
      <c r="M10" s="180"/>
      <c r="O10" s="380"/>
    </row>
    <row r="11" spans="1:15" s="379" customFormat="1" ht="25.5" customHeight="1" x14ac:dyDescent="0.25">
      <c r="A11" s="539"/>
      <c r="B11" s="404">
        <v>2027</v>
      </c>
      <c r="C11" s="357">
        <f>C6</f>
        <v>0</v>
      </c>
      <c r="D11" s="357">
        <f>D6</f>
        <v>0</v>
      </c>
      <c r="E11" s="176">
        <f>ROUND(O11*2,1)/2</f>
        <v>0</v>
      </c>
      <c r="F11" s="541" t="str">
        <f>"Prix de la prestation (y c. renchérissement de +"&amp;M3*100&amp;"%)"</f>
        <v>Prix de la prestation (y c. renchérissement de +0.84%)</v>
      </c>
      <c r="G11" s="541"/>
      <c r="H11" s="541"/>
      <c r="I11" s="541"/>
      <c r="J11" s="541"/>
      <c r="L11" s="148" t="e">
        <f>SUM(L9:L10)</f>
        <v>#VALUE!</v>
      </c>
      <c r="M11" s="148" t="e">
        <f>SUM(M9:M10)</f>
        <v>#VALUE!</v>
      </c>
      <c r="O11" s="378">
        <f>IF(D11=0,0,M11/D11)</f>
        <v>0</v>
      </c>
    </row>
    <row r="12" spans="1:15" s="376" customFormat="1" ht="20.100000000000001" customHeight="1" x14ac:dyDescent="0.2">
      <c r="A12" s="539"/>
      <c r="B12" s="254" t="s">
        <v>179</v>
      </c>
      <c r="C12" s="252"/>
      <c r="D12" s="252"/>
      <c r="E12" s="257"/>
      <c r="F12" s="545"/>
      <c r="G12" s="545"/>
      <c r="H12" s="545"/>
      <c r="I12" s="545"/>
      <c r="J12" s="545"/>
      <c r="L12" s="149"/>
      <c r="M12" s="149"/>
    </row>
    <row r="13" spans="1:15" s="376" customFormat="1" ht="21" hidden="1" customHeight="1" x14ac:dyDescent="0.2">
      <c r="A13" s="539"/>
      <c r="B13" s="254" t="s">
        <v>205</v>
      </c>
      <c r="C13" s="175"/>
      <c r="D13" s="175"/>
      <c r="E13" s="253">
        <f>ROUND(O13*2,1)/2</f>
        <v>0</v>
      </c>
      <c r="F13" s="567"/>
      <c r="G13" s="567"/>
      <c r="H13" s="567"/>
      <c r="I13" s="567"/>
      <c r="J13" s="567"/>
      <c r="L13" s="147">
        <v>0</v>
      </c>
      <c r="M13" s="172">
        <f>L13</f>
        <v>0</v>
      </c>
      <c r="O13" s="377">
        <f>IF(D13=0,0,M13/D13)</f>
        <v>0</v>
      </c>
    </row>
    <row r="14" spans="1:15" s="376" customFormat="1" ht="28.15" hidden="1" customHeight="1" x14ac:dyDescent="0.2">
      <c r="A14" s="539"/>
      <c r="B14" s="255" t="s">
        <v>206</v>
      </c>
      <c r="C14" s="252"/>
      <c r="D14" s="252"/>
      <c r="E14" s="253">
        <f>ROUND(O14*2,1)/2</f>
        <v>0</v>
      </c>
      <c r="F14" s="567"/>
      <c r="G14" s="567"/>
      <c r="H14" s="567"/>
      <c r="I14" s="567"/>
      <c r="J14" s="567"/>
      <c r="L14" s="147">
        <v>0</v>
      </c>
      <c r="M14" s="147">
        <f>L14</f>
        <v>0</v>
      </c>
      <c r="O14" s="377">
        <f>IF(L13=0,0,M13/(#REF!+D13))</f>
        <v>0</v>
      </c>
    </row>
    <row r="15" spans="1:15" s="376" customFormat="1" ht="29.25" hidden="1" customHeight="1" x14ac:dyDescent="0.2">
      <c r="A15" s="539"/>
      <c r="B15" s="255" t="s">
        <v>181</v>
      </c>
      <c r="C15" s="252"/>
      <c r="D15" s="252"/>
      <c r="E15" s="257">
        <f>IF('Frais d''infrastructure'!D65&lt;0,'Frais d''infrastructure'!D65,0)</f>
        <v>0</v>
      </c>
      <c r="F15" s="545"/>
      <c r="G15" s="545"/>
      <c r="H15" s="545"/>
      <c r="I15" s="545"/>
      <c r="J15" s="545"/>
      <c r="L15" s="149"/>
      <c r="M15" s="149"/>
    </row>
    <row r="16" spans="1:15" s="376" customFormat="1" ht="20.100000000000001" customHeight="1" x14ac:dyDescent="0.2">
      <c r="A16" s="539"/>
      <c r="B16" s="248" t="s">
        <v>180</v>
      </c>
      <c r="C16" s="356"/>
      <c r="D16" s="356"/>
      <c r="E16" s="690">
        <v>44</v>
      </c>
      <c r="F16" s="542" t="s">
        <v>229</v>
      </c>
      <c r="G16" s="543"/>
      <c r="H16" s="543"/>
      <c r="I16" s="543"/>
      <c r="J16" s="544"/>
      <c r="L16" s="381" t="s">
        <v>202</v>
      </c>
      <c r="M16" s="381">
        <f>IF(C17&gt;0,C17*365*E16,0)</f>
        <v>0</v>
      </c>
    </row>
    <row r="17" spans="1:15" s="376" customFormat="1" ht="36" customHeight="1" x14ac:dyDescent="0.2">
      <c r="A17" s="540"/>
      <c r="B17" s="405" t="s">
        <v>227</v>
      </c>
      <c r="C17" s="357">
        <f>C11+C12</f>
        <v>0</v>
      </c>
      <c r="D17" s="357">
        <f>D11+D12</f>
        <v>0</v>
      </c>
      <c r="E17" s="176">
        <f>IF(E6="",0,E11+E12+E15+E16)</f>
        <v>0</v>
      </c>
      <c r="F17" s="549" t="s">
        <v>230</v>
      </c>
      <c r="G17" s="550"/>
      <c r="H17" s="550"/>
      <c r="I17" s="550"/>
      <c r="J17" s="551"/>
      <c r="L17" s="149"/>
      <c r="M17" s="149"/>
    </row>
    <row r="18" spans="1:15" s="376" customFormat="1" ht="20.100000000000001" customHeight="1" x14ac:dyDescent="0.2">
      <c r="D18" s="382"/>
      <c r="F18" s="383"/>
      <c r="G18" s="383"/>
      <c r="H18" s="383"/>
      <c r="I18" s="383"/>
      <c r="J18" s="383"/>
      <c r="L18" s="149"/>
      <c r="M18" s="149"/>
    </row>
    <row r="19" spans="1:15" s="376" customFormat="1" ht="51" customHeight="1" x14ac:dyDescent="0.2">
      <c r="A19" s="552" t="s">
        <v>152</v>
      </c>
      <c r="B19" s="384"/>
      <c r="C19" s="373" t="s">
        <v>65</v>
      </c>
      <c r="D19" s="373" t="s">
        <v>212</v>
      </c>
      <c r="E19" s="385" t="s">
        <v>110</v>
      </c>
      <c r="F19" s="563" t="str">
        <f>F$5</f>
        <v>Remarques</v>
      </c>
      <c r="G19" s="564"/>
      <c r="H19" s="564"/>
      <c r="I19" s="564"/>
      <c r="J19" s="565"/>
      <c r="L19" s="146" t="s">
        <v>32</v>
      </c>
      <c r="M19" s="146" t="s">
        <v>33</v>
      </c>
      <c r="N19" s="30"/>
      <c r="O19" s="375" t="s">
        <v>45</v>
      </c>
    </row>
    <row r="20" spans="1:15" s="376" customFormat="1" ht="25.5" customHeight="1" x14ac:dyDescent="0.2">
      <c r="A20" s="552"/>
      <c r="B20" s="404">
        <f>B$6</f>
        <v>2026</v>
      </c>
      <c r="C20" s="249"/>
      <c r="D20" s="249"/>
      <c r="E20" s="250"/>
      <c r="F20" s="431" t="str">
        <f>F6</f>
        <v>Selon contrat 2026</v>
      </c>
      <c r="G20" s="431"/>
      <c r="H20" s="431"/>
      <c r="I20" s="431"/>
      <c r="J20" s="431"/>
      <c r="L20" s="147">
        <f>D20*E20</f>
        <v>0</v>
      </c>
      <c r="M20" s="172">
        <f>L20+(L20*M$3)</f>
        <v>0</v>
      </c>
    </row>
    <row r="21" spans="1:15" s="376" customFormat="1" ht="32.65" hidden="1" customHeight="1" x14ac:dyDescent="0.2">
      <c r="A21" s="552"/>
      <c r="B21" s="251" t="s">
        <v>209</v>
      </c>
      <c r="C21" s="252"/>
      <c r="D21" s="175">
        <f>(ROUND((IF(D20&gt;0,365/366*D20,0))*2,1)/2)-D20</f>
        <v>0</v>
      </c>
      <c r="E21" s="253"/>
      <c r="F21" s="431" t="s">
        <v>182</v>
      </c>
      <c r="G21" s="431"/>
      <c r="H21" s="431"/>
      <c r="I21" s="431"/>
      <c r="J21" s="431"/>
      <c r="L21" s="147">
        <f>D21*E20</f>
        <v>0</v>
      </c>
      <c r="M21" s="172">
        <f>L21+(L21*M$3)</f>
        <v>0</v>
      </c>
    </row>
    <row r="22" spans="1:15" s="376" customFormat="1" ht="32.65" customHeight="1" x14ac:dyDescent="0.2">
      <c r="A22" s="552"/>
      <c r="B22" s="251" t="s">
        <v>211</v>
      </c>
      <c r="C22" s="252"/>
      <c r="D22" s="252"/>
      <c r="E22" s="406">
        <v>-34</v>
      </c>
      <c r="F22" s="549" t="str">
        <f>F8</f>
        <v>Forfait 2026</v>
      </c>
      <c r="G22" s="550"/>
      <c r="H22" s="550"/>
      <c r="I22" s="550"/>
      <c r="J22" s="551"/>
      <c r="L22" s="147">
        <f>E22*D20</f>
        <v>0</v>
      </c>
      <c r="M22" s="172">
        <f>L22+(L22*M$3)</f>
        <v>0</v>
      </c>
      <c r="O22" s="377">
        <f>IF(D20=0,0,L22/D20)</f>
        <v>0</v>
      </c>
    </row>
    <row r="23" spans="1:15" s="379" customFormat="1" ht="25.5" customHeight="1" x14ac:dyDescent="0.25">
      <c r="A23" s="552"/>
      <c r="B23" s="402" t="str">
        <f>B9</f>
        <v>2026 après correction</v>
      </c>
      <c r="C23" s="175">
        <f>C20</f>
        <v>0</v>
      </c>
      <c r="D23" s="175">
        <f>D20</f>
        <v>0</v>
      </c>
      <c r="E23" s="177" t="str">
        <f>IF(E20="","",E20+E22)</f>
        <v/>
      </c>
      <c r="F23" s="541"/>
      <c r="G23" s="541"/>
      <c r="H23" s="541"/>
      <c r="I23" s="541"/>
      <c r="J23" s="541"/>
      <c r="L23" s="148" t="e">
        <f>D23*E23</f>
        <v>#VALUE!</v>
      </c>
      <c r="M23" s="358" t="e">
        <f>L23+(L23*M$3)</f>
        <v>#VALUE!</v>
      </c>
      <c r="N23" s="376"/>
      <c r="O23" s="378">
        <f>IF(D23=0,0,M23/D23)</f>
        <v>0</v>
      </c>
    </row>
    <row r="24" spans="1:15" s="376" customFormat="1" ht="25.5" customHeight="1" x14ac:dyDescent="0.2">
      <c r="A24" s="552"/>
      <c r="B24" s="251" t="str">
        <f>B10</f>
        <v>Renchérissement 2027</v>
      </c>
      <c r="C24" s="252"/>
      <c r="D24" s="252"/>
      <c r="E24" s="253" t="str">
        <f>IF(E20="","",E25-E23)</f>
        <v/>
      </c>
      <c r="F24" s="545"/>
      <c r="G24" s="545"/>
      <c r="H24" s="545"/>
      <c r="I24" s="545"/>
      <c r="J24" s="545"/>
      <c r="L24" s="179"/>
      <c r="M24" s="180"/>
      <c r="N24" s="379"/>
      <c r="O24" s="380"/>
    </row>
    <row r="25" spans="1:15" s="376" customFormat="1" ht="25.5" customHeight="1" x14ac:dyDescent="0.25">
      <c r="A25" s="552"/>
      <c r="B25" s="404">
        <f>B11</f>
        <v>2027</v>
      </c>
      <c r="C25" s="357">
        <f>C20</f>
        <v>0</v>
      </c>
      <c r="D25" s="357">
        <f>D20</f>
        <v>0</v>
      </c>
      <c r="E25" s="176">
        <f>ROUND(O25*2,1)/2</f>
        <v>0</v>
      </c>
      <c r="F25" s="541" t="str">
        <f>"Prix de la prestation (y c. renchérissement de +"&amp;M3*100&amp;"%)"</f>
        <v>Prix de la prestation (y c. renchérissement de +0.84%)</v>
      </c>
      <c r="G25" s="541"/>
      <c r="H25" s="541"/>
      <c r="I25" s="541"/>
      <c r="J25" s="541"/>
      <c r="L25" s="148" t="e">
        <f>SUM(L23:L24)</f>
        <v>#VALUE!</v>
      </c>
      <c r="M25" s="148" t="e">
        <f>SUM(M23:M24)</f>
        <v>#VALUE!</v>
      </c>
      <c r="N25" s="379"/>
      <c r="O25" s="378">
        <f>IF(D25=0,0,M25/D25)</f>
        <v>0</v>
      </c>
    </row>
    <row r="26" spans="1:15" s="376" customFormat="1" ht="20.100000000000001" customHeight="1" x14ac:dyDescent="0.2">
      <c r="A26" s="552"/>
      <c r="B26" s="254" t="s">
        <v>179</v>
      </c>
      <c r="C26" s="252"/>
      <c r="D26" s="252"/>
      <c r="E26" s="257"/>
      <c r="F26" s="545"/>
      <c r="G26" s="545"/>
      <c r="H26" s="545"/>
      <c r="I26" s="545"/>
      <c r="J26" s="545"/>
      <c r="L26" s="149"/>
      <c r="M26" s="149"/>
    </row>
    <row r="27" spans="1:15" s="376" customFormat="1" ht="19.5" hidden="1" customHeight="1" x14ac:dyDescent="0.2">
      <c r="A27" s="552"/>
      <c r="B27" s="254" t="s">
        <v>205</v>
      </c>
      <c r="C27" s="175"/>
      <c r="D27" s="175"/>
      <c r="E27" s="253">
        <f>ROUND(O27*2,1)/2</f>
        <v>0</v>
      </c>
      <c r="F27" s="567"/>
      <c r="G27" s="567"/>
      <c r="H27" s="567"/>
      <c r="I27" s="567"/>
      <c r="J27" s="567"/>
      <c r="L27" s="147">
        <v>0</v>
      </c>
      <c r="M27" s="172">
        <f>L27</f>
        <v>0</v>
      </c>
      <c r="O27" s="377">
        <f>IF(D27=0,0,M27/D27)</f>
        <v>0</v>
      </c>
    </row>
    <row r="28" spans="1:15" s="376" customFormat="1" ht="30" hidden="1" customHeight="1" x14ac:dyDescent="0.2">
      <c r="A28" s="552"/>
      <c r="B28" s="255" t="s">
        <v>206</v>
      </c>
      <c r="C28" s="252"/>
      <c r="D28" s="252"/>
      <c r="E28" s="253">
        <f>ROUND(O28*2,1)/2</f>
        <v>0</v>
      </c>
      <c r="F28" s="567"/>
      <c r="G28" s="567"/>
      <c r="H28" s="567"/>
      <c r="I28" s="567"/>
      <c r="J28" s="567"/>
      <c r="L28" s="147">
        <v>0</v>
      </c>
      <c r="M28" s="147">
        <f>L28</f>
        <v>0</v>
      </c>
      <c r="O28" s="377">
        <f>IF(L27=0,0,M27/(#REF!+D27))</f>
        <v>0</v>
      </c>
    </row>
    <row r="29" spans="1:15" s="376" customFormat="1" ht="25.5" hidden="1" x14ac:dyDescent="0.2">
      <c r="A29" s="552"/>
      <c r="B29" s="255" t="s">
        <v>181</v>
      </c>
      <c r="C29" s="252"/>
      <c r="D29" s="252"/>
      <c r="E29" s="257">
        <f>IF('Frais d''infrastructure'!D69&lt;0,'Frais d''infrastructure'!D69,0)</f>
        <v>0</v>
      </c>
      <c r="F29" s="545"/>
      <c r="G29" s="545"/>
      <c r="H29" s="545"/>
      <c r="I29" s="545"/>
      <c r="J29" s="545"/>
    </row>
    <row r="30" spans="1:15" s="376" customFormat="1" ht="20.100000000000001" customHeight="1" x14ac:dyDescent="0.2">
      <c r="A30" s="552"/>
      <c r="B30" s="248" t="s">
        <v>180</v>
      </c>
      <c r="C30" s="356"/>
      <c r="D30" s="356"/>
      <c r="E30" s="690">
        <v>33.200000000000003</v>
      </c>
      <c r="F30" s="542" t="str">
        <f>F16</f>
        <v>Forfait 2027</v>
      </c>
      <c r="G30" s="543"/>
      <c r="H30" s="543"/>
      <c r="I30" s="543"/>
      <c r="J30" s="544"/>
      <c r="L30" s="381" t="s">
        <v>202</v>
      </c>
      <c r="M30" s="381">
        <f>IF(C31&gt;0,C31*365*E30,0)</f>
        <v>0</v>
      </c>
    </row>
    <row r="31" spans="1:15" s="376" customFormat="1" ht="33.75" customHeight="1" x14ac:dyDescent="0.2">
      <c r="A31" s="552"/>
      <c r="B31" s="405" t="str">
        <f>B17</f>
        <v>2027 après correction, forfait inclus</v>
      </c>
      <c r="C31" s="357">
        <f>C25+C26</f>
        <v>0</v>
      </c>
      <c r="D31" s="357">
        <f>D25+D26</f>
        <v>0</v>
      </c>
      <c r="E31" s="176">
        <f>IF(E20="",0,E25+E26+E29+E30)</f>
        <v>0</v>
      </c>
      <c r="F31" s="549" t="str">
        <f>F17</f>
        <v>Prix de la prestation 2027</v>
      </c>
      <c r="G31" s="550"/>
      <c r="H31" s="550"/>
      <c r="I31" s="550"/>
      <c r="J31" s="551"/>
      <c r="L31" s="149"/>
      <c r="M31" s="149"/>
    </row>
    <row r="32" spans="1:15" s="376" customFormat="1" ht="20.100000000000001" customHeight="1" x14ac:dyDescent="0.2">
      <c r="A32" s="568"/>
      <c r="B32" s="568"/>
      <c r="C32" s="568"/>
      <c r="D32" s="568"/>
      <c r="E32" s="568"/>
      <c r="F32" s="568"/>
      <c r="G32" s="568"/>
      <c r="H32" s="568"/>
      <c r="I32" s="568"/>
      <c r="J32" s="569"/>
      <c r="L32" s="149"/>
      <c r="M32" s="149"/>
    </row>
    <row r="33" spans="1:15" s="376" customFormat="1" ht="54" customHeight="1" x14ac:dyDescent="0.2">
      <c r="A33" s="386" t="s">
        <v>118</v>
      </c>
      <c r="B33" s="384"/>
      <c r="C33" s="373" t="s">
        <v>65</v>
      </c>
      <c r="D33" s="373" t="s">
        <v>215</v>
      </c>
      <c r="E33" s="385" t="s">
        <v>110</v>
      </c>
      <c r="F33" s="563" t="str">
        <f>F$5</f>
        <v>Remarques</v>
      </c>
      <c r="G33" s="564"/>
      <c r="H33" s="564"/>
      <c r="I33" s="564"/>
      <c r="J33" s="565"/>
      <c r="L33" s="146" t="s">
        <v>32</v>
      </c>
      <c r="M33" s="146" t="s">
        <v>33</v>
      </c>
      <c r="O33" s="375" t="s">
        <v>45</v>
      </c>
    </row>
    <row r="34" spans="1:15" s="376" customFormat="1" ht="25.5" customHeight="1" x14ac:dyDescent="0.2">
      <c r="A34" s="561"/>
      <c r="B34" s="404">
        <f>B$6</f>
        <v>2026</v>
      </c>
      <c r="C34" s="249"/>
      <c r="D34" s="249"/>
      <c r="E34" s="250"/>
      <c r="F34" s="431" t="str">
        <f>F20</f>
        <v>Selon contrat 2026</v>
      </c>
      <c r="G34" s="431"/>
      <c r="H34" s="431"/>
      <c r="I34" s="431"/>
      <c r="J34" s="431"/>
      <c r="L34" s="147">
        <f>D34*E34</f>
        <v>0</v>
      </c>
      <c r="M34" s="172">
        <f>L34+(L34*M$3)</f>
        <v>0</v>
      </c>
    </row>
    <row r="35" spans="1:15" s="376" customFormat="1" ht="29.65" hidden="1" customHeight="1" x14ac:dyDescent="0.2">
      <c r="A35" s="561"/>
      <c r="B35" s="251" t="s">
        <v>209</v>
      </c>
      <c r="C35" s="252"/>
      <c r="D35" s="175">
        <f>(ROUND((IF(D34&gt;0,365/366*D34,0))*2,1)/2)-D34</f>
        <v>0</v>
      </c>
      <c r="E35" s="253"/>
      <c r="F35" s="431" t="s">
        <v>182</v>
      </c>
      <c r="G35" s="431"/>
      <c r="H35" s="431"/>
      <c r="I35" s="431"/>
      <c r="J35" s="431"/>
      <c r="L35" s="147">
        <f>D35*E34</f>
        <v>0</v>
      </c>
      <c r="M35" s="172">
        <f>L35+(L35*M$3)</f>
        <v>0</v>
      </c>
    </row>
    <row r="36" spans="1:15" s="376" customFormat="1" ht="30.6" customHeight="1" x14ac:dyDescent="0.2">
      <c r="A36" s="561"/>
      <c r="B36" s="251" t="s">
        <v>211</v>
      </c>
      <c r="C36" s="252"/>
      <c r="D36" s="252"/>
      <c r="E36" s="250"/>
      <c r="F36" s="549" t="str">
        <f>F8</f>
        <v>Forfait 2026</v>
      </c>
      <c r="G36" s="550"/>
      <c r="H36" s="550"/>
      <c r="I36" s="550"/>
      <c r="J36" s="551"/>
      <c r="L36" s="147">
        <f>E36*D34</f>
        <v>0</v>
      </c>
      <c r="M36" s="172">
        <f>L36+(L36*M$3)</f>
        <v>0</v>
      </c>
      <c r="O36" s="377">
        <f>IF(D34=0,0,L36/D34)</f>
        <v>0</v>
      </c>
    </row>
    <row r="37" spans="1:15" s="379" customFormat="1" ht="25.5" customHeight="1" x14ac:dyDescent="0.25">
      <c r="A37" s="561"/>
      <c r="B37" s="402" t="str">
        <f>B9</f>
        <v>2026 après correction</v>
      </c>
      <c r="C37" s="175">
        <f>C34</f>
        <v>0</v>
      </c>
      <c r="D37" s="175">
        <f>D34</f>
        <v>0</v>
      </c>
      <c r="E37" s="177" t="str">
        <f>IF(E34="","",E34+E36)</f>
        <v/>
      </c>
      <c r="F37" s="541"/>
      <c r="G37" s="541"/>
      <c r="H37" s="541"/>
      <c r="I37" s="541"/>
      <c r="J37" s="541"/>
      <c r="L37" s="148" t="e">
        <f>D37*E37</f>
        <v>#VALUE!</v>
      </c>
      <c r="M37" s="358" t="e">
        <f>L37+(L37*M$3)</f>
        <v>#VALUE!</v>
      </c>
      <c r="O37" s="378">
        <f>IF(D37=0,0,M37/D37)</f>
        <v>0</v>
      </c>
    </row>
    <row r="38" spans="1:15" s="376" customFormat="1" ht="25.5" customHeight="1" x14ac:dyDescent="0.2">
      <c r="A38" s="561"/>
      <c r="B38" s="251" t="str">
        <f>B10</f>
        <v>Renchérissement 2027</v>
      </c>
      <c r="C38" s="252"/>
      <c r="D38" s="252"/>
      <c r="E38" s="253" t="str">
        <f>IF(E34="","",E39-E37)</f>
        <v/>
      </c>
      <c r="F38" s="545"/>
      <c r="G38" s="545"/>
      <c r="H38" s="545"/>
      <c r="I38" s="545"/>
      <c r="J38" s="545"/>
      <c r="L38" s="179"/>
      <c r="M38" s="180"/>
      <c r="O38" s="380"/>
    </row>
    <row r="39" spans="1:15" s="376" customFormat="1" ht="25.5" customHeight="1" x14ac:dyDescent="0.25">
      <c r="A39" s="561"/>
      <c r="B39" s="404">
        <f>B11</f>
        <v>2027</v>
      </c>
      <c r="C39" s="357">
        <f>C34</f>
        <v>0</v>
      </c>
      <c r="D39" s="357">
        <f>D34</f>
        <v>0</v>
      </c>
      <c r="E39" s="176">
        <f>ROUND(O39*2,1)/2</f>
        <v>0</v>
      </c>
      <c r="F39" s="541" t="str">
        <f>"Prix de la prestation (y c. renchérissement de +"&amp;M3*100&amp;"%)"</f>
        <v>Prix de la prestation (y c. renchérissement de +0.84%)</v>
      </c>
      <c r="G39" s="541"/>
      <c r="H39" s="541"/>
      <c r="I39" s="541"/>
      <c r="J39" s="541"/>
      <c r="L39" s="148" t="e">
        <f>SUM(L37:L38)</f>
        <v>#VALUE!</v>
      </c>
      <c r="M39" s="148" t="e">
        <f>SUM(M37:M38)</f>
        <v>#VALUE!</v>
      </c>
      <c r="O39" s="378">
        <f>IF(D39=0,0,M39/D39)</f>
        <v>0</v>
      </c>
    </row>
    <row r="40" spans="1:15" s="376" customFormat="1" ht="20.100000000000001" customHeight="1" x14ac:dyDescent="0.2">
      <c r="A40" s="561"/>
      <c r="B40" s="254" t="s">
        <v>179</v>
      </c>
      <c r="C40" s="252"/>
      <c r="D40" s="252"/>
      <c r="E40" s="257"/>
      <c r="F40" s="545"/>
      <c r="G40" s="545"/>
      <c r="H40" s="545"/>
      <c r="I40" s="545"/>
      <c r="J40" s="545"/>
      <c r="L40" s="149"/>
      <c r="M40" s="149"/>
    </row>
    <row r="41" spans="1:15" s="376" customFormat="1" ht="20.100000000000001" hidden="1" customHeight="1" x14ac:dyDescent="0.2">
      <c r="A41" s="561"/>
      <c r="B41" s="254" t="s">
        <v>205</v>
      </c>
      <c r="C41" s="175"/>
      <c r="D41" s="175"/>
      <c r="E41" s="253">
        <f>ROUND(O41*2,1)/2</f>
        <v>0</v>
      </c>
      <c r="F41" s="567"/>
      <c r="G41" s="567"/>
      <c r="H41" s="567"/>
      <c r="I41" s="567"/>
      <c r="J41" s="567"/>
      <c r="L41" s="147">
        <v>0</v>
      </c>
      <c r="M41" s="172">
        <f>L41</f>
        <v>0</v>
      </c>
      <c r="O41" s="377">
        <f>IF(D41=0,0,M41/D41)</f>
        <v>0</v>
      </c>
    </row>
    <row r="42" spans="1:15" s="376" customFormat="1" ht="28.15" hidden="1" customHeight="1" x14ac:dyDescent="0.2">
      <c r="A42" s="561"/>
      <c r="B42" s="255" t="s">
        <v>206</v>
      </c>
      <c r="C42" s="252"/>
      <c r="D42" s="252"/>
      <c r="E42" s="253">
        <f>ROUND(O42*2,1)/2</f>
        <v>0</v>
      </c>
      <c r="F42" s="567"/>
      <c r="G42" s="567"/>
      <c r="H42" s="567"/>
      <c r="I42" s="567"/>
      <c r="J42" s="567"/>
      <c r="L42" s="147">
        <v>0</v>
      </c>
      <c r="M42" s="147">
        <f>L42</f>
        <v>0</v>
      </c>
      <c r="O42" s="377">
        <f>IF(L41=0,0,M41/(#REF!+D41))</f>
        <v>0</v>
      </c>
    </row>
    <row r="43" spans="1:15" s="376" customFormat="1" ht="25.5" hidden="1" x14ac:dyDescent="0.2">
      <c r="A43" s="561"/>
      <c r="B43" s="255" t="s">
        <v>181</v>
      </c>
      <c r="C43" s="252"/>
      <c r="D43" s="252"/>
      <c r="E43" s="257">
        <f>IF('Frais d''infrastructure'!D77&lt;0,'Frais d''infrastructure'!D77,0)</f>
        <v>0</v>
      </c>
      <c r="F43" s="545"/>
      <c r="G43" s="545"/>
      <c r="H43" s="545"/>
      <c r="I43" s="545"/>
      <c r="J43" s="545"/>
      <c r="L43" s="381" t="s">
        <v>202</v>
      </c>
      <c r="M43" s="381">
        <f>IF(C45&gt;0,C45*365*E44,0)</f>
        <v>0</v>
      </c>
    </row>
    <row r="44" spans="1:15" s="376" customFormat="1" ht="20.100000000000001" customHeight="1" x14ac:dyDescent="0.2">
      <c r="A44" s="561"/>
      <c r="B44" s="248" t="s">
        <v>180</v>
      </c>
      <c r="C44" s="356"/>
      <c r="D44" s="356"/>
      <c r="E44" s="393"/>
      <c r="F44" s="542" t="str">
        <f>F16</f>
        <v>Forfait 2027</v>
      </c>
      <c r="G44" s="543"/>
      <c r="H44" s="543"/>
      <c r="I44" s="543"/>
      <c r="J44" s="544"/>
      <c r="L44" s="149"/>
      <c r="M44" s="149"/>
    </row>
    <row r="45" spans="1:15" s="376" customFormat="1" ht="33" customHeight="1" x14ac:dyDescent="0.2">
      <c r="A45" s="561"/>
      <c r="B45" s="405" t="str">
        <f>B17</f>
        <v>2027 après correction, forfait inclus</v>
      </c>
      <c r="C45" s="357">
        <f>C39+C40</f>
        <v>0</v>
      </c>
      <c r="D45" s="357">
        <f>D39+D40</f>
        <v>0</v>
      </c>
      <c r="E45" s="176">
        <f>IF(E34="",0,E39+E40+E43+E44)</f>
        <v>0</v>
      </c>
      <c r="F45" s="549" t="str">
        <f>F17</f>
        <v>Prix de la prestation 2027</v>
      </c>
      <c r="G45" s="550"/>
      <c r="H45" s="550"/>
      <c r="I45" s="550"/>
      <c r="J45" s="551"/>
      <c r="L45" s="149"/>
      <c r="M45" s="149"/>
    </row>
    <row r="46" spans="1:15" s="376" customFormat="1" ht="20.100000000000001" customHeight="1" x14ac:dyDescent="0.2">
      <c r="A46" s="559"/>
      <c r="B46" s="559"/>
      <c r="C46" s="559"/>
      <c r="D46" s="559"/>
      <c r="E46" s="559"/>
      <c r="F46" s="559"/>
      <c r="G46" s="559"/>
      <c r="H46" s="559"/>
      <c r="I46" s="559"/>
      <c r="J46" s="560"/>
      <c r="L46" s="149"/>
      <c r="M46" s="149"/>
    </row>
    <row r="47" spans="1:15" s="376" customFormat="1" ht="53.25" customHeight="1" x14ac:dyDescent="0.2">
      <c r="A47" s="562" t="s">
        <v>187</v>
      </c>
      <c r="B47" s="387"/>
      <c r="C47" s="388" t="s">
        <v>65</v>
      </c>
      <c r="D47" s="388" t="s">
        <v>213</v>
      </c>
      <c r="E47" s="385" t="s">
        <v>110</v>
      </c>
      <c r="F47" s="563" t="str">
        <f>F$5</f>
        <v>Remarques</v>
      </c>
      <c r="G47" s="564"/>
      <c r="H47" s="564"/>
      <c r="I47" s="564"/>
      <c r="J47" s="565"/>
      <c r="L47" s="146" t="s">
        <v>32</v>
      </c>
      <c r="M47" s="146" t="s">
        <v>33</v>
      </c>
      <c r="O47" s="375" t="s">
        <v>45</v>
      </c>
    </row>
    <row r="48" spans="1:15" s="376" customFormat="1" ht="25.5" customHeight="1" x14ac:dyDescent="0.2">
      <c r="A48" s="562"/>
      <c r="B48" s="404">
        <f>B$6</f>
        <v>2026</v>
      </c>
      <c r="C48" s="249"/>
      <c r="D48" s="249"/>
      <c r="E48" s="250"/>
      <c r="F48" s="431" t="str">
        <f>F34</f>
        <v>Selon contrat 2026</v>
      </c>
      <c r="G48" s="431"/>
      <c r="H48" s="431"/>
      <c r="I48" s="431"/>
      <c r="J48" s="431"/>
      <c r="L48" s="147">
        <f>D48*E48</f>
        <v>0</v>
      </c>
      <c r="M48" s="172">
        <f>L48+(L48*M$3)</f>
        <v>0</v>
      </c>
    </row>
    <row r="49" spans="1:15" s="376" customFormat="1" ht="26.65" hidden="1" customHeight="1" x14ac:dyDescent="0.2">
      <c r="A49" s="562"/>
      <c r="B49" s="251" t="s">
        <v>209</v>
      </c>
      <c r="C49" s="252"/>
      <c r="D49" s="175">
        <f>(ROUND((IF(D48&gt;0,365/366*D48,0))*2,1)/2)-D48</f>
        <v>0</v>
      </c>
      <c r="E49" s="253"/>
      <c r="F49" s="431" t="s">
        <v>182</v>
      </c>
      <c r="G49" s="431"/>
      <c r="H49" s="431"/>
      <c r="I49" s="431"/>
      <c r="J49" s="431"/>
      <c r="L49" s="147">
        <f>D49*E48</f>
        <v>0</v>
      </c>
      <c r="M49" s="172">
        <f>L49+(L49*M$3)</f>
        <v>0</v>
      </c>
    </row>
    <row r="50" spans="1:15" s="376" customFormat="1" ht="31.15" customHeight="1" x14ac:dyDescent="0.2">
      <c r="A50" s="562"/>
      <c r="B50" s="251" t="s">
        <v>211</v>
      </c>
      <c r="C50" s="252"/>
      <c r="D50" s="252"/>
      <c r="E50" s="406">
        <v>-18.7</v>
      </c>
      <c r="F50" s="549" t="str">
        <f>F8</f>
        <v>Forfait 2026</v>
      </c>
      <c r="G50" s="550"/>
      <c r="H50" s="550"/>
      <c r="I50" s="550"/>
      <c r="J50" s="551"/>
      <c r="L50" s="147">
        <f>E50*D48</f>
        <v>0</v>
      </c>
      <c r="M50" s="172">
        <f>L50+(L50*M$3)</f>
        <v>0</v>
      </c>
      <c r="O50" s="377">
        <f>IF(D48=0,0,L50/D48)</f>
        <v>0</v>
      </c>
    </row>
    <row r="51" spans="1:15" s="379" customFormat="1" ht="25.5" customHeight="1" x14ac:dyDescent="0.25">
      <c r="A51" s="562"/>
      <c r="B51" s="402" t="str">
        <f>B9</f>
        <v>2026 après correction</v>
      </c>
      <c r="C51" s="175">
        <f>C48</f>
        <v>0</v>
      </c>
      <c r="D51" s="175">
        <f>D48</f>
        <v>0</v>
      </c>
      <c r="E51" s="177" t="str">
        <f>IF(E48="","",E48+E50)</f>
        <v/>
      </c>
      <c r="F51" s="541"/>
      <c r="G51" s="541"/>
      <c r="H51" s="541"/>
      <c r="I51" s="541"/>
      <c r="J51" s="541"/>
      <c r="L51" s="148" t="e">
        <f>D51*E51</f>
        <v>#VALUE!</v>
      </c>
      <c r="M51" s="358" t="e">
        <f>L51+(L51*M$3)</f>
        <v>#VALUE!</v>
      </c>
      <c r="O51" s="378">
        <f>IF(D51=0,0,M51/D51)</f>
        <v>0</v>
      </c>
    </row>
    <row r="52" spans="1:15" s="379" customFormat="1" ht="25.5" customHeight="1" x14ac:dyDescent="0.2">
      <c r="A52" s="562"/>
      <c r="B52" s="251" t="str">
        <f>B10</f>
        <v>Renchérissement 2027</v>
      </c>
      <c r="C52" s="252"/>
      <c r="D52" s="252"/>
      <c r="E52" s="253" t="str">
        <f>IF(E48="","",E53-E51)</f>
        <v/>
      </c>
      <c r="F52" s="545"/>
      <c r="G52" s="545"/>
      <c r="H52" s="545"/>
      <c r="I52" s="545"/>
      <c r="J52" s="545"/>
      <c r="L52" s="179"/>
      <c r="M52" s="180"/>
      <c r="O52" s="380"/>
    </row>
    <row r="53" spans="1:15" s="376" customFormat="1" ht="25.5" customHeight="1" x14ac:dyDescent="0.25">
      <c r="A53" s="562"/>
      <c r="B53" s="404">
        <f>B11</f>
        <v>2027</v>
      </c>
      <c r="C53" s="357">
        <f>C48</f>
        <v>0</v>
      </c>
      <c r="D53" s="357">
        <f>D48</f>
        <v>0</v>
      </c>
      <c r="E53" s="176">
        <f>ROUND(O53*2,1)/2</f>
        <v>0</v>
      </c>
      <c r="F53" s="541" t="str">
        <f>"Prix de la prestation (y c. renchérissement de +"&amp;M3*100&amp;"%)"</f>
        <v>Prix de la prestation (y c. renchérissement de +0.84%)</v>
      </c>
      <c r="G53" s="541"/>
      <c r="H53" s="541"/>
      <c r="I53" s="541"/>
      <c r="J53" s="541"/>
      <c r="L53" s="148" t="e">
        <f>SUM(L51:L52)</f>
        <v>#VALUE!</v>
      </c>
      <c r="M53" s="148" t="e">
        <f>SUM(M51:M52)</f>
        <v>#VALUE!</v>
      </c>
      <c r="O53" s="378">
        <f>IF(D53=0,0,M53/D53)</f>
        <v>0</v>
      </c>
    </row>
    <row r="54" spans="1:15" s="376" customFormat="1" ht="20.100000000000001" customHeight="1" x14ac:dyDescent="0.2">
      <c r="A54" s="562"/>
      <c r="B54" s="254" t="s">
        <v>179</v>
      </c>
      <c r="C54" s="252"/>
      <c r="D54" s="252"/>
      <c r="E54" s="257"/>
      <c r="F54" s="545"/>
      <c r="G54" s="545"/>
      <c r="H54" s="545"/>
      <c r="I54" s="545"/>
      <c r="J54" s="545"/>
      <c r="L54" s="149"/>
      <c r="M54" s="149"/>
    </row>
    <row r="55" spans="1:15" s="376" customFormat="1" ht="18" hidden="1" customHeight="1" x14ac:dyDescent="0.2">
      <c r="A55" s="562"/>
      <c r="B55" s="254" t="s">
        <v>205</v>
      </c>
      <c r="C55" s="175"/>
      <c r="D55" s="175"/>
      <c r="E55" s="253">
        <f>ROUND(O55*2,1)/2</f>
        <v>0</v>
      </c>
      <c r="F55" s="567"/>
      <c r="G55" s="567"/>
      <c r="H55" s="567"/>
      <c r="I55" s="567"/>
      <c r="J55" s="567"/>
      <c r="L55" s="147">
        <v>0</v>
      </c>
      <c r="M55" s="172">
        <f>L55</f>
        <v>0</v>
      </c>
      <c r="O55" s="377">
        <f>IF(D55=0,0,M55/D55)</f>
        <v>0</v>
      </c>
    </row>
    <row r="56" spans="1:15" s="376" customFormat="1" ht="27.75" hidden="1" customHeight="1" x14ac:dyDescent="0.2">
      <c r="A56" s="562"/>
      <c r="B56" s="255" t="s">
        <v>206</v>
      </c>
      <c r="C56" s="252"/>
      <c r="D56" s="252"/>
      <c r="E56" s="253">
        <f>ROUND(O56*2,1)/2</f>
        <v>0</v>
      </c>
      <c r="F56" s="567"/>
      <c r="G56" s="567"/>
      <c r="H56" s="567"/>
      <c r="I56" s="567"/>
      <c r="J56" s="567"/>
      <c r="L56" s="147">
        <v>0</v>
      </c>
      <c r="M56" s="147">
        <f>L56</f>
        <v>0</v>
      </c>
      <c r="O56" s="377">
        <f>IF(L55=0,0,M55/(#REF!+D55))</f>
        <v>0</v>
      </c>
    </row>
    <row r="57" spans="1:15" s="376" customFormat="1" ht="25.5" hidden="1" x14ac:dyDescent="0.2">
      <c r="A57" s="562"/>
      <c r="B57" s="255" t="s">
        <v>181</v>
      </c>
      <c r="C57" s="252"/>
      <c r="D57" s="252"/>
      <c r="E57" s="257">
        <f>IF('Frais d''infrastructure'!D91&lt;0,'Frais d''infrastructure'!D91,0)</f>
        <v>0</v>
      </c>
      <c r="F57" s="545"/>
      <c r="G57" s="545"/>
      <c r="H57" s="545"/>
      <c r="I57" s="545"/>
      <c r="J57" s="545"/>
      <c r="L57" s="381" t="s">
        <v>202</v>
      </c>
      <c r="M57" s="381">
        <f>IF(D59&gt;0,D59*E58,0)</f>
        <v>0</v>
      </c>
    </row>
    <row r="58" spans="1:15" s="376" customFormat="1" ht="20.100000000000001" customHeight="1" x14ac:dyDescent="0.2">
      <c r="A58" s="562"/>
      <c r="B58" s="248" t="s">
        <v>180</v>
      </c>
      <c r="C58" s="356"/>
      <c r="D58" s="356"/>
      <c r="E58" s="690">
        <v>18.2</v>
      </c>
      <c r="F58" s="542" t="str">
        <f>F16</f>
        <v>Forfait 2027</v>
      </c>
      <c r="G58" s="543"/>
      <c r="H58" s="543"/>
      <c r="I58" s="543"/>
      <c r="J58" s="544"/>
    </row>
    <row r="59" spans="1:15" s="376" customFormat="1" ht="33" customHeight="1" x14ac:dyDescent="0.2">
      <c r="A59" s="562"/>
      <c r="B59" s="405" t="str">
        <f>B17</f>
        <v>2027 après correction, forfait inclus</v>
      </c>
      <c r="C59" s="357">
        <f>C53+C54</f>
        <v>0</v>
      </c>
      <c r="D59" s="357">
        <f>D53+D54</f>
        <v>0</v>
      </c>
      <c r="E59" s="176">
        <f>IF(E48="",0,E53+E54+E57+E58)</f>
        <v>0</v>
      </c>
      <c r="F59" s="549" t="str">
        <f>F17</f>
        <v>Prix de la prestation 2027</v>
      </c>
      <c r="G59" s="550"/>
      <c r="H59" s="550"/>
      <c r="I59" s="550"/>
      <c r="J59" s="551"/>
      <c r="L59" s="149"/>
      <c r="M59" s="149"/>
    </row>
    <row r="60" spans="1:15" s="376" customFormat="1" ht="20.100000000000001" customHeight="1" x14ac:dyDescent="0.2">
      <c r="A60" s="559"/>
      <c r="B60" s="559"/>
      <c r="C60" s="559"/>
      <c r="D60" s="559"/>
      <c r="E60" s="559"/>
      <c r="F60" s="559"/>
      <c r="G60" s="559"/>
      <c r="H60" s="559"/>
      <c r="I60" s="559"/>
      <c r="J60" s="560"/>
      <c r="L60" s="149"/>
      <c r="M60" s="149"/>
    </row>
    <row r="61" spans="1:15" s="376" customFormat="1" ht="56.25" customHeight="1" x14ac:dyDescent="0.2">
      <c r="A61" s="538" t="s">
        <v>216</v>
      </c>
      <c r="B61" s="387"/>
      <c r="C61" s="388" t="s">
        <v>65</v>
      </c>
      <c r="D61" s="388" t="s">
        <v>89</v>
      </c>
      <c r="E61" s="385" t="s">
        <v>110</v>
      </c>
      <c r="F61" s="389"/>
      <c r="G61" s="389"/>
      <c r="H61" s="390"/>
      <c r="I61" s="390"/>
      <c r="J61" s="391"/>
      <c r="L61" s="146" t="s">
        <v>32</v>
      </c>
      <c r="M61" s="146" t="s">
        <v>33</v>
      </c>
    </row>
    <row r="62" spans="1:15" s="376" customFormat="1" ht="25.5" customHeight="1" x14ac:dyDescent="0.2">
      <c r="A62" s="539"/>
      <c r="B62" s="404">
        <f>B$6</f>
        <v>2026</v>
      </c>
      <c r="C62" s="252"/>
      <c r="D62" s="249"/>
      <c r="E62" s="250"/>
      <c r="F62" s="431" t="str">
        <f>F6</f>
        <v>Selon contrat 2026</v>
      </c>
      <c r="G62" s="431"/>
      <c r="H62" s="431"/>
      <c r="I62" s="431"/>
      <c r="J62" s="431"/>
      <c r="L62" s="147">
        <f>D62*E62</f>
        <v>0</v>
      </c>
      <c r="M62" s="172">
        <f>L62+(L62*M$3)</f>
        <v>0</v>
      </c>
    </row>
    <row r="63" spans="1:15" s="376" customFormat="1" ht="15" hidden="1" x14ac:dyDescent="0.2">
      <c r="A63" s="539"/>
      <c r="B63" s="403" t="s">
        <v>214</v>
      </c>
      <c r="C63" s="252"/>
      <c r="D63" s="252"/>
      <c r="E63" s="256">
        <f>ROUND(O63*2,1)/2</f>
        <v>0</v>
      </c>
      <c r="F63" s="546"/>
      <c r="G63" s="547"/>
      <c r="H63" s="547"/>
      <c r="I63" s="547"/>
      <c r="J63" s="548"/>
      <c r="L63" s="147">
        <f>L62*M$2</f>
        <v>0</v>
      </c>
      <c r="M63" s="172">
        <f>L63</f>
        <v>0</v>
      </c>
      <c r="O63" s="377">
        <f>IF(D62=0,0,L63/D62)</f>
        <v>0</v>
      </c>
    </row>
    <row r="64" spans="1:15" s="379" customFormat="1" ht="25.5" customHeight="1" x14ac:dyDescent="0.2">
      <c r="A64" s="539"/>
      <c r="B64" s="251" t="str">
        <f>B10</f>
        <v>Renchérissement 2027</v>
      </c>
      <c r="C64" s="252"/>
      <c r="D64" s="252"/>
      <c r="E64" s="256">
        <f>ROUND((IF(E62=0,0,E62*M$3))*2,1)/2</f>
        <v>0</v>
      </c>
      <c r="F64" s="546"/>
      <c r="G64" s="547"/>
      <c r="H64" s="547"/>
      <c r="I64" s="547"/>
      <c r="J64" s="548"/>
      <c r="L64" s="179"/>
      <c r="M64" s="179"/>
    </row>
    <row r="65" spans="1:15" s="376" customFormat="1" ht="25.5" customHeight="1" x14ac:dyDescent="0.25">
      <c r="A65" s="539"/>
      <c r="B65" s="404">
        <f>B11</f>
        <v>2027</v>
      </c>
      <c r="C65" s="252"/>
      <c r="D65" s="212">
        <f>D62</f>
        <v>0</v>
      </c>
      <c r="E65" s="213">
        <f>ROUND(O65*2,1)/2</f>
        <v>0</v>
      </c>
      <c r="F65" s="541" t="str">
        <f>"Prix de la prestation (y c. renchérissement de +"&amp;M3*100&amp;"%)"</f>
        <v>Prix de la prestation (y c. renchérissement de +0.84%)</v>
      </c>
      <c r="G65" s="541"/>
      <c r="H65" s="541"/>
      <c r="I65" s="541"/>
      <c r="J65" s="541"/>
      <c r="L65" s="148">
        <f>L62+L63</f>
        <v>0</v>
      </c>
      <c r="M65" s="148">
        <f>SUM(M62:M64)</f>
        <v>0</v>
      </c>
      <c r="O65" s="378">
        <f>IF(D65=0,0,M65/D65)</f>
        <v>0</v>
      </c>
    </row>
    <row r="66" spans="1:15" s="376" customFormat="1" ht="20.100000000000001" customHeight="1" x14ac:dyDescent="0.2">
      <c r="A66" s="539"/>
      <c r="B66" s="254" t="str">
        <f>B$12</f>
        <v>Correction de la DSSI</v>
      </c>
      <c r="C66" s="252"/>
      <c r="D66" s="212"/>
      <c r="E66" s="256"/>
      <c r="F66" s="536"/>
      <c r="G66" s="536"/>
      <c r="H66" s="536"/>
      <c r="I66" s="536"/>
      <c r="J66" s="536"/>
      <c r="L66" s="149"/>
      <c r="M66" s="149"/>
    </row>
    <row r="67" spans="1:15" s="376" customFormat="1" ht="35.25" customHeight="1" x14ac:dyDescent="0.2">
      <c r="A67" s="540"/>
      <c r="B67" s="405" t="str">
        <f>B17</f>
        <v>2027 après correction, forfait inclus</v>
      </c>
      <c r="C67" s="252">
        <f>SUM(C65+C66)</f>
        <v>0</v>
      </c>
      <c r="D67" s="212">
        <f>SUM(D65+D66)</f>
        <v>0</v>
      </c>
      <c r="E67" s="213">
        <f>E65+E66</f>
        <v>0</v>
      </c>
      <c r="F67" s="537" t="str">
        <f>F17</f>
        <v>Prix de la prestation 2027</v>
      </c>
      <c r="G67" s="537"/>
      <c r="H67" s="537"/>
      <c r="I67" s="537"/>
      <c r="J67" s="537"/>
      <c r="L67" s="149"/>
      <c r="M67" s="149"/>
    </row>
    <row r="68" spans="1:15" s="376" customFormat="1" ht="20.100000000000001" customHeight="1" x14ac:dyDescent="0.2">
      <c r="D68" s="382"/>
      <c r="E68" s="392"/>
      <c r="L68" s="149"/>
      <c r="M68" s="149"/>
    </row>
    <row r="69" spans="1:15" s="376" customFormat="1" ht="20.100000000000001" customHeight="1" x14ac:dyDescent="0.2">
      <c r="D69" s="382"/>
      <c r="L69" s="149"/>
      <c r="M69" s="149"/>
    </row>
    <row r="70" spans="1:15" s="376" customFormat="1" ht="20.100000000000001" customHeight="1" x14ac:dyDescent="0.2">
      <c r="D70" s="382"/>
      <c r="L70" s="149"/>
      <c r="M70" s="149"/>
    </row>
    <row r="71" spans="1:15" s="376" customFormat="1" ht="20.100000000000001" customHeight="1" x14ac:dyDescent="0.2">
      <c r="D71" s="382"/>
      <c r="L71" s="149"/>
      <c r="M71" s="149"/>
    </row>
    <row r="72" spans="1:15" s="376" customFormat="1" ht="20.100000000000001" customHeight="1" x14ac:dyDescent="0.2">
      <c r="D72" s="382"/>
      <c r="L72" s="149"/>
      <c r="M72" s="149"/>
    </row>
    <row r="73" spans="1:15" s="376" customFormat="1" ht="20.100000000000001" customHeight="1" x14ac:dyDescent="0.2">
      <c r="D73" s="382"/>
      <c r="L73" s="149"/>
      <c r="M73" s="149"/>
    </row>
    <row r="74" spans="1:15" s="376" customFormat="1" ht="20.100000000000001" customHeight="1" x14ac:dyDescent="0.2">
      <c r="D74" s="382"/>
      <c r="L74" s="149"/>
      <c r="M74" s="149"/>
    </row>
    <row r="75" spans="1:15" s="376" customFormat="1" ht="20.100000000000001" customHeight="1" x14ac:dyDescent="0.2">
      <c r="D75" s="382"/>
      <c r="L75" s="149"/>
      <c r="M75" s="149"/>
    </row>
    <row r="76" spans="1:15" s="376" customFormat="1" ht="20.100000000000001" customHeight="1" x14ac:dyDescent="0.2">
      <c r="D76" s="382"/>
      <c r="L76" s="149"/>
      <c r="M76" s="149"/>
    </row>
    <row r="77" spans="1:15" s="376" customFormat="1" ht="20.100000000000001" customHeight="1" x14ac:dyDescent="0.2">
      <c r="D77" s="382"/>
      <c r="L77" s="149"/>
      <c r="M77" s="149"/>
    </row>
    <row r="78" spans="1:15" s="376" customFormat="1" ht="20.100000000000001" customHeight="1" x14ac:dyDescent="0.2">
      <c r="D78" s="382"/>
      <c r="L78" s="149"/>
      <c r="M78" s="149"/>
    </row>
    <row r="79" spans="1:15" s="376" customFormat="1" ht="20.100000000000001" customHeight="1" x14ac:dyDescent="0.2">
      <c r="D79" s="382"/>
      <c r="L79" s="149"/>
      <c r="M79" s="149"/>
    </row>
    <row r="80" spans="1:15" s="376" customFormat="1" ht="20.100000000000001" customHeight="1" x14ac:dyDescent="0.2">
      <c r="D80" s="382"/>
      <c r="L80" s="149"/>
      <c r="M80" s="149"/>
    </row>
    <row r="81" spans="2:15" s="376" customFormat="1" ht="20.100000000000001" customHeight="1" x14ac:dyDescent="0.2">
      <c r="D81" s="382"/>
      <c r="L81" s="149"/>
      <c r="M81" s="149"/>
    </row>
    <row r="82" spans="2:15" s="376" customFormat="1" ht="20.100000000000001" customHeight="1" x14ac:dyDescent="0.2">
      <c r="D82" s="382"/>
      <c r="L82" s="149"/>
      <c r="M82" s="149"/>
    </row>
    <row r="83" spans="2:15" s="376" customFormat="1" ht="20.100000000000001" customHeight="1" x14ac:dyDescent="0.2">
      <c r="B83" s="30"/>
      <c r="D83" s="382"/>
      <c r="L83" s="149"/>
      <c r="M83" s="149"/>
      <c r="O83" s="30"/>
    </row>
    <row r="84" spans="2:15" s="376" customFormat="1" ht="20.100000000000001" customHeight="1" x14ac:dyDescent="0.2">
      <c r="B84" s="30"/>
      <c r="D84" s="382"/>
      <c r="L84" s="149"/>
      <c r="M84" s="149"/>
      <c r="O84" s="30"/>
    </row>
    <row r="85" spans="2:15" s="376" customFormat="1" ht="20.100000000000001" customHeight="1" x14ac:dyDescent="0.2">
      <c r="B85" s="30"/>
      <c r="D85" s="382"/>
      <c r="L85" s="149"/>
      <c r="M85" s="149"/>
      <c r="O85" s="30"/>
    </row>
  </sheetData>
  <sheetProtection algorithmName="SHA-512" hashValue="HZ1CRdFl+MxxD6/S4EkIHd0ErD71IaGqu0imIMOc5sNGYjl1abDBJlPcH4rK4qV1zZE9OO8fc1wc8zpNvocWQw==" saltValue="xmJhhcKjVsB9QOLEEnv9tg==" spinCount="100000" sheet="1" selectLockedCells="1"/>
  <mergeCells count="67">
    <mergeCell ref="F57:J57"/>
    <mergeCell ref="F24:J24"/>
    <mergeCell ref="A32:J32"/>
    <mergeCell ref="F33:J33"/>
    <mergeCell ref="F19:J19"/>
    <mergeCell ref="F23:J23"/>
    <mergeCell ref="F21:J21"/>
    <mergeCell ref="F22:J22"/>
    <mergeCell ref="F20:J20"/>
    <mergeCell ref="F41:J41"/>
    <mergeCell ref="F42:J42"/>
    <mergeCell ref="F55:J55"/>
    <mergeCell ref="F56:J56"/>
    <mergeCell ref="F40:J40"/>
    <mergeCell ref="F49:J49"/>
    <mergeCell ref="F52:J52"/>
    <mergeCell ref="F34:J34"/>
    <mergeCell ref="F35:J35"/>
    <mergeCell ref="F13:J13"/>
    <mergeCell ref="F14:J14"/>
    <mergeCell ref="F27:J27"/>
    <mergeCell ref="F28:J28"/>
    <mergeCell ref="F15:J15"/>
    <mergeCell ref="F16:J16"/>
    <mergeCell ref="F10:J10"/>
    <mergeCell ref="F11:J11"/>
    <mergeCell ref="A5:A17"/>
    <mergeCell ref="F12:J12"/>
    <mergeCell ref="F17:J17"/>
    <mergeCell ref="F9:J9"/>
    <mergeCell ref="F62:J62"/>
    <mergeCell ref="F65:J65"/>
    <mergeCell ref="F38:J38"/>
    <mergeCell ref="F48:J48"/>
    <mergeCell ref="F53:J53"/>
    <mergeCell ref="F54:J54"/>
    <mergeCell ref="F59:J59"/>
    <mergeCell ref="F43:J43"/>
    <mergeCell ref="F64:J64"/>
    <mergeCell ref="A46:J46"/>
    <mergeCell ref="A34:A45"/>
    <mergeCell ref="F50:J50"/>
    <mergeCell ref="A60:J60"/>
    <mergeCell ref="A47:A59"/>
    <mergeCell ref="F58:J58"/>
    <mergeCell ref="F47:J47"/>
    <mergeCell ref="E2:J2"/>
    <mergeCell ref="F6:J6"/>
    <mergeCell ref="F5:J5"/>
    <mergeCell ref="F7:J7"/>
    <mergeCell ref="F8:J8"/>
    <mergeCell ref="F66:J66"/>
    <mergeCell ref="F67:J67"/>
    <mergeCell ref="A61:A67"/>
    <mergeCell ref="F25:J25"/>
    <mergeCell ref="F30:J30"/>
    <mergeCell ref="F39:J39"/>
    <mergeCell ref="F44:J44"/>
    <mergeCell ref="F26:J26"/>
    <mergeCell ref="F29:J29"/>
    <mergeCell ref="F37:J37"/>
    <mergeCell ref="F51:J51"/>
    <mergeCell ref="F63:J63"/>
    <mergeCell ref="F31:J31"/>
    <mergeCell ref="F36:J36"/>
    <mergeCell ref="F45:J45"/>
    <mergeCell ref="A19:A31"/>
  </mergeCells>
  <dataValidations disablePrompts="1" count="1">
    <dataValidation type="decimal" operator="lessThan" allowBlank="1" showInputMessage="1" showErrorMessage="1" sqref="M2" xr:uid="{00000000-0002-0000-0600-000000000000}">
      <formula1>0</formula1>
    </dataValidation>
  </dataValidations>
  <pageMargins left="0.7" right="0.7" top="0.78740157499999996" bottom="0.78740157499999996" header="0.3" footer="0.3"/>
  <pageSetup paperSize="9" scale="5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O47"/>
  <sheetViews>
    <sheetView showGridLines="0" showZeros="0" zoomScaleNormal="100" workbookViewId="0">
      <selection activeCell="L16" sqref="L16"/>
    </sheetView>
  </sheetViews>
  <sheetFormatPr baseColWidth="10" defaultColWidth="11.42578125" defaultRowHeight="12.75" outlineLevelCol="1" x14ac:dyDescent="0.2"/>
  <cols>
    <col min="1" max="1" width="7.5703125" style="338" customWidth="1"/>
    <col min="2" max="2" width="15.28515625" style="338" customWidth="1"/>
    <col min="3" max="3" width="8.5703125" style="338" customWidth="1"/>
    <col min="4" max="5" width="12.7109375" style="338" customWidth="1"/>
    <col min="6" max="7" width="20.28515625" style="338" customWidth="1"/>
    <col min="8" max="8" width="8.28515625" style="338" customWidth="1"/>
    <col min="9" max="9" width="12.42578125" style="338" customWidth="1"/>
    <col min="10" max="11" width="14.7109375" style="338" customWidth="1"/>
    <col min="12" max="12" width="17.7109375" style="338" customWidth="1"/>
    <col min="13" max="13" width="18.5703125" style="338" customWidth="1"/>
    <col min="14" max="14" width="11.42578125" style="338"/>
    <col min="15" max="15" width="11.42578125" style="339" customWidth="1" outlineLevel="1"/>
    <col min="16" max="16" width="11.42578125" style="338" customWidth="1"/>
    <col min="17" max="16384" width="11.42578125" style="338"/>
  </cols>
  <sheetData>
    <row r="1" spans="1:15" ht="20.25" x14ac:dyDescent="0.3">
      <c r="A1" s="79" t="s">
        <v>231</v>
      </c>
      <c r="B1" s="337"/>
      <c r="C1" s="337"/>
      <c r="D1" s="337"/>
      <c r="E1" s="337"/>
      <c r="F1" s="337"/>
      <c r="G1" s="616" t="str">
        <f>IF('Page de titre'!$A$15="","",'Page de titre'!$A$15)</f>
        <v/>
      </c>
      <c r="H1" s="616"/>
      <c r="I1" s="616"/>
      <c r="J1" s="616"/>
      <c r="K1" s="616"/>
      <c r="L1" s="260"/>
      <c r="M1" s="260"/>
    </row>
    <row r="2" spans="1:15" ht="21" thickBot="1" x14ac:dyDescent="0.35">
      <c r="A2" s="80"/>
      <c r="B2" s="226"/>
      <c r="C2" s="226"/>
      <c r="D2" s="226"/>
      <c r="E2" s="226"/>
      <c r="F2" s="226"/>
      <c r="G2" s="226"/>
      <c r="H2" s="226"/>
      <c r="I2" s="227"/>
      <c r="J2" s="226"/>
      <c r="K2" s="228"/>
      <c r="L2" s="81"/>
      <c r="M2" s="229"/>
    </row>
    <row r="3" spans="1:15" ht="71.25" customHeight="1" thickBot="1" x14ac:dyDescent="0.25">
      <c r="A3" s="230"/>
      <c r="B3" s="231"/>
      <c r="C3" s="231"/>
      <c r="D3" s="231"/>
      <c r="E3" s="231"/>
      <c r="F3" s="632" t="s">
        <v>190</v>
      </c>
      <c r="G3" s="633"/>
      <c r="H3" s="633"/>
      <c r="I3" s="634"/>
      <c r="J3" s="630" t="s">
        <v>191</v>
      </c>
      <c r="K3" s="631"/>
      <c r="L3" s="258"/>
      <c r="M3" s="259"/>
    </row>
    <row r="4" spans="1:15" ht="27.75" customHeight="1" x14ac:dyDescent="0.2">
      <c r="A4" s="597">
        <v>1</v>
      </c>
      <c r="B4" s="600" t="s">
        <v>157</v>
      </c>
      <c r="C4" s="586" t="s">
        <v>65</v>
      </c>
      <c r="D4" s="586" t="s">
        <v>66</v>
      </c>
      <c r="E4" s="363" t="s">
        <v>67</v>
      </c>
      <c r="F4" s="605" t="s">
        <v>87</v>
      </c>
      <c r="G4" s="586" t="s">
        <v>113</v>
      </c>
      <c r="H4" s="610" t="s">
        <v>92</v>
      </c>
      <c r="I4" s="611"/>
      <c r="J4" s="605" t="s">
        <v>82</v>
      </c>
      <c r="K4" s="580" t="s">
        <v>183</v>
      </c>
      <c r="O4" s="338"/>
    </row>
    <row r="5" spans="1:15" ht="15.75" customHeight="1" thickBot="1" x14ac:dyDescent="0.25">
      <c r="A5" s="598"/>
      <c r="B5" s="601"/>
      <c r="C5" s="587"/>
      <c r="D5" s="587"/>
      <c r="E5" s="114">
        <v>0.03</v>
      </c>
      <c r="F5" s="606"/>
      <c r="G5" s="604"/>
      <c r="H5" s="612"/>
      <c r="I5" s="613"/>
      <c r="J5" s="628"/>
      <c r="K5" s="581"/>
      <c r="O5" s="338"/>
    </row>
    <row r="6" spans="1:15" ht="27.75" customHeight="1" thickBot="1" x14ac:dyDescent="0.25">
      <c r="A6" s="598"/>
      <c r="B6" s="602"/>
      <c r="C6" s="588"/>
      <c r="D6" s="588"/>
      <c r="E6" s="364" t="s">
        <v>68</v>
      </c>
      <c r="F6" s="82" t="s">
        <v>27</v>
      </c>
      <c r="G6" s="83" t="s">
        <v>27</v>
      </c>
      <c r="H6" s="614" t="s">
        <v>5</v>
      </c>
      <c r="I6" s="615"/>
      <c r="J6" s="629"/>
      <c r="K6" s="84" t="s">
        <v>5</v>
      </c>
      <c r="M6" s="340"/>
      <c r="O6" s="338"/>
    </row>
    <row r="7" spans="1:15" ht="17.25" customHeight="1" thickBot="1" x14ac:dyDescent="0.25">
      <c r="A7" s="599"/>
      <c r="B7" s="609"/>
      <c r="C7" s="110">
        <f>'Feuille de calcul'!C17</f>
        <v>0</v>
      </c>
      <c r="D7" s="109">
        <f>IF('Feuille de calcul'!D17="",0,'Feuille de calcul'!D17)</f>
        <v>0</v>
      </c>
      <c r="E7" s="85">
        <f>ROUND(((SUM((D7*E5)+D7))),0)</f>
        <v>0</v>
      </c>
      <c r="F7" s="112">
        <f>D7*H7</f>
        <v>0</v>
      </c>
      <c r="G7" s="113">
        <f>E7*H7</f>
        <v>0</v>
      </c>
      <c r="H7" s="575">
        <f>IF('Feuille de calcul'!E17=0,0,'Feuille de calcul'!E17)</f>
        <v>0</v>
      </c>
      <c r="I7" s="576"/>
      <c r="J7" s="261">
        <f>C7*365</f>
        <v>0</v>
      </c>
      <c r="K7" s="171">
        <f>IF(F7&gt;0,MROUND(F7/J7,0.05),0)</f>
        <v>0</v>
      </c>
      <c r="O7" s="338"/>
    </row>
    <row r="8" spans="1:15" ht="11.25" customHeight="1" thickBot="1" x14ac:dyDescent="0.35">
      <c r="A8" s="230"/>
      <c r="B8" s="231"/>
      <c r="C8" s="231"/>
      <c r="D8" s="231"/>
      <c r="E8" s="231"/>
      <c r="F8" s="86"/>
      <c r="G8" s="86"/>
      <c r="H8" s="86"/>
      <c r="I8" s="230"/>
      <c r="J8" s="231"/>
      <c r="K8" s="226"/>
      <c r="O8" s="338"/>
    </row>
    <row r="9" spans="1:15" ht="27.75" customHeight="1" x14ac:dyDescent="0.2">
      <c r="A9" s="597">
        <v>2</v>
      </c>
      <c r="B9" s="600" t="s">
        <v>152</v>
      </c>
      <c r="C9" s="586" t="s">
        <v>65</v>
      </c>
      <c r="D9" s="586" t="s">
        <v>66</v>
      </c>
      <c r="E9" s="363" t="s">
        <v>67</v>
      </c>
      <c r="F9" s="605" t="s">
        <v>87</v>
      </c>
      <c r="G9" s="586" t="s">
        <v>113</v>
      </c>
      <c r="H9" s="610" t="s">
        <v>92</v>
      </c>
      <c r="I9" s="611"/>
      <c r="J9" s="605" t="s">
        <v>82</v>
      </c>
      <c r="K9" s="580" t="str">
        <f>K4</f>
        <v>Tarif par
journée civile</v>
      </c>
      <c r="O9" s="338"/>
    </row>
    <row r="10" spans="1:15" ht="16.5" customHeight="1" thickBot="1" x14ac:dyDescent="0.25">
      <c r="A10" s="598"/>
      <c r="B10" s="601"/>
      <c r="C10" s="587"/>
      <c r="D10" s="587"/>
      <c r="E10" s="114">
        <v>0.03</v>
      </c>
      <c r="F10" s="606"/>
      <c r="G10" s="604"/>
      <c r="H10" s="612"/>
      <c r="I10" s="613"/>
      <c r="J10" s="628"/>
      <c r="K10" s="581"/>
      <c r="O10" s="338"/>
    </row>
    <row r="11" spans="1:15" ht="27" customHeight="1" thickBot="1" x14ac:dyDescent="0.25">
      <c r="A11" s="598"/>
      <c r="B11" s="602"/>
      <c r="C11" s="588"/>
      <c r="D11" s="588"/>
      <c r="E11" s="364" t="s">
        <v>68</v>
      </c>
      <c r="F11" s="82" t="s">
        <v>27</v>
      </c>
      <c r="G11" s="83" t="s">
        <v>27</v>
      </c>
      <c r="H11" s="614" t="s">
        <v>5</v>
      </c>
      <c r="I11" s="615"/>
      <c r="J11" s="629"/>
      <c r="K11" s="84" t="s">
        <v>5</v>
      </c>
      <c r="O11" s="338"/>
    </row>
    <row r="12" spans="1:15" ht="16.5" customHeight="1" thickBot="1" x14ac:dyDescent="0.25">
      <c r="A12" s="599"/>
      <c r="B12" s="609"/>
      <c r="C12" s="135">
        <f>'Feuille de calcul'!C31</f>
        <v>0</v>
      </c>
      <c r="D12" s="109">
        <f>'Feuille de calcul'!D31</f>
        <v>0</v>
      </c>
      <c r="E12" s="85">
        <f>ROUND(((SUM((D12*E10)+D12))),0)</f>
        <v>0</v>
      </c>
      <c r="F12" s="112">
        <f>D12*H12</f>
        <v>0</v>
      </c>
      <c r="G12" s="113">
        <f>E12*H12</f>
        <v>0</v>
      </c>
      <c r="H12" s="575">
        <f>IF('Feuille de calcul'!E31=0,0,'Feuille de calcul'!E31)</f>
        <v>0</v>
      </c>
      <c r="I12" s="576"/>
      <c r="J12" s="261">
        <f>C12*365</f>
        <v>0</v>
      </c>
      <c r="K12" s="171">
        <f>IF(F12&gt;0,MROUND(F12/J12,0.05),0)</f>
        <v>0</v>
      </c>
      <c r="O12" s="338"/>
    </row>
    <row r="13" spans="1:15" ht="11.25" customHeight="1" thickBot="1" x14ac:dyDescent="0.25">
      <c r="A13" s="87"/>
      <c r="B13" s="225"/>
      <c r="C13" s="225"/>
      <c r="D13" s="225"/>
      <c r="E13" s="225"/>
      <c r="F13" s="88"/>
      <c r="G13" s="88"/>
      <c r="H13" s="88"/>
      <c r="I13" s="88"/>
      <c r="J13" s="225"/>
      <c r="K13" s="89"/>
      <c r="O13" s="338"/>
    </row>
    <row r="14" spans="1:15" ht="27.75" customHeight="1" x14ac:dyDescent="0.2">
      <c r="A14" s="597">
        <v>3</v>
      </c>
      <c r="B14" s="600" t="s">
        <v>118</v>
      </c>
      <c r="C14" s="586" t="s">
        <v>65</v>
      </c>
      <c r="D14" s="586" t="s">
        <v>66</v>
      </c>
      <c r="E14" s="363" t="s">
        <v>67</v>
      </c>
      <c r="F14" s="605" t="s">
        <v>87</v>
      </c>
      <c r="G14" s="586" t="s">
        <v>113</v>
      </c>
      <c r="H14" s="610" t="s">
        <v>92</v>
      </c>
      <c r="I14" s="611"/>
      <c r="J14" s="605" t="s">
        <v>82</v>
      </c>
      <c r="K14" s="580" t="str">
        <f>K4</f>
        <v>Tarif par
journée civile</v>
      </c>
      <c r="O14" s="338"/>
    </row>
    <row r="15" spans="1:15" ht="15.75" customHeight="1" thickBot="1" x14ac:dyDescent="0.25">
      <c r="A15" s="598"/>
      <c r="B15" s="601"/>
      <c r="C15" s="587"/>
      <c r="D15" s="587"/>
      <c r="E15" s="114">
        <v>0.03</v>
      </c>
      <c r="F15" s="606"/>
      <c r="G15" s="604"/>
      <c r="H15" s="612"/>
      <c r="I15" s="613"/>
      <c r="J15" s="628"/>
      <c r="K15" s="581"/>
      <c r="O15" s="338"/>
    </row>
    <row r="16" spans="1:15" ht="27.75" customHeight="1" thickBot="1" x14ac:dyDescent="0.25">
      <c r="A16" s="598"/>
      <c r="B16" s="602"/>
      <c r="C16" s="588"/>
      <c r="D16" s="588"/>
      <c r="E16" s="364" t="s">
        <v>68</v>
      </c>
      <c r="F16" s="82" t="s">
        <v>27</v>
      </c>
      <c r="G16" s="83" t="s">
        <v>27</v>
      </c>
      <c r="H16" s="614" t="s">
        <v>5</v>
      </c>
      <c r="I16" s="615"/>
      <c r="J16" s="629"/>
      <c r="K16" s="84" t="s">
        <v>5</v>
      </c>
      <c r="O16" s="338"/>
    </row>
    <row r="17" spans="1:15" ht="16.5" customHeight="1" thickBot="1" x14ac:dyDescent="0.25">
      <c r="A17" s="599"/>
      <c r="B17" s="603"/>
      <c r="C17" s="109">
        <f>'Feuille de calcul'!C45</f>
        <v>0</v>
      </c>
      <c r="D17" s="109">
        <f>'Feuille de calcul'!D45</f>
        <v>0</v>
      </c>
      <c r="E17" s="85">
        <f>ROUND(((SUM((D17*E15)+D17))),0)</f>
        <v>0</v>
      </c>
      <c r="F17" s="112">
        <f>D17*H17</f>
        <v>0</v>
      </c>
      <c r="G17" s="113">
        <f>E17*H17</f>
        <v>0</v>
      </c>
      <c r="H17" s="575">
        <f>IF('Feuille de calcul'!E45=0,0,'Feuille de calcul'!E45)</f>
        <v>0</v>
      </c>
      <c r="I17" s="576"/>
      <c r="J17" s="261">
        <f>C17*365</f>
        <v>0</v>
      </c>
      <c r="K17" s="171">
        <f>IF(F17&gt;0,MROUND(F17/J17,0.05),0)</f>
        <v>0</v>
      </c>
      <c r="O17" s="338"/>
    </row>
    <row r="18" spans="1:15" ht="11.25" customHeight="1" thickBot="1" x14ac:dyDescent="0.3">
      <c r="A18" s="87"/>
      <c r="B18" s="225"/>
      <c r="C18" s="225"/>
      <c r="D18" s="225"/>
      <c r="E18" s="225"/>
      <c r="F18" s="88"/>
      <c r="G18" s="88"/>
      <c r="H18" s="88"/>
      <c r="I18" s="88"/>
      <c r="J18" s="225"/>
      <c r="K18" s="89"/>
      <c r="L18" s="341"/>
      <c r="M18" s="341"/>
      <c r="O18" s="338"/>
    </row>
    <row r="19" spans="1:15" ht="27" customHeight="1" x14ac:dyDescent="0.25">
      <c r="A19" s="597">
        <v>4</v>
      </c>
      <c r="B19" s="600" t="s">
        <v>187</v>
      </c>
      <c r="C19" s="586" t="s">
        <v>65</v>
      </c>
      <c r="D19" s="586" t="s">
        <v>120</v>
      </c>
      <c r="E19" s="363" t="s">
        <v>67</v>
      </c>
      <c r="F19" s="605" t="s">
        <v>87</v>
      </c>
      <c r="G19" s="586" t="s">
        <v>113</v>
      </c>
      <c r="H19" s="582" t="s">
        <v>121</v>
      </c>
      <c r="I19" s="583"/>
      <c r="J19" s="591" t="s">
        <v>122</v>
      </c>
      <c r="K19" s="580" t="s">
        <v>217</v>
      </c>
      <c r="L19" s="341"/>
      <c r="M19" s="341"/>
      <c r="O19" s="338"/>
    </row>
    <row r="20" spans="1:15" ht="15.75" thickBot="1" x14ac:dyDescent="0.3">
      <c r="A20" s="598"/>
      <c r="B20" s="601"/>
      <c r="C20" s="587"/>
      <c r="D20" s="607"/>
      <c r="E20" s="114">
        <v>0.06</v>
      </c>
      <c r="F20" s="606"/>
      <c r="G20" s="604"/>
      <c r="H20" s="584"/>
      <c r="I20" s="585"/>
      <c r="J20" s="592"/>
      <c r="K20" s="581"/>
      <c r="L20" s="341"/>
      <c r="M20" s="341"/>
      <c r="O20" s="338"/>
    </row>
    <row r="21" spans="1:15" ht="27" customHeight="1" thickBot="1" x14ac:dyDescent="0.3">
      <c r="A21" s="598"/>
      <c r="B21" s="602"/>
      <c r="C21" s="588"/>
      <c r="D21" s="608"/>
      <c r="E21" s="364" t="s">
        <v>123</v>
      </c>
      <c r="F21" s="82" t="s">
        <v>27</v>
      </c>
      <c r="G21" s="83" t="s">
        <v>27</v>
      </c>
      <c r="H21" s="589" t="s">
        <v>5</v>
      </c>
      <c r="I21" s="590"/>
      <c r="J21" s="593"/>
      <c r="K21" s="84" t="s">
        <v>5</v>
      </c>
      <c r="L21" s="341"/>
      <c r="M21" s="341"/>
      <c r="O21" s="338"/>
    </row>
    <row r="22" spans="1:15" ht="17.25" customHeight="1" thickBot="1" x14ac:dyDescent="0.3">
      <c r="A22" s="599"/>
      <c r="B22" s="603"/>
      <c r="C22" s="109">
        <f>'Feuille de calcul'!C59</f>
        <v>0</v>
      </c>
      <c r="D22" s="109">
        <f>'Feuille de calcul'!D59</f>
        <v>0</v>
      </c>
      <c r="E22" s="85">
        <f>ROUND(((SUM((D22*E20)+D22))),0)</f>
        <v>0</v>
      </c>
      <c r="F22" s="112">
        <f>D22*H22</f>
        <v>0</v>
      </c>
      <c r="G22" s="113">
        <f>E22*H22</f>
        <v>0</v>
      </c>
      <c r="H22" s="575">
        <f>IF('Feuille de calcul'!E59=0,0,'Feuille de calcul'!E59)</f>
        <v>0</v>
      </c>
      <c r="I22" s="576"/>
      <c r="J22" s="139">
        <f>D22</f>
        <v>0</v>
      </c>
      <c r="K22" s="171">
        <f>IF(F22&gt;0,MROUND(F22/J22,0.05),0)</f>
        <v>0</v>
      </c>
      <c r="L22" s="341"/>
      <c r="M22" s="341"/>
      <c r="O22" s="338"/>
    </row>
    <row r="23" spans="1:15" ht="9" customHeight="1" thickBot="1" x14ac:dyDescent="0.3">
      <c r="A23" s="87"/>
      <c r="B23" s="225"/>
      <c r="C23" s="120"/>
      <c r="D23" s="120"/>
      <c r="E23" s="121"/>
      <c r="F23" s="122"/>
      <c r="G23" s="122"/>
      <c r="H23" s="122"/>
      <c r="I23" s="122"/>
      <c r="J23" s="121"/>
      <c r="K23" s="121"/>
      <c r="L23" s="233"/>
      <c r="M23" s="123"/>
      <c r="N23" s="341"/>
    </row>
    <row r="24" spans="1:15" ht="27" customHeight="1" x14ac:dyDescent="0.25">
      <c r="A24" s="597">
        <v>5</v>
      </c>
      <c r="B24" s="600" t="s">
        <v>216</v>
      </c>
      <c r="C24" s="586" t="s">
        <v>65</v>
      </c>
      <c r="D24" s="586" t="s">
        <v>89</v>
      </c>
      <c r="E24" s="363" t="s">
        <v>67</v>
      </c>
      <c r="F24" s="605" t="s">
        <v>87</v>
      </c>
      <c r="G24" s="586" t="s">
        <v>113</v>
      </c>
      <c r="H24" s="610" t="s">
        <v>93</v>
      </c>
      <c r="I24" s="611"/>
      <c r="J24" s="594" t="s">
        <v>188</v>
      </c>
      <c r="K24" s="577"/>
      <c r="L24" s="596"/>
      <c r="M24" s="627"/>
      <c r="N24" s="341"/>
    </row>
    <row r="25" spans="1:15" ht="15.75" thickBot="1" x14ac:dyDescent="0.3">
      <c r="A25" s="598"/>
      <c r="B25" s="601"/>
      <c r="C25" s="587"/>
      <c r="D25" s="587"/>
      <c r="E25" s="114">
        <v>0.06</v>
      </c>
      <c r="F25" s="606"/>
      <c r="G25" s="604"/>
      <c r="H25" s="612"/>
      <c r="I25" s="613"/>
      <c r="J25" s="595" t="s">
        <v>189</v>
      </c>
      <c r="K25" s="596"/>
      <c r="L25" s="627"/>
      <c r="M25" s="627"/>
      <c r="N25" s="341"/>
    </row>
    <row r="26" spans="1:15" ht="27" customHeight="1" thickBot="1" x14ac:dyDescent="0.3">
      <c r="A26" s="598"/>
      <c r="B26" s="602"/>
      <c r="C26" s="588"/>
      <c r="D26" s="588"/>
      <c r="E26" s="362" t="s">
        <v>69</v>
      </c>
      <c r="F26" s="82" t="s">
        <v>27</v>
      </c>
      <c r="G26" s="83" t="s">
        <v>27</v>
      </c>
      <c r="H26" s="614" t="s">
        <v>5</v>
      </c>
      <c r="I26" s="615"/>
      <c r="J26" s="595"/>
      <c r="K26" s="596"/>
      <c r="L26" s="577"/>
      <c r="M26" s="578"/>
      <c r="N26" s="342"/>
    </row>
    <row r="27" spans="1:15" ht="17.25" customHeight="1" thickBot="1" x14ac:dyDescent="0.3">
      <c r="A27" s="599"/>
      <c r="B27" s="603"/>
      <c r="C27" s="136"/>
      <c r="D27" s="109">
        <f>'Feuille de calcul'!D67</f>
        <v>0</v>
      </c>
      <c r="E27" s="85">
        <f>ROUND(((SUM((D27*E25)+D27))),0)</f>
        <v>0</v>
      </c>
      <c r="F27" s="112">
        <f>D27*H27</f>
        <v>0</v>
      </c>
      <c r="G27" s="113">
        <f>E27*H27</f>
        <v>0</v>
      </c>
      <c r="H27" s="575">
        <f>IF('Feuille de calcul'!E67=0,0,'Feuille de calcul'!E67)</f>
        <v>0</v>
      </c>
      <c r="I27" s="576"/>
      <c r="J27" s="579"/>
      <c r="K27" s="578"/>
      <c r="L27" s="579"/>
      <c r="M27" s="578"/>
      <c r="N27" s="342"/>
    </row>
    <row r="28" spans="1:15" ht="9" customHeight="1" x14ac:dyDescent="0.25">
      <c r="A28" s="87"/>
      <c r="B28" s="225"/>
      <c r="C28" s="120"/>
      <c r="D28" s="120"/>
      <c r="E28" s="121"/>
      <c r="F28" s="122"/>
      <c r="G28" s="122"/>
      <c r="H28" s="122"/>
      <c r="I28" s="122"/>
      <c r="J28" s="121"/>
      <c r="K28" s="121"/>
      <c r="L28" s="233"/>
      <c r="M28" s="123"/>
      <c r="N28" s="341"/>
    </row>
    <row r="29" spans="1:15" ht="31.5" hidden="1" customHeight="1" x14ac:dyDescent="0.25">
      <c r="A29" s="573" t="s">
        <v>88</v>
      </c>
      <c r="B29" s="574"/>
      <c r="C29" s="574"/>
      <c r="D29" s="574"/>
      <c r="E29" s="574"/>
      <c r="F29" s="574"/>
      <c r="G29" s="574"/>
      <c r="H29" s="574"/>
      <c r="I29" s="574"/>
      <c r="J29" s="574"/>
      <c r="K29" s="574"/>
      <c r="L29" s="574"/>
      <c r="M29" s="574"/>
      <c r="N29" s="341"/>
    </row>
    <row r="30" spans="1:15" ht="12" hidden="1" customHeight="1" thickBot="1" x14ac:dyDescent="0.35">
      <c r="A30" s="230"/>
      <c r="B30" s="231"/>
      <c r="C30" s="231"/>
      <c r="D30" s="231"/>
      <c r="E30" s="231"/>
      <c r="F30" s="86"/>
      <c r="G30" s="86"/>
      <c r="H30" s="86"/>
      <c r="I30" s="230"/>
      <c r="J30" s="231"/>
      <c r="K30" s="231"/>
      <c r="L30" s="230"/>
      <c r="M30" s="341"/>
      <c r="N30" s="341"/>
    </row>
    <row r="31" spans="1:15" ht="15" hidden="1" x14ac:dyDescent="0.25">
      <c r="A31" s="140"/>
      <c r="B31" s="141"/>
      <c r="C31" s="141"/>
      <c r="D31" s="141"/>
      <c r="E31" s="141"/>
      <c r="F31" s="141"/>
      <c r="G31" s="166"/>
      <c r="H31" s="289"/>
      <c r="I31" s="156"/>
      <c r="J31" s="157"/>
      <c r="K31" s="157"/>
      <c r="L31" s="238"/>
      <c r="M31" s="157"/>
      <c r="N31" s="90"/>
    </row>
    <row r="32" spans="1:15" ht="15" hidden="1" x14ac:dyDescent="0.25">
      <c r="A32" s="619" t="s">
        <v>70</v>
      </c>
      <c r="B32" s="620"/>
      <c r="C32" s="288"/>
      <c r="D32" s="288"/>
      <c r="E32" s="288"/>
      <c r="F32" s="142"/>
      <c r="G32" s="167"/>
      <c r="H32" s="142"/>
      <c r="I32" s="158" t="s">
        <v>72</v>
      </c>
      <c r="J32" s="91"/>
      <c r="K32" s="159"/>
      <c r="L32" s="239"/>
      <c r="M32" s="92"/>
      <c r="N32" s="93"/>
    </row>
    <row r="33" spans="1:15" ht="15" hidden="1" x14ac:dyDescent="0.25">
      <c r="A33" s="94"/>
      <c r="B33" s="95"/>
      <c r="C33" s="95"/>
      <c r="D33" s="95"/>
      <c r="E33" s="95"/>
      <c r="F33" s="95"/>
      <c r="G33" s="168"/>
      <c r="H33" s="95"/>
      <c r="I33" s="160"/>
      <c r="J33" s="92"/>
      <c r="K33" s="161"/>
      <c r="L33" s="239"/>
      <c r="M33" s="92"/>
      <c r="N33" s="240"/>
    </row>
    <row r="34" spans="1:15" ht="15" hidden="1" customHeight="1" x14ac:dyDescent="0.25">
      <c r="A34" s="624" t="s">
        <v>71</v>
      </c>
      <c r="B34" s="625"/>
      <c r="C34" s="625"/>
      <c r="D34" s="625"/>
      <c r="E34" s="625"/>
      <c r="F34" s="625"/>
      <c r="G34" s="626"/>
      <c r="H34" s="154"/>
      <c r="I34" s="181" t="s">
        <v>84</v>
      </c>
      <c r="J34" s="182"/>
      <c r="K34" s="96"/>
      <c r="L34" s="343" t="s">
        <v>83</v>
      </c>
      <c r="M34" s="97"/>
      <c r="N34" s="98"/>
    </row>
    <row r="35" spans="1:15" ht="15" hidden="1" x14ac:dyDescent="0.25">
      <c r="A35" s="286"/>
      <c r="B35" s="143"/>
      <c r="C35" s="143"/>
      <c r="D35" s="143"/>
      <c r="E35" s="143"/>
      <c r="F35" s="143"/>
      <c r="G35" s="144"/>
      <c r="H35" s="143"/>
      <c r="I35" s="102"/>
      <c r="J35" s="99"/>
      <c r="K35" s="104"/>
      <c r="L35" s="239"/>
      <c r="M35" s="100"/>
      <c r="N35" s="101"/>
    </row>
    <row r="36" spans="1:15" ht="15" hidden="1" x14ac:dyDescent="0.25">
      <c r="A36" s="286"/>
      <c r="B36" s="143"/>
      <c r="C36" s="143"/>
      <c r="D36" s="143"/>
      <c r="E36" s="143"/>
      <c r="F36" s="143"/>
      <c r="G36" s="144"/>
      <c r="H36" s="143"/>
      <c r="I36" s="102"/>
      <c r="J36" s="99"/>
      <c r="K36" s="104"/>
      <c r="L36" s="239"/>
      <c r="M36" s="100"/>
      <c r="N36" s="101"/>
    </row>
    <row r="37" spans="1:15" ht="15" hidden="1" customHeight="1" x14ac:dyDescent="0.25">
      <c r="A37" s="344"/>
      <c r="B37" s="227"/>
      <c r="C37" s="287"/>
      <c r="D37" s="287"/>
      <c r="E37" s="227"/>
      <c r="F37" s="227"/>
      <c r="G37" s="242"/>
      <c r="H37" s="227"/>
      <c r="I37" s="102"/>
      <c r="J37" s="99"/>
      <c r="K37" s="104"/>
      <c r="L37" s="124"/>
      <c r="M37" s="124"/>
      <c r="N37" s="243"/>
    </row>
    <row r="38" spans="1:15" ht="15" hidden="1" customHeight="1" x14ac:dyDescent="0.2">
      <c r="A38" s="344"/>
      <c r="B38" s="227"/>
      <c r="C38" s="288"/>
      <c r="D38" s="288"/>
      <c r="E38" s="227"/>
      <c r="F38" s="227"/>
      <c r="G38" s="242"/>
      <c r="H38" s="227"/>
      <c r="I38" s="621" t="s">
        <v>91</v>
      </c>
      <c r="J38" s="622"/>
      <c r="K38" s="115"/>
      <c r="L38" s="570" t="s">
        <v>91</v>
      </c>
      <c r="M38" s="571"/>
      <c r="N38" s="572"/>
    </row>
    <row r="39" spans="1:15" ht="15" hidden="1" x14ac:dyDescent="0.25">
      <c r="A39" s="344"/>
      <c r="B39" s="227"/>
      <c r="C39" s="288"/>
      <c r="D39" s="288"/>
      <c r="E39" s="288"/>
      <c r="F39" s="227"/>
      <c r="G39" s="242"/>
      <c r="H39" s="227"/>
      <c r="I39" s="162"/>
      <c r="J39" s="155"/>
      <c r="K39" s="116"/>
      <c r="L39" s="239"/>
      <c r="M39" s="103"/>
      <c r="N39" s="106"/>
    </row>
    <row r="40" spans="1:15" ht="15" hidden="1" x14ac:dyDescent="0.25">
      <c r="A40" s="344"/>
      <c r="B40" s="227"/>
      <c r="C40" s="345"/>
      <c r="D40" s="345"/>
      <c r="E40" s="345"/>
      <c r="F40" s="227"/>
      <c r="G40" s="242"/>
      <c r="H40" s="227"/>
      <c r="I40" s="102"/>
      <c r="J40" s="99"/>
      <c r="K40" s="104"/>
      <c r="L40" s="239"/>
      <c r="M40" s="100"/>
      <c r="N40" s="101"/>
    </row>
    <row r="41" spans="1:15" ht="15" hidden="1" customHeight="1" x14ac:dyDescent="0.25">
      <c r="A41" s="619" t="s">
        <v>85</v>
      </c>
      <c r="B41" s="623"/>
      <c r="C41" s="143"/>
      <c r="D41" s="143"/>
      <c r="E41" s="169"/>
      <c r="F41" s="227"/>
      <c r="G41" s="144"/>
      <c r="H41" s="143"/>
      <c r="I41" s="344"/>
      <c r="J41" s="227"/>
      <c r="K41" s="104"/>
      <c r="L41" s="239"/>
      <c r="M41" s="100"/>
      <c r="N41" s="105"/>
    </row>
    <row r="42" spans="1:15" ht="14.25" hidden="1" customHeight="1" x14ac:dyDescent="0.25">
      <c r="A42" s="619" t="s">
        <v>86</v>
      </c>
      <c r="B42" s="623"/>
      <c r="C42" s="288"/>
      <c r="D42" s="288"/>
      <c r="E42" s="169" t="s">
        <v>90</v>
      </c>
      <c r="F42" s="227"/>
      <c r="G42" s="144"/>
      <c r="H42" s="143"/>
      <c r="I42" s="344"/>
      <c r="J42" s="227"/>
      <c r="K42" s="116"/>
      <c r="L42" s="239"/>
      <c r="M42" s="617"/>
      <c r="N42" s="618"/>
    </row>
    <row r="43" spans="1:15" ht="14.25" hidden="1" customHeight="1" x14ac:dyDescent="0.25">
      <c r="A43" s="286"/>
      <c r="B43" s="288"/>
      <c r="C43" s="288"/>
      <c r="D43" s="288"/>
      <c r="E43" s="227"/>
      <c r="F43" s="143"/>
      <c r="G43" s="144"/>
      <c r="H43" s="143"/>
      <c r="I43" s="102"/>
      <c r="J43" s="99"/>
      <c r="K43" s="116"/>
      <c r="L43" s="239"/>
      <c r="M43" s="282"/>
      <c r="N43" s="283"/>
    </row>
    <row r="44" spans="1:15" ht="14.25" hidden="1" customHeight="1" x14ac:dyDescent="0.2">
      <c r="A44" s="286"/>
      <c r="B44" s="288"/>
      <c r="C44" s="288"/>
      <c r="D44" s="288"/>
      <c r="E44" s="227"/>
      <c r="F44" s="143"/>
      <c r="G44" s="144"/>
      <c r="H44" s="143"/>
      <c r="I44" s="621" t="s">
        <v>91</v>
      </c>
      <c r="J44" s="622"/>
      <c r="K44" s="115"/>
      <c r="L44" s="570" t="s">
        <v>91</v>
      </c>
      <c r="M44" s="571"/>
      <c r="N44" s="572"/>
    </row>
    <row r="45" spans="1:15" ht="15" hidden="1" x14ac:dyDescent="0.25">
      <c r="A45" s="286"/>
      <c r="B45" s="143"/>
      <c r="C45" s="143"/>
      <c r="D45" s="143"/>
      <c r="E45" s="143"/>
      <c r="F45" s="143"/>
      <c r="G45" s="144"/>
      <c r="H45" s="143"/>
      <c r="I45" s="117"/>
      <c r="J45" s="116"/>
      <c r="K45" s="118"/>
      <c r="L45" s="239"/>
      <c r="M45" s="100"/>
      <c r="N45" s="106"/>
    </row>
    <row r="46" spans="1:15" ht="15.75" hidden="1" thickBot="1" x14ac:dyDescent="0.3">
      <c r="A46" s="284"/>
      <c r="B46" s="285"/>
      <c r="C46" s="285"/>
      <c r="D46" s="285"/>
      <c r="E46" s="285"/>
      <c r="F46" s="285"/>
      <c r="G46" s="170"/>
      <c r="H46" s="143"/>
      <c r="I46" s="163"/>
      <c r="J46" s="164"/>
      <c r="K46" s="165"/>
      <c r="L46" s="346"/>
      <c r="M46" s="107"/>
      <c r="N46" s="108"/>
    </row>
    <row r="47" spans="1:15" hidden="1" x14ac:dyDescent="0.2">
      <c r="O47" s="338"/>
    </row>
  </sheetData>
  <sheetProtection algorithmName="SHA-512" hashValue="ainJnuRwzQynDDa7K1MqZxu9YCrvwJpCWC03D3lC+qg9nPvvRSaWTI2HFhBAz8W+NyoxM5xGm//iU2DbYtJO6Q==" saltValue="3qEFn8W8HOGySZE3kSOeEg==" spinCount="100000" sheet="1" objects="1" scenarios="1"/>
  <mergeCells count="72">
    <mergeCell ref="H17:I17"/>
    <mergeCell ref="J14:J16"/>
    <mergeCell ref="K4:K5"/>
    <mergeCell ref="K9:K10"/>
    <mergeCell ref="J3:K3"/>
    <mergeCell ref="H14:I15"/>
    <mergeCell ref="H16:I16"/>
    <mergeCell ref="K14:K15"/>
    <mergeCell ref="F3:I3"/>
    <mergeCell ref="G9:G10"/>
    <mergeCell ref="F4:F5"/>
    <mergeCell ref="G4:G5"/>
    <mergeCell ref="F9:F10"/>
    <mergeCell ref="H6:I6"/>
    <mergeCell ref="J4:J6"/>
    <mergeCell ref="J9:J11"/>
    <mergeCell ref="G1:K1"/>
    <mergeCell ref="L44:N44"/>
    <mergeCell ref="M42:N42"/>
    <mergeCell ref="A32:B32"/>
    <mergeCell ref="G24:G25"/>
    <mergeCell ref="A24:A27"/>
    <mergeCell ref="H24:I25"/>
    <mergeCell ref="I44:J44"/>
    <mergeCell ref="I38:J38"/>
    <mergeCell ref="B24:B27"/>
    <mergeCell ref="F24:F25"/>
    <mergeCell ref="A41:B41"/>
    <mergeCell ref="A42:B42"/>
    <mergeCell ref="H26:I26"/>
    <mergeCell ref="A34:G34"/>
    <mergeCell ref="L24:M25"/>
    <mergeCell ref="A4:A7"/>
    <mergeCell ref="B4:B7"/>
    <mergeCell ref="D4:D6"/>
    <mergeCell ref="D9:D11"/>
    <mergeCell ref="H7:I7"/>
    <mergeCell ref="H9:I10"/>
    <mergeCell ref="A9:A12"/>
    <mergeCell ref="H4:I5"/>
    <mergeCell ref="H11:I11"/>
    <mergeCell ref="H12:I12"/>
    <mergeCell ref="B9:B12"/>
    <mergeCell ref="C4:C6"/>
    <mergeCell ref="C9:C11"/>
    <mergeCell ref="A14:A17"/>
    <mergeCell ref="B14:B17"/>
    <mergeCell ref="G14:G15"/>
    <mergeCell ref="F14:F15"/>
    <mergeCell ref="F19:F20"/>
    <mergeCell ref="D19:D21"/>
    <mergeCell ref="C14:C16"/>
    <mergeCell ref="C19:C21"/>
    <mergeCell ref="D14:D16"/>
    <mergeCell ref="G19:G20"/>
    <mergeCell ref="A19:A22"/>
    <mergeCell ref="B19:B22"/>
    <mergeCell ref="K19:K20"/>
    <mergeCell ref="H19:I20"/>
    <mergeCell ref="D24:D26"/>
    <mergeCell ref="C24:C26"/>
    <mergeCell ref="H21:I21"/>
    <mergeCell ref="H22:I22"/>
    <mergeCell ref="J19:J21"/>
    <mergeCell ref="J24:K24"/>
    <mergeCell ref="J25:K26"/>
    <mergeCell ref="L38:N38"/>
    <mergeCell ref="A29:M29"/>
    <mergeCell ref="H27:I27"/>
    <mergeCell ref="L26:M26"/>
    <mergeCell ref="L27:M27"/>
    <mergeCell ref="J27:K27"/>
  </mergeCells>
  <conditionalFormatting sqref="H27">
    <cfRule type="cellIs" dxfId="1" priority="1" stopIfTrue="1" operator="greaterThan">
      <formula>158</formula>
    </cfRule>
  </conditionalFormatting>
  <pageMargins left="0.70866141732283472" right="0.70866141732283472" top="0.6" bottom="0.39370078740157483" header="0.15748031496062992" footer="0.15748031496062992"/>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L48"/>
  <sheetViews>
    <sheetView showGridLines="0" workbookViewId="0">
      <selection activeCell="I11" sqref="I11"/>
    </sheetView>
  </sheetViews>
  <sheetFormatPr baseColWidth="10" defaultColWidth="11.42578125" defaultRowHeight="12.75" x14ac:dyDescent="0.2"/>
  <cols>
    <col min="1" max="1" width="7.5703125" style="13" customWidth="1"/>
    <col min="2" max="2" width="15.28515625" style="13" customWidth="1"/>
    <col min="3" max="3" width="8.5703125" style="13" customWidth="1"/>
    <col min="4" max="4" width="12.7109375" style="13" customWidth="1"/>
    <col min="5" max="5" width="27.7109375" style="13" customWidth="1"/>
    <col min="6" max="6" width="11.42578125" style="13" customWidth="1"/>
    <col min="7" max="7" width="31.28515625" style="13" customWidth="1"/>
    <col min="8" max="8" width="17" style="13" customWidth="1"/>
    <col min="9" max="9" width="5.42578125" style="13" customWidth="1"/>
    <col min="10" max="11" width="14.7109375" style="13" customWidth="1"/>
    <col min="12" max="12" width="17.7109375" style="13" customWidth="1"/>
    <col min="13" max="16384" width="11.42578125" style="13"/>
  </cols>
  <sheetData>
    <row r="2" spans="1:12" ht="33.75" x14ac:dyDescent="0.5">
      <c r="A2" s="185" t="s">
        <v>100</v>
      </c>
      <c r="B2" s="186"/>
      <c r="C2" s="186"/>
      <c r="D2" s="186"/>
      <c r="E2" s="186"/>
      <c r="F2" s="186"/>
      <c r="G2" s="186"/>
      <c r="H2" s="186"/>
      <c r="I2" s="186"/>
      <c r="J2" s="186"/>
      <c r="K2" s="186"/>
      <c r="L2" s="186"/>
    </row>
    <row r="4" spans="1:12" s="347" customFormat="1" ht="20.25" x14ac:dyDescent="0.2">
      <c r="A4" s="635" t="s">
        <v>232</v>
      </c>
      <c r="B4" s="635"/>
      <c r="C4" s="635"/>
      <c r="D4" s="635"/>
      <c r="E4" s="635"/>
      <c r="F4" s="635"/>
      <c r="G4" s="635"/>
      <c r="H4" s="193"/>
      <c r="I4" s="234"/>
      <c r="J4" s="234"/>
      <c r="K4" s="234"/>
      <c r="L4" s="223" t="s">
        <v>101</v>
      </c>
    </row>
    <row r="5" spans="1:12" ht="20.25" x14ac:dyDescent="0.3">
      <c r="A5" s="80"/>
      <c r="B5" s="226"/>
      <c r="C5" s="226"/>
      <c r="D5" s="226"/>
      <c r="E5" s="226"/>
      <c r="F5" s="226"/>
      <c r="G5" s="226"/>
      <c r="H5" s="187"/>
      <c r="I5" s="235"/>
      <c r="J5" s="235"/>
      <c r="K5" s="235"/>
      <c r="L5" s="188"/>
    </row>
    <row r="6" spans="1:12" ht="20.25" x14ac:dyDescent="0.3">
      <c r="A6" s="80" t="s">
        <v>46</v>
      </c>
      <c r="B6" s="226"/>
      <c r="C6" s="636">
        <v>0</v>
      </c>
      <c r="D6" s="636"/>
      <c r="E6" s="636"/>
      <c r="F6" s="636"/>
      <c r="G6" s="636"/>
      <c r="H6" s="636"/>
      <c r="I6" s="636"/>
      <c r="J6" s="636"/>
      <c r="K6" s="636"/>
      <c r="L6" s="636"/>
    </row>
    <row r="7" spans="1:12" ht="21" thickBot="1" x14ac:dyDescent="0.35">
      <c r="A7" s="80"/>
      <c r="B7" s="226"/>
      <c r="C7" s="226"/>
      <c r="D7" s="226"/>
      <c r="E7" s="226"/>
      <c r="F7" s="226"/>
      <c r="G7" s="226"/>
      <c r="H7" s="226"/>
      <c r="I7" s="227"/>
      <c r="J7" s="226"/>
      <c r="K7" s="226"/>
      <c r="L7" s="81"/>
    </row>
    <row r="8" spans="1:12" ht="66.75" customHeight="1" thickBot="1" x14ac:dyDescent="0.25">
      <c r="A8" s="230"/>
      <c r="B8" s="231"/>
      <c r="C8" s="231"/>
      <c r="D8" s="637" t="s">
        <v>190</v>
      </c>
      <c r="E8" s="637"/>
      <c r="F8" s="637" t="s">
        <v>191</v>
      </c>
      <c r="G8" s="637"/>
      <c r="H8" s="236"/>
      <c r="I8" s="236"/>
      <c r="J8" s="237"/>
      <c r="K8" s="237"/>
      <c r="L8" s="237"/>
    </row>
    <row r="9" spans="1:12" x14ac:dyDescent="0.2">
      <c r="A9" s="597">
        <v>1</v>
      </c>
      <c r="B9" s="600" t="s">
        <v>157</v>
      </c>
      <c r="C9" s="586" t="s">
        <v>65</v>
      </c>
      <c r="D9" s="586" t="s">
        <v>66</v>
      </c>
      <c r="E9" s="639" t="s">
        <v>92</v>
      </c>
      <c r="F9" s="605" t="s">
        <v>96</v>
      </c>
      <c r="G9" s="580" t="s">
        <v>184</v>
      </c>
    </row>
    <row r="10" spans="1:12" ht="13.5" thickBot="1" x14ac:dyDescent="0.25">
      <c r="A10" s="598"/>
      <c r="B10" s="601"/>
      <c r="C10" s="604"/>
      <c r="D10" s="604"/>
      <c r="E10" s="640"/>
      <c r="F10" s="606"/>
      <c r="G10" s="581"/>
    </row>
    <row r="11" spans="1:12" ht="13.5" thickBot="1" x14ac:dyDescent="0.25">
      <c r="A11" s="598"/>
      <c r="B11" s="602"/>
      <c r="C11" s="638"/>
      <c r="D11" s="638"/>
      <c r="E11" s="189" t="s">
        <v>5</v>
      </c>
      <c r="F11" s="641"/>
      <c r="G11" s="84" t="s">
        <v>5</v>
      </c>
    </row>
    <row r="12" spans="1:12" ht="13.5" thickBot="1" x14ac:dyDescent="0.25">
      <c r="A12" s="599"/>
      <c r="B12" s="609"/>
      <c r="C12" s="135">
        <f>Synthèse!C7</f>
        <v>0</v>
      </c>
      <c r="D12" s="109">
        <f>Synthèse!D7</f>
        <v>0</v>
      </c>
      <c r="E12" s="190">
        <f>Synthèse!H7</f>
        <v>0</v>
      </c>
      <c r="F12" s="195">
        <f>Synthèse!J7</f>
        <v>0</v>
      </c>
      <c r="G12" s="190">
        <f>Synthèse!K7</f>
        <v>0</v>
      </c>
    </row>
    <row r="13" spans="1:12" ht="21" thickBot="1" x14ac:dyDescent="0.35">
      <c r="A13" s="230"/>
      <c r="B13" s="231"/>
      <c r="C13" s="231"/>
      <c r="D13" s="231"/>
      <c r="E13" s="231"/>
      <c r="F13" s="231"/>
      <c r="G13" s="86"/>
      <c r="H13" s="86"/>
      <c r="I13" s="230"/>
      <c r="J13" s="231"/>
      <c r="K13" s="231"/>
      <c r="L13" s="232"/>
    </row>
    <row r="14" spans="1:12" x14ac:dyDescent="0.2">
      <c r="A14" s="597">
        <v>2</v>
      </c>
      <c r="B14" s="600" t="s">
        <v>152</v>
      </c>
      <c r="C14" s="586" t="s">
        <v>65</v>
      </c>
      <c r="D14" s="586" t="s">
        <v>66</v>
      </c>
      <c r="E14" s="639" t="s">
        <v>92</v>
      </c>
      <c r="F14" s="605" t="s">
        <v>96</v>
      </c>
      <c r="G14" s="580" t="str">
        <f>G9</f>
        <v>Tarif par journée civile</v>
      </c>
    </row>
    <row r="15" spans="1:12" ht="13.5" thickBot="1" x14ac:dyDescent="0.25">
      <c r="A15" s="598"/>
      <c r="B15" s="601"/>
      <c r="C15" s="604"/>
      <c r="D15" s="604"/>
      <c r="E15" s="640"/>
      <c r="F15" s="606"/>
      <c r="G15" s="581"/>
    </row>
    <row r="16" spans="1:12" ht="13.5" thickBot="1" x14ac:dyDescent="0.25">
      <c r="A16" s="598"/>
      <c r="B16" s="602"/>
      <c r="C16" s="638"/>
      <c r="D16" s="638"/>
      <c r="E16" s="189" t="s">
        <v>5</v>
      </c>
      <c r="F16" s="641"/>
      <c r="G16" s="84" t="s">
        <v>5</v>
      </c>
    </row>
    <row r="17" spans="1:12" ht="13.5" thickBot="1" x14ac:dyDescent="0.25">
      <c r="A17" s="599"/>
      <c r="B17" s="603"/>
      <c r="C17" s="109">
        <f>Synthèse!C12</f>
        <v>0</v>
      </c>
      <c r="D17" s="109">
        <f>Synthèse!D12</f>
        <v>0</v>
      </c>
      <c r="E17" s="190">
        <f>Synthèse!H12</f>
        <v>0</v>
      </c>
      <c r="F17" s="195">
        <f>Synthèse!J12</f>
        <v>0</v>
      </c>
      <c r="G17" s="171">
        <f>Synthèse!K12</f>
        <v>0</v>
      </c>
    </row>
    <row r="18" spans="1:12" ht="21" thickBot="1" x14ac:dyDescent="0.35">
      <c r="A18" s="230"/>
      <c r="B18" s="231"/>
      <c r="C18" s="231"/>
      <c r="D18" s="231"/>
      <c r="E18" s="231"/>
      <c r="F18" s="231"/>
      <c r="G18" s="86"/>
      <c r="H18" s="86"/>
      <c r="I18" s="230"/>
      <c r="J18" s="231"/>
      <c r="K18" s="231"/>
      <c r="L18" s="232"/>
    </row>
    <row r="19" spans="1:12" x14ac:dyDescent="0.2">
      <c r="A19" s="597">
        <v>3</v>
      </c>
      <c r="B19" s="600" t="s">
        <v>118</v>
      </c>
      <c r="C19" s="586" t="s">
        <v>65</v>
      </c>
      <c r="D19" s="586" t="s">
        <v>66</v>
      </c>
      <c r="E19" s="639" t="s">
        <v>92</v>
      </c>
      <c r="F19" s="605" t="s">
        <v>96</v>
      </c>
      <c r="G19" s="580" t="str">
        <f>G9</f>
        <v>Tarif par journée civile</v>
      </c>
    </row>
    <row r="20" spans="1:12" ht="13.5" thickBot="1" x14ac:dyDescent="0.25">
      <c r="A20" s="598"/>
      <c r="B20" s="601"/>
      <c r="C20" s="604"/>
      <c r="D20" s="604"/>
      <c r="E20" s="640"/>
      <c r="F20" s="606"/>
      <c r="G20" s="581"/>
    </row>
    <row r="21" spans="1:12" ht="13.5" thickBot="1" x14ac:dyDescent="0.25">
      <c r="A21" s="598"/>
      <c r="B21" s="602"/>
      <c r="C21" s="638"/>
      <c r="D21" s="638"/>
      <c r="E21" s="189" t="s">
        <v>5</v>
      </c>
      <c r="F21" s="641"/>
      <c r="G21" s="84" t="s">
        <v>5</v>
      </c>
    </row>
    <row r="22" spans="1:12" ht="13.5" thickBot="1" x14ac:dyDescent="0.25">
      <c r="A22" s="599"/>
      <c r="B22" s="603"/>
      <c r="C22" s="109">
        <f>Synthèse!C17</f>
        <v>0</v>
      </c>
      <c r="D22" s="109">
        <f>Synthèse!D17</f>
        <v>0</v>
      </c>
      <c r="E22" s="190">
        <f>Synthèse!H17</f>
        <v>0</v>
      </c>
      <c r="F22" s="195">
        <f>Synthèse!J17</f>
        <v>0</v>
      </c>
      <c r="G22" s="191">
        <f>Synthèse!K17</f>
        <v>0</v>
      </c>
    </row>
    <row r="23" spans="1:12" ht="21" thickBot="1" x14ac:dyDescent="0.35">
      <c r="A23" s="230"/>
      <c r="B23" s="231"/>
      <c r="C23" s="231"/>
      <c r="D23" s="231"/>
      <c r="E23" s="231"/>
      <c r="F23" s="231"/>
      <c r="G23" s="86"/>
      <c r="H23" s="86"/>
      <c r="I23" s="230"/>
      <c r="J23" s="231"/>
      <c r="K23" s="231"/>
      <c r="L23" s="232"/>
    </row>
    <row r="24" spans="1:12" ht="12.75" customHeight="1" x14ac:dyDescent="0.2">
      <c r="A24" s="597">
        <v>4</v>
      </c>
      <c r="B24" s="644" t="s">
        <v>187</v>
      </c>
      <c r="C24" s="648" t="s">
        <v>65</v>
      </c>
      <c r="D24" s="648" t="s">
        <v>120</v>
      </c>
      <c r="E24" s="580" t="s">
        <v>121</v>
      </c>
      <c r="F24" s="591" t="s">
        <v>122</v>
      </c>
      <c r="G24" s="580" t="s">
        <v>217</v>
      </c>
    </row>
    <row r="25" spans="1:12" ht="13.5" thickBot="1" x14ac:dyDescent="0.25">
      <c r="A25" s="598"/>
      <c r="B25" s="645"/>
      <c r="C25" s="649"/>
      <c r="D25" s="649"/>
      <c r="E25" s="581"/>
      <c r="F25" s="592"/>
      <c r="G25" s="581"/>
    </row>
    <row r="26" spans="1:12" ht="13.5" thickBot="1" x14ac:dyDescent="0.25">
      <c r="A26" s="598"/>
      <c r="B26" s="646"/>
      <c r="C26" s="650"/>
      <c r="D26" s="650"/>
      <c r="E26" s="220" t="s">
        <v>5</v>
      </c>
      <c r="F26" s="593"/>
      <c r="G26" s="84" t="s">
        <v>5</v>
      </c>
    </row>
    <row r="27" spans="1:12" ht="13.5" thickBot="1" x14ac:dyDescent="0.25">
      <c r="A27" s="599"/>
      <c r="B27" s="647"/>
      <c r="C27" s="221">
        <f>Synthèse!C22</f>
        <v>0</v>
      </c>
      <c r="D27" s="221">
        <f>Synthèse!D22</f>
        <v>0</v>
      </c>
      <c r="E27" s="190">
        <f>Synthèse!H22</f>
        <v>0</v>
      </c>
      <c r="F27" s="222">
        <f>D27</f>
        <v>0</v>
      </c>
      <c r="G27" s="191">
        <f>Synthèse!K22</f>
        <v>0</v>
      </c>
    </row>
    <row r="28" spans="1:12" ht="21" thickBot="1" x14ac:dyDescent="0.35">
      <c r="A28" s="230"/>
      <c r="B28" s="231"/>
      <c r="C28" s="231"/>
      <c r="D28" s="231"/>
      <c r="E28" s="231"/>
      <c r="F28" s="231"/>
      <c r="G28" s="86"/>
      <c r="H28" s="86"/>
      <c r="I28" s="230"/>
      <c r="J28" s="231"/>
      <c r="K28" s="231"/>
      <c r="L28" s="232"/>
    </row>
    <row r="29" spans="1:12" ht="12.75" customHeight="1" x14ac:dyDescent="0.2">
      <c r="A29" s="597">
        <v>5</v>
      </c>
      <c r="B29" s="600" t="s">
        <v>216</v>
      </c>
      <c r="C29" s="586" t="s">
        <v>65</v>
      </c>
      <c r="D29" s="586" t="s">
        <v>89</v>
      </c>
      <c r="E29" s="639" t="s">
        <v>93</v>
      </c>
      <c r="F29" s="656"/>
      <c r="G29" s="663" t="s">
        <v>197</v>
      </c>
      <c r="H29" s="657"/>
    </row>
    <row r="30" spans="1:12" ht="13.5" thickBot="1" x14ac:dyDescent="0.25">
      <c r="A30" s="598"/>
      <c r="B30" s="601"/>
      <c r="C30" s="587"/>
      <c r="D30" s="587"/>
      <c r="E30" s="655"/>
      <c r="F30" s="656"/>
      <c r="G30" s="663"/>
      <c r="H30" s="657"/>
    </row>
    <row r="31" spans="1:12" ht="13.5" customHeight="1" thickBot="1" x14ac:dyDescent="0.25">
      <c r="A31" s="598"/>
      <c r="B31" s="602"/>
      <c r="C31" s="588"/>
      <c r="D31" s="588"/>
      <c r="E31" s="189" t="s">
        <v>5</v>
      </c>
      <c r="F31" s="656"/>
      <c r="G31" s="663"/>
      <c r="H31" s="129"/>
      <c r="I31" s="130"/>
    </row>
    <row r="32" spans="1:12" ht="13.5" thickBot="1" x14ac:dyDescent="0.25">
      <c r="A32" s="599"/>
      <c r="B32" s="603"/>
      <c r="C32" s="192"/>
      <c r="D32" s="109">
        <f>Synthèse!D27</f>
        <v>0</v>
      </c>
      <c r="E32" s="190">
        <f>Synthèse!H27</f>
        <v>0</v>
      </c>
      <c r="F32" s="131"/>
      <c r="G32" s="663"/>
      <c r="H32" s="233"/>
      <c r="I32" s="123"/>
    </row>
    <row r="34" spans="1:12" ht="13.5" thickBot="1" x14ac:dyDescent="0.25"/>
    <row r="35" spans="1:12" ht="15" x14ac:dyDescent="0.25">
      <c r="A35" s="658"/>
      <c r="B35" s="659"/>
      <c r="C35" s="659"/>
      <c r="D35" s="659"/>
      <c r="E35" s="166"/>
      <c r="F35" s="227"/>
      <c r="G35" s="156"/>
      <c r="H35" s="157"/>
      <c r="I35" s="157"/>
      <c r="J35" s="238"/>
      <c r="K35" s="157"/>
      <c r="L35" s="90"/>
    </row>
    <row r="36" spans="1:12" ht="15" x14ac:dyDescent="0.25">
      <c r="A36" s="619" t="s">
        <v>97</v>
      </c>
      <c r="B36" s="620"/>
      <c r="C36" s="365"/>
      <c r="D36" s="142"/>
      <c r="E36" s="167"/>
      <c r="F36" s="227"/>
      <c r="G36" s="158" t="s">
        <v>98</v>
      </c>
      <c r="H36" s="91"/>
      <c r="I36" s="91"/>
      <c r="J36" s="239"/>
      <c r="K36" s="92"/>
      <c r="L36" s="93"/>
    </row>
    <row r="37" spans="1:12" ht="15" x14ac:dyDescent="0.2">
      <c r="A37" s="94"/>
      <c r="B37" s="95"/>
      <c r="C37" s="95"/>
      <c r="D37" s="95"/>
      <c r="E37" s="168"/>
      <c r="F37" s="227"/>
      <c r="G37" s="160"/>
      <c r="H37" s="92"/>
      <c r="I37" s="92"/>
      <c r="J37" s="92"/>
      <c r="K37" s="92"/>
      <c r="L37" s="240"/>
    </row>
    <row r="38" spans="1:12" ht="15" customHeight="1" x14ac:dyDescent="0.2">
      <c r="A38" s="660" t="s">
        <v>119</v>
      </c>
      <c r="B38" s="661"/>
      <c r="C38" s="661"/>
      <c r="D38" s="661"/>
      <c r="E38" s="662"/>
      <c r="F38" s="227"/>
      <c r="G38" s="214" t="s">
        <v>84</v>
      </c>
      <c r="H38" s="215"/>
      <c r="I38" s="215"/>
      <c r="J38" s="642" t="s">
        <v>111</v>
      </c>
      <c r="K38" s="642"/>
      <c r="L38" s="643"/>
    </row>
    <row r="39" spans="1:12" ht="15" x14ac:dyDescent="0.25">
      <c r="A39" s="660"/>
      <c r="B39" s="661"/>
      <c r="C39" s="661"/>
      <c r="D39" s="661"/>
      <c r="E39" s="662"/>
      <c r="F39" s="227"/>
      <c r="G39" s="216"/>
      <c r="H39" s="217"/>
      <c r="I39" s="217"/>
      <c r="J39" s="241"/>
      <c r="K39" s="218"/>
      <c r="L39" s="219"/>
    </row>
    <row r="40" spans="1:12" ht="15" x14ac:dyDescent="0.25">
      <c r="A40" s="366"/>
      <c r="B40" s="143"/>
      <c r="C40" s="143"/>
      <c r="D40" s="143"/>
      <c r="E40" s="242"/>
      <c r="F40" s="227"/>
      <c r="G40" s="102"/>
      <c r="H40" s="99"/>
      <c r="I40" s="99"/>
      <c r="J40" s="239"/>
      <c r="K40" s="100"/>
      <c r="L40" s="101"/>
    </row>
    <row r="41" spans="1:12" ht="15" x14ac:dyDescent="0.25">
      <c r="A41" s="651"/>
      <c r="B41" s="652"/>
      <c r="C41" s="227"/>
      <c r="D41" s="227"/>
      <c r="E41" s="242"/>
      <c r="F41" s="367"/>
      <c r="G41" s="102"/>
      <c r="H41" s="99"/>
      <c r="I41" s="99"/>
      <c r="J41" s="124"/>
      <c r="K41" s="124"/>
      <c r="L41" s="243"/>
    </row>
    <row r="42" spans="1:12" ht="15" x14ac:dyDescent="0.2">
      <c r="A42" s="651"/>
      <c r="B42" s="620"/>
      <c r="C42" s="227"/>
      <c r="D42" s="227"/>
      <c r="E42" s="144"/>
      <c r="F42" s="227"/>
      <c r="G42" s="653" t="s">
        <v>99</v>
      </c>
      <c r="H42" s="654"/>
      <c r="I42" s="244"/>
      <c r="J42" s="570" t="s">
        <v>99</v>
      </c>
      <c r="K42" s="666"/>
      <c r="L42" s="667"/>
    </row>
    <row r="43" spans="1:12" ht="15" x14ac:dyDescent="0.25">
      <c r="A43" s="651" t="s">
        <v>116</v>
      </c>
      <c r="B43" s="652"/>
      <c r="C43" s="227"/>
      <c r="D43" s="143"/>
      <c r="E43" s="144"/>
      <c r="F43" s="227"/>
      <c r="G43" s="117"/>
      <c r="H43" s="116"/>
      <c r="I43" s="116"/>
      <c r="J43" s="239"/>
      <c r="K43" s="103"/>
      <c r="L43" s="106"/>
    </row>
    <row r="44" spans="1:12" ht="15" x14ac:dyDescent="0.25">
      <c r="A44" s="669" t="s">
        <v>210</v>
      </c>
      <c r="B44" s="670"/>
      <c r="C44" s="670"/>
      <c r="D44" s="670"/>
      <c r="E44" s="671"/>
      <c r="F44" s="227"/>
      <c r="G44" s="102"/>
      <c r="H44" s="99"/>
      <c r="I44" s="99"/>
      <c r="J44" s="239"/>
      <c r="K44" s="100"/>
      <c r="L44" s="101"/>
    </row>
    <row r="45" spans="1:12" ht="15" x14ac:dyDescent="0.25">
      <c r="A45" s="366"/>
      <c r="B45" s="143"/>
      <c r="C45" s="227"/>
      <c r="D45" s="227"/>
      <c r="E45" s="242"/>
      <c r="F45" s="227"/>
      <c r="G45" s="102"/>
      <c r="H45" s="99"/>
      <c r="I45" s="99"/>
      <c r="J45" s="239"/>
      <c r="K45" s="100"/>
      <c r="L45" s="105"/>
    </row>
    <row r="46" spans="1:12" ht="15" x14ac:dyDescent="0.2">
      <c r="A46" s="651"/>
      <c r="B46" s="620"/>
      <c r="C46" s="227"/>
      <c r="D46" s="623"/>
      <c r="E46" s="668"/>
      <c r="F46" s="227"/>
      <c r="G46" s="653" t="s">
        <v>99</v>
      </c>
      <c r="H46" s="654"/>
      <c r="I46" s="244"/>
      <c r="J46" s="570" t="s">
        <v>99</v>
      </c>
      <c r="K46" s="666"/>
      <c r="L46" s="667"/>
    </row>
    <row r="47" spans="1:12" ht="15" x14ac:dyDescent="0.25">
      <c r="A47" s="366"/>
      <c r="B47" s="143"/>
      <c r="C47" s="143"/>
      <c r="D47" s="143"/>
      <c r="E47" s="144"/>
      <c r="F47" s="227"/>
      <c r="G47" s="117"/>
      <c r="H47" s="116"/>
      <c r="I47" s="116"/>
      <c r="J47" s="239"/>
      <c r="K47" s="100"/>
      <c r="L47" s="106"/>
    </row>
    <row r="48" spans="1:12" ht="15.75" thickBot="1" x14ac:dyDescent="0.3">
      <c r="A48" s="664"/>
      <c r="B48" s="665"/>
      <c r="C48" s="665"/>
      <c r="D48" s="665"/>
      <c r="E48" s="170"/>
      <c r="F48" s="227"/>
      <c r="G48" s="163"/>
      <c r="H48" s="164"/>
      <c r="I48" s="164"/>
      <c r="J48" s="346"/>
      <c r="K48" s="107"/>
      <c r="L48" s="108"/>
    </row>
  </sheetData>
  <sheetProtection algorithmName="SHA-512" hashValue="pnBYSVToNK+vGp6tku6Q7co2DmKSksQ7olMz5oY+K24klggVA2XYqWzAWTEsFutswNsOfMq2dLCTLrnbFgELiQ==" saltValue="Lq6bDnEGogyz0TNCV8b18w==" spinCount="100000" sheet="1" objects="1" scenarios="1"/>
  <mergeCells count="55">
    <mergeCell ref="A48:D48"/>
    <mergeCell ref="J42:L42"/>
    <mergeCell ref="A43:B43"/>
    <mergeCell ref="A46:B46"/>
    <mergeCell ref="D46:E46"/>
    <mergeCell ref="G46:H46"/>
    <mergeCell ref="J46:L46"/>
    <mergeCell ref="A44:E44"/>
    <mergeCell ref="A41:B41"/>
    <mergeCell ref="A42:B42"/>
    <mergeCell ref="G42:H42"/>
    <mergeCell ref="A29:A32"/>
    <mergeCell ref="B29:B32"/>
    <mergeCell ref="C29:C31"/>
    <mergeCell ref="D29:D31"/>
    <mergeCell ref="E29:E30"/>
    <mergeCell ref="F29:F31"/>
    <mergeCell ref="H29:H30"/>
    <mergeCell ref="A35:D35"/>
    <mergeCell ref="A36:B36"/>
    <mergeCell ref="A38:E39"/>
    <mergeCell ref="G29:G32"/>
    <mergeCell ref="J38:L38"/>
    <mergeCell ref="F14:F16"/>
    <mergeCell ref="G14:G15"/>
    <mergeCell ref="G19:G20"/>
    <mergeCell ref="A24:A27"/>
    <mergeCell ref="B24:B27"/>
    <mergeCell ref="C24:C26"/>
    <mergeCell ref="D24:D26"/>
    <mergeCell ref="E24:E25"/>
    <mergeCell ref="F24:F26"/>
    <mergeCell ref="G24:G25"/>
    <mergeCell ref="A19:A22"/>
    <mergeCell ref="B19:B22"/>
    <mergeCell ref="C19:C21"/>
    <mergeCell ref="D19:D21"/>
    <mergeCell ref="E19:E20"/>
    <mergeCell ref="F19:F21"/>
    <mergeCell ref="A14:A17"/>
    <mergeCell ref="B14:B17"/>
    <mergeCell ref="C14:C16"/>
    <mergeCell ref="D14:D16"/>
    <mergeCell ref="E14:E15"/>
    <mergeCell ref="A4:G4"/>
    <mergeCell ref="C6:L6"/>
    <mergeCell ref="D8:E8"/>
    <mergeCell ref="F8:G8"/>
    <mergeCell ref="A9:A12"/>
    <mergeCell ref="B9:B12"/>
    <mergeCell ref="C9:C11"/>
    <mergeCell ref="D9:D11"/>
    <mergeCell ref="E9:E10"/>
    <mergeCell ref="F9:F11"/>
    <mergeCell ref="G9:G10"/>
  </mergeCells>
  <conditionalFormatting sqref="E32">
    <cfRule type="cellIs" dxfId="0" priority="1" operator="greaterThan">
      <formula>158</formula>
    </cfRule>
  </conditionalFormatting>
  <pageMargins left="0.7" right="0.7" top="0.78740157499999996" bottom="0.78740157499999996"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10</vt:i4>
      </vt:variant>
    </vt:vector>
  </HeadingPairs>
  <TitlesOfParts>
    <vt:vector size="20" baseType="lpstr">
      <vt:lpstr>Deckblatt Rev</vt:lpstr>
      <vt:lpstr>Checkliste intern</vt:lpstr>
      <vt:lpstr>Page de titre</vt:lpstr>
      <vt:lpstr>Données de base</vt:lpstr>
      <vt:lpstr>Recettes budgétées</vt:lpstr>
      <vt:lpstr>Frais d'infrastructure</vt:lpstr>
      <vt:lpstr>Feuille de calcul</vt:lpstr>
      <vt:lpstr>Synthèse</vt:lpstr>
      <vt:lpstr>Annexe </vt:lpstr>
      <vt:lpstr>Vorschusszahlung</vt:lpstr>
      <vt:lpstr>'Annexe '!Druckbereich</vt:lpstr>
      <vt:lpstr>'Checkliste intern'!Druckbereich</vt:lpstr>
      <vt:lpstr>'Deckblatt Rev'!Druckbereich</vt:lpstr>
      <vt:lpstr>'Données de base'!Druckbereich</vt:lpstr>
      <vt:lpstr>'Feuille de calcul'!Druckbereich</vt:lpstr>
      <vt:lpstr>'Frais d''infrastructure'!Druckbereich</vt:lpstr>
      <vt:lpstr>'Page de titre'!Druckbereich</vt:lpstr>
      <vt:lpstr>'Recettes budgétées'!Druckbereich</vt:lpstr>
      <vt:lpstr>Synthèse!Druckbereich</vt:lpstr>
      <vt:lpstr>Vorschusszahlung!Druckbereich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Base de calcul pour la planification des prestation et des finances 2021 version simplifiée</dc:title>
  <dc:creator>Office des personnes âgées et handicapées</dc:creator>
  <dc:description/>
  <cp:lastModifiedBy>Martinelli Silvan, GSI-AIS</cp:lastModifiedBy>
  <cp:revision>1</cp:revision>
  <cp:lastPrinted>2024-08-05T08:44:20Z</cp:lastPrinted>
  <dcterms:created xsi:type="dcterms:W3CDTF">2007-04-11T05:36:41Z</dcterms:created>
  <dcterms:modified xsi:type="dcterms:W3CDTF">2026-07-07T15:55:23Z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fdd986-87d9-48c6-acda-407b1ab5fef0_Enabled">
    <vt:lpwstr>true</vt:lpwstr>
  </property>
  <property fmtid="{D5CDD505-2E9C-101B-9397-08002B2CF9AE}" pid="3" name="MSIP_Label_74fdd986-87d9-48c6-acda-407b1ab5fef0_SetDate">
    <vt:lpwstr>2024-04-23T15:06:33Z</vt:lpwstr>
  </property>
  <property fmtid="{D5CDD505-2E9C-101B-9397-08002B2CF9AE}" pid="4" name="MSIP_Label_74fdd986-87d9-48c6-acda-407b1ab5fef0_Method">
    <vt:lpwstr>Standard</vt:lpwstr>
  </property>
  <property fmtid="{D5CDD505-2E9C-101B-9397-08002B2CF9AE}" pid="5" name="MSIP_Label_74fdd986-87d9-48c6-acda-407b1ab5fef0_Name">
    <vt:lpwstr>NICHT KLASSIFIZIERT</vt:lpwstr>
  </property>
  <property fmtid="{D5CDD505-2E9C-101B-9397-08002B2CF9AE}" pid="6" name="MSIP_Label_74fdd986-87d9-48c6-acda-407b1ab5fef0_SiteId">
    <vt:lpwstr>cb96f99a-a111-42d7-9f65-e111197ba4bb</vt:lpwstr>
  </property>
  <property fmtid="{D5CDD505-2E9C-101B-9397-08002B2CF9AE}" pid="7" name="MSIP_Label_74fdd986-87d9-48c6-acda-407b1ab5fef0_ActionId">
    <vt:lpwstr>07585d3a-0100-4ad7-95e3-35210a42a8a9</vt:lpwstr>
  </property>
  <property fmtid="{D5CDD505-2E9C-101B-9397-08002B2CF9AE}" pid="8" name="MSIP_Label_74fdd986-87d9-48c6-acda-407b1ab5fef0_ContentBits">
    <vt:lpwstr>0</vt:lpwstr>
  </property>
</Properties>
</file>