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_ZV_ALBA\Fachapplikationen\Adobe AEM-WCM (Web)\Internet\Dokumente_FR\04_Formulare Bewilligungen Gesuche\04_6_Wohnheime und Tagesstätten für erwachsene Behinderte\"/>
    </mc:Choice>
  </mc:AlternateContent>
  <bookViews>
    <workbookView xWindow="-15" yWindow="165" windowWidth="11235" windowHeight="10185"/>
  </bookViews>
  <sheets>
    <sheet name="Personnes seules" sheetId="1" r:id="rId1"/>
    <sheet name="Coupl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GoBack" localSheetId="0">'Personnes seules'!$A$198</definedName>
    <definedName name="Adresse">Couples!$S$2:$S$4</definedName>
    <definedName name="Age">'Personnes seules'!$O$105:$O$107</definedName>
    <definedName name="Agricoles">Couples!$V$22:$V$24</definedName>
    <definedName name="Anrede" localSheetId="1">#REF!</definedName>
    <definedName name="Anrede">#REF!</definedName>
    <definedName name="Anrede17" localSheetId="1">Couples!$J$8:$J$10</definedName>
    <definedName name="Anrede17">'Personnes seules'!$I$9:$I$11</definedName>
    <definedName name="Anrede3" localSheetId="1">#REF!</definedName>
    <definedName name="Anrede3">#REF!</definedName>
    <definedName name="Anzahl" localSheetId="1">Couples!$J$23:$J$26</definedName>
    <definedName name="Anzahl">'Personnes seules'!$I$20:$I$24</definedName>
    <definedName name="Appel">'Personnes seules'!$S$7:$S$9</definedName>
    <definedName name="Appel1">Couples!$I$4:$I$6</definedName>
    <definedName name="Bâtiment">Couples!$X$105:$X$106</definedName>
    <definedName name="Biens">'Personnes seules'!$Q$13:$Q$15</definedName>
    <definedName name="Combien">Couples!$Q$2:$Q$6</definedName>
    <definedName name="Degré">'Personnes seules'!$W$91:$W$94</definedName>
    <definedName name="_xlnm.Print_Area" localSheetId="0">'Personnes seules'!$A$1:$M$203</definedName>
    <definedName name="Ehepaare_2">#REF!</definedName>
    <definedName name="Enfants">'Personnes seules'!$T$6:$T$8</definedName>
    <definedName name="Fonction">Couples!$T$1:$T$5</definedName>
    <definedName name="Formule">'Personnes seules'!$V$4:$V$6</definedName>
    <definedName name="Funktion">Couples!$N$9:$N$13</definedName>
    <definedName name="gesperrteehepaare">#REF!</definedName>
    <definedName name="HE">'[1]Alleinstehende elektr. '!$L$10:$L$13</definedName>
    <definedName name="HE_neu">[2]Ehepaare!$AF$15:$AF$18</definedName>
    <definedName name="HEAllein">[3]Alleinstehende!$O$40:$O$43</definedName>
    <definedName name="HEGrad" localSheetId="1">Couples!$K$95:$K$98</definedName>
    <definedName name="HEGrad">'Personnes seules'!$J$90:$J$93</definedName>
    <definedName name="HEneu">'[1]Alleinstehende Papier'!$L$10:$L$13</definedName>
    <definedName name="HETest">'[4]Ehepaar elekt korr.  (3'!$R$38:$R$41</definedName>
    <definedName name="Impotence">Couples!$W$83:$W$86</definedName>
    <definedName name="JahreA">'Personnes seules'!$R$105:$R$107</definedName>
    <definedName name="JahreP">Couples!$R$125:$R$127</definedName>
    <definedName name="Kinder" localSheetId="1">Couples!$J$15:$J$17</definedName>
    <definedName name="Kinder">'Personnes seules'!$I$16:$I$18</definedName>
    <definedName name="kinder_2">[5]Alleinstehende!$J$19:$J$21</definedName>
    <definedName name="Landwirt" localSheetId="1">Couples!$M$33:$M$35</definedName>
    <definedName name="Landwirt">'Personnes seules'!$L$31:$L$32</definedName>
    <definedName name="Landwirt1">Couples!$P$34:$P$36</definedName>
    <definedName name="Landwirtschaft">'Personnes seules'!$P$30:$P$32</definedName>
    <definedName name="Madame">Couples!$I$5:$I$6</definedName>
    <definedName name="Mineurs">Couples!$O$2:$O$4</definedName>
    <definedName name="neue">[3]Ehepaare!$T$41:$T$45</definedName>
    <definedName name="Nombre">'Personnes seules'!$U$7:$U$11</definedName>
    <definedName name="Sexe">Couples!$H$4:$H$6</definedName>
    <definedName name="Situation">Couples!$U$18:$U$20</definedName>
    <definedName name="Testallein" localSheetId="1">#REF!</definedName>
    <definedName name="Testallein">#REF!</definedName>
    <definedName name="Testblatt" localSheetId="1">#REF!</definedName>
    <definedName name="Testblatt">#REF!</definedName>
    <definedName name="Testehe" localSheetId="1">#REF!</definedName>
    <definedName name="Testehe">#REF!</definedName>
    <definedName name="wohnen">'Personnes seules'!$M$15:$M$16</definedName>
    <definedName name="Zu_Hause">[6]Ehepaare!$S$13:$S$15</definedName>
    <definedName name="Zuhause" localSheetId="1">Couples!$J$28:$J$30</definedName>
    <definedName name="Zuhause">#REF!</definedName>
    <definedName name="zuhause2">'[4]Ehepaar elekt korr.  (3'!$Q$10:$Q$11</definedName>
  </definedNames>
  <calcPr calcId="162913"/>
</workbook>
</file>

<file path=xl/calcChain.xml><?xml version="1.0" encoding="utf-8"?>
<calcChain xmlns="http://schemas.openxmlformats.org/spreadsheetml/2006/main">
  <c r="F132" i="2" l="1"/>
  <c r="F34" i="2" l="1"/>
  <c r="H123" i="2" l="1"/>
  <c r="G123" i="2"/>
  <c r="F115" i="1"/>
  <c r="F123" i="2"/>
  <c r="H120" i="2"/>
  <c r="G120" i="2"/>
  <c r="H104" i="2"/>
  <c r="G104" i="2"/>
  <c r="F59" i="2"/>
  <c r="F56" i="1"/>
  <c r="H62" i="2" l="1"/>
  <c r="G62" i="2" l="1"/>
  <c r="F47" i="2" l="1"/>
  <c r="F137" i="1"/>
  <c r="F44" i="1"/>
  <c r="F37" i="1"/>
  <c r="F46" i="1" l="1"/>
  <c r="F50" i="1" s="1"/>
  <c r="H141" i="2"/>
  <c r="G141" i="2"/>
  <c r="G138" i="2"/>
  <c r="G135" i="2"/>
  <c r="F40" i="2"/>
  <c r="F49" i="2" s="1"/>
  <c r="G73" i="2" l="1"/>
  <c r="H130" i="2" l="1"/>
  <c r="G130" i="2"/>
  <c r="G98" i="2"/>
  <c r="H132" i="2" l="1"/>
  <c r="G132" i="2"/>
  <c r="G145" i="2" s="1"/>
  <c r="H114" i="2"/>
  <c r="G114" i="2"/>
  <c r="H111" i="2"/>
  <c r="G111" i="2"/>
  <c r="H108" i="2"/>
  <c r="G108" i="2"/>
  <c r="H101" i="2"/>
  <c r="G101" i="2"/>
  <c r="H96" i="2"/>
  <c r="G96" i="2"/>
  <c r="H92" i="2"/>
  <c r="G92" i="2"/>
  <c r="H90" i="2"/>
  <c r="G90" i="2"/>
  <c r="G77" i="2"/>
  <c r="G82" i="2" s="1"/>
  <c r="G85" i="2" s="1"/>
  <c r="F69" i="1"/>
  <c r="F73" i="1" s="1"/>
  <c r="F78" i="1" s="1"/>
  <c r="F81" i="1" s="1"/>
  <c r="F108" i="1" s="1"/>
  <c r="F139" i="1" s="1"/>
  <c r="H145" i="2" l="1"/>
  <c r="F145" i="2" s="1"/>
  <c r="F53" i="2"/>
  <c r="H87" i="2"/>
  <c r="H116" i="2" s="1"/>
  <c r="G87" i="2"/>
  <c r="G116" i="2" s="1"/>
  <c r="G147" i="2" l="1"/>
  <c r="F116" i="2"/>
  <c r="H147" i="2"/>
  <c r="F147" i="2" l="1"/>
</calcChain>
</file>

<file path=xl/sharedStrings.xml><?xml version="1.0" encoding="utf-8"?>
<sst xmlns="http://schemas.openxmlformats.org/spreadsheetml/2006/main" count="363" uniqueCount="267">
  <si>
    <t>Herr</t>
  </si>
  <si>
    <t>Frau</t>
  </si>
  <si>
    <t>ja</t>
  </si>
  <si>
    <t>nein</t>
  </si>
  <si>
    <t>mehr</t>
  </si>
  <si>
    <t>Ja</t>
  </si>
  <si>
    <t>Nein</t>
  </si>
  <si>
    <t>leicht</t>
  </si>
  <si>
    <t>mittel</t>
  </si>
  <si>
    <t>schwer</t>
  </si>
  <si>
    <t>Ehepartner</t>
  </si>
  <si>
    <t>Ehepartnerin</t>
  </si>
  <si>
    <t>Kontaktperson</t>
  </si>
  <si>
    <t>Gesetzliche Vertretung</t>
  </si>
  <si>
    <t>2.4 Institution</t>
  </si>
  <si>
    <t>&lt;= 10 Jahre</t>
  </si>
  <si>
    <t>&gt; 10 Jahre</t>
  </si>
  <si>
    <t>Valable dès le</t>
  </si>
  <si>
    <t>Coordonnées</t>
  </si>
  <si>
    <t>Madame</t>
  </si>
  <si>
    <t>Monsieur</t>
  </si>
  <si>
    <t>1.1 Appel</t>
  </si>
  <si>
    <t>1.2 Nom</t>
  </si>
  <si>
    <t>1.3 Prénom</t>
  </si>
  <si>
    <t>1.4 Date de naissance</t>
  </si>
  <si>
    <t>1.5 Enfants mineurs</t>
  </si>
  <si>
    <t>1.6 Nombre</t>
  </si>
  <si>
    <t>oui</t>
  </si>
  <si>
    <t>non</t>
  </si>
  <si>
    <t>plus</t>
  </si>
  <si>
    <t>2. Personne à contacter, représentation légale</t>
  </si>
  <si>
    <t>2.1 Appel</t>
  </si>
  <si>
    <t>2.2 Nom</t>
  </si>
  <si>
    <t>2.3 Prénom</t>
  </si>
  <si>
    <t>2.5 Téléphone fixe</t>
  </si>
  <si>
    <t>2.6 Portable</t>
  </si>
  <si>
    <t>2.7 Courriel</t>
  </si>
  <si>
    <t>Situation économique</t>
  </si>
  <si>
    <t>3. Fortune</t>
  </si>
  <si>
    <t>Montant en CHF par an</t>
  </si>
  <si>
    <t xml:space="preserve">Total de la fortune brute </t>
  </si>
  <si>
    <t>4.1 Dettes hypothécaires</t>
  </si>
  <si>
    <t>4.2 Part de dette sur la succession</t>
  </si>
  <si>
    <t>Total des déductions</t>
  </si>
  <si>
    <t>5. Revenus</t>
  </si>
  <si>
    <t>5.2 Revenu net provenant d'une activité lucrative (revenu net)</t>
  </si>
  <si>
    <t>travaillant dans un atelier public ou privé d'intérêt public).</t>
  </si>
  <si>
    <t>Revenu net imputable provenant d'une activité lucrative</t>
  </si>
  <si>
    <t xml:space="preserve">5.5 Rentes AVS/AI, sans allocation pour impotent </t>
  </si>
  <si>
    <t>6. Dépenses</t>
  </si>
  <si>
    <t>6.2 Entretien des bâtiments</t>
  </si>
  <si>
    <t>Total des dépenses</t>
  </si>
  <si>
    <t>7. Remarques</t>
  </si>
  <si>
    <t>Sont déduits les frais d'acquisition du revenu effectifs pour les repas pris à l'extérieur, les transports, les vêtements professionnels</t>
  </si>
  <si>
    <t>5.2.1 Déduction des frais d'acquisition du revenu</t>
  </si>
  <si>
    <t xml:space="preserve">CHF 4000 au maximum (comme pour la déclaration d'impôt). </t>
  </si>
  <si>
    <t xml:space="preserve">5.2.3 Revenu net après déductions fiscales </t>
  </si>
  <si>
    <t xml:space="preserve">5.2.2 Déduction des autres frais professionnels </t>
  </si>
  <si>
    <t>Revenu net selon point 5.2 moins montants selon points 5.2.1 et 5.2.2</t>
  </si>
  <si>
    <t>ou d'une asssurance selon la loi sur le contrat d'assurance (LCA)</t>
  </si>
  <si>
    <t>5.6.1 Degré d'impotence</t>
  </si>
  <si>
    <t>léger</t>
  </si>
  <si>
    <t>moyen</t>
  </si>
  <si>
    <t>grave</t>
  </si>
  <si>
    <t>Indiquer le revenu brut de la propriété immobilière (comme pour la déclaration d'impôt),</t>
  </si>
  <si>
    <t xml:space="preserve">sans les biens-fonds agricoles </t>
  </si>
  <si>
    <t>5.8 Intérêts bruts sur comptes d'épargne, titres, prêts</t>
  </si>
  <si>
    <t>5.9 Prestations d'entretien relevant du droit de la famille</t>
  </si>
  <si>
    <t>Indiquer les contributions d'entretien ou les pensions alimentaires selon jugement</t>
  </si>
  <si>
    <t>5.10 Produits d'héritages non distribués</t>
  </si>
  <si>
    <t>Revenus selon points 5.1 et 5.2 ss</t>
  </si>
  <si>
    <t xml:space="preserve">6.1 Intérêts hypothécaires (sans autres intérêts de la dette) </t>
  </si>
  <si>
    <t>6.2.1 Age du bâtiment</t>
  </si>
  <si>
    <r>
      <t>&lt;=</t>
    </r>
    <r>
      <rPr>
        <sz val="9"/>
        <color theme="1"/>
        <rFont val="Arial"/>
        <family val="2"/>
      </rPr>
      <t xml:space="preserve"> 10 ans</t>
    </r>
  </si>
  <si>
    <t xml:space="preserve">Bâtiments de moins de 10 ans (= 10% du revenu d'immeubles selon point 5.7) </t>
  </si>
  <si>
    <t>et bâtiments de plus de 10 ans (= 20% du revenu d'immeubles selon point 5.7).</t>
  </si>
  <si>
    <t xml:space="preserve">6.3 Frais bancaires </t>
  </si>
  <si>
    <t xml:space="preserve">Les frais bancaires peuvent être déduits des intérêts bruts. </t>
  </si>
  <si>
    <t>Sont pris en compte les frais de maladie effectifs non couverts de l'année précédente (max. CHF 1000).</t>
  </si>
  <si>
    <t xml:space="preserve">6.6 Cotisations AVS/AI/APG </t>
  </si>
  <si>
    <t>indemnités journalières maladie</t>
  </si>
  <si>
    <t>6.7 Prestations d'entretien relevant du droit de la famille</t>
  </si>
  <si>
    <t>En font partie les contributions d'entretien et les pensions alimentaires qui ont été fixées par jugement</t>
  </si>
  <si>
    <t>Lieu et date</t>
  </si>
  <si>
    <t>Signature de la personne concernée ou de la représentation légale</t>
  </si>
  <si>
    <t>Enquête sur la situation financière: principes</t>
  </si>
  <si>
    <t xml:space="preserve">personnes adultes résidant dans des institutions sociales, présentant des besoins d'assistance spécifiques et nécessitant un soutien particulier </t>
  </si>
  <si>
    <t>Le calcul de la participation se base sur les dispositions en vigueur dans le canton de domicile.</t>
  </si>
  <si>
    <t>et invalidité (LPC; RS 831.30)</t>
  </si>
  <si>
    <t>ou à l'augmenter jusqu'à concurrence d'un cinquième  (art. 11, al. 2 LPC).</t>
  </si>
  <si>
    <t xml:space="preserve">du revenu brut d'immeubles. </t>
  </si>
  <si>
    <t>accident) est pris en compte comme dépense. Le Département fédéral de l'intérieur (DFI) fixe chaque année les montants</t>
  </si>
  <si>
    <t>déterminants pour les différents cantons. Ils sont publiés et peuvent être consultés sous ce lien:</t>
  </si>
  <si>
    <t>valable dès le</t>
  </si>
  <si>
    <t>2.3 Nom</t>
  </si>
  <si>
    <t>2.2 Fonction</t>
  </si>
  <si>
    <t>2.4 Prénom</t>
  </si>
  <si>
    <t>Conjointe</t>
  </si>
  <si>
    <t>Conjoint</t>
  </si>
  <si>
    <t>Contact</t>
  </si>
  <si>
    <t>Représ. lég.</t>
  </si>
  <si>
    <t>3. Situation en matière de logement</t>
  </si>
  <si>
    <t>Situation financière</t>
  </si>
  <si>
    <t>4. Fortune</t>
  </si>
  <si>
    <t xml:space="preserve">sans biens-fonds agricoles </t>
  </si>
  <si>
    <t>Montant en CHF</t>
  </si>
  <si>
    <t>4.3.1 Biens-fonds agricoles</t>
  </si>
  <si>
    <t>5.1 Dettes hypothécaires</t>
  </si>
  <si>
    <t>5.2 Part de dette sur la succession</t>
  </si>
  <si>
    <t>6. Revenus</t>
  </si>
  <si>
    <t>6.2 Revenu net provenant d'une activité lucrative (revenu net)</t>
  </si>
  <si>
    <t>atelier public ou privé d'intérêt public).</t>
  </si>
  <si>
    <t xml:space="preserve"> Cliente/client</t>
  </si>
  <si>
    <t xml:space="preserve">6.2.1 Déduction des frais d'acquisition du revenu </t>
  </si>
  <si>
    <t xml:space="preserve">6.2.2. Déduction des autres frais professionnels </t>
  </si>
  <si>
    <t>6.2.3 Revenu net après déductions fiscales</t>
  </si>
  <si>
    <t>Revenu net selon point 6.2 moins montants selon points 6.2.1 et 6.2.2</t>
  </si>
  <si>
    <t>Revenu net selon point 6.2.3 moins franchise selon point 6.2.4</t>
  </si>
  <si>
    <t>Revenu net imputable provenant d'une activité lucrative réparti entre la cliente/le client et la conjointe/le conjoint</t>
  </si>
  <si>
    <t>ou d'une assurance selon la loi sur le contrat d'assurance (LCA) (cliente/client)</t>
  </si>
  <si>
    <t>6.6.1 Degré d'impotence</t>
  </si>
  <si>
    <t>à la personne employée ou à sa conjointe/son conjoint</t>
  </si>
  <si>
    <t xml:space="preserve">Indiquer le revenu brut de la propriété immobilière ou la valeur locative pour les personnes propriétaires </t>
  </si>
  <si>
    <t>6.9 Intérêts bruts sur comptes d'épargne, titres, prêts</t>
  </si>
  <si>
    <t>6.10 Prestations d'entretien relevant du droit de la famille</t>
  </si>
  <si>
    <t xml:space="preserve">Revenus selon points 6.1 et 6.2 ss </t>
  </si>
  <si>
    <t>7.1 Intérêts hypothécaires (sans autres intérêts de la dette)</t>
  </si>
  <si>
    <t>Les intérêts hypothécaires et les frais d'entretien des bâtiments ne doivent pas être supérieurs au revenu d'immeubles.</t>
  </si>
  <si>
    <t>7.2 Entretien des bâtiments</t>
  </si>
  <si>
    <t>7.2.1 Age du bâtiment</t>
  </si>
  <si>
    <t>&lt;= 10 ans</t>
  </si>
  <si>
    <t>&gt; 10 ans</t>
  </si>
  <si>
    <t xml:space="preserve">Bâtiments de moins de 10 ans (= 10% du revenu d'immeubles selon point 6.8) </t>
  </si>
  <si>
    <t>Bâtiments de plus de 10 ans (= 20% du revenu d'immeubles selon point 6.8</t>
  </si>
  <si>
    <t>7.3 Frais bancaires</t>
  </si>
  <si>
    <t>7.4 Primes des caisse-maladie</t>
  </si>
  <si>
    <t>Cliente/client</t>
  </si>
  <si>
    <t>7.6 Cotisations AVS/AI/APG (cliente/client)</t>
  </si>
  <si>
    <t>7.7 Prestations d'entretien relevant du droit de la famille</t>
  </si>
  <si>
    <t>En font partie les contributions d'entretien et le pensions alimentaires qui ont été fixées par jugement</t>
  </si>
  <si>
    <r>
      <t xml:space="preserve">Revenus déterminant le tarif </t>
    </r>
    <r>
      <rPr>
        <i/>
        <sz val="9"/>
        <color theme="1"/>
        <rFont val="Arial"/>
        <family val="2"/>
      </rPr>
      <t xml:space="preserve">(total des revenus moins total des déductions) </t>
    </r>
    <r>
      <rPr>
        <b/>
        <sz val="12"/>
        <color theme="1"/>
        <rFont val="Arial"/>
        <family val="2"/>
      </rPr>
      <t xml:space="preserve"> </t>
    </r>
  </si>
  <si>
    <t>8. Remarques</t>
  </si>
  <si>
    <t>Enquête sur la situation financière</t>
  </si>
  <si>
    <t>1. Personne résidante</t>
  </si>
  <si>
    <r>
      <t xml:space="preserve">3.1  Comptes d'épargne et argent liquide, </t>
    </r>
    <r>
      <rPr>
        <i/>
        <sz val="10"/>
        <color theme="1"/>
        <rFont val="Arial"/>
        <family val="2"/>
      </rPr>
      <t>titres, créances, prêts</t>
    </r>
  </si>
  <si>
    <t>3.2 Assurance-vie et rente viagère avec restitution</t>
  </si>
  <si>
    <t>La valeur de rachat est prise en compte (comme pour la déclaration d'impôt).</t>
  </si>
  <si>
    <t>3.3 Biens immobiliers, y compris propriété par étage</t>
  </si>
  <si>
    <t>3.3.1 Biens-fonds agricoles</t>
  </si>
  <si>
    <t>4. Dépenses</t>
  </si>
  <si>
    <t xml:space="preserve">Pour les revenus provenant d'une activité lucrative et pour la fortune, les montants de l'année précédente sont pris en compte; </t>
  </si>
  <si>
    <t>pour les rentes AVS/AI, pensions et autres revenus acquis en compensation, ceux de l'année en cours.</t>
  </si>
  <si>
    <t>5.1 Part de fortune selon les dispositions légales</t>
  </si>
  <si>
    <t>Pour les personnes seules bénéficiaires d'une rente AI, 1/15 de la fortune imputable est pris en compte.</t>
  </si>
  <si>
    <t>Salaire net selon le certificat de salaire (aussi pour les personnes</t>
  </si>
  <si>
    <r>
      <t xml:space="preserve">5.2.4 Franchise </t>
    </r>
    <r>
      <rPr>
        <i/>
        <sz val="9"/>
        <color theme="1"/>
        <rFont val="Arial"/>
        <family val="2"/>
      </rPr>
      <t>(montant fixe de</t>
    </r>
    <r>
      <rPr>
        <b/>
        <sz val="10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CHF 1000 pour les personnes seules)</t>
    </r>
  </si>
  <si>
    <t xml:space="preserve">5.2.5 Solde du revenu net </t>
  </si>
  <si>
    <t>Revenu net selon point 5.2.3 moins franchise selon point 5.2.4</t>
  </si>
  <si>
    <t xml:space="preserve">Sont pris en compte deux tiers du solde du revenu net selon point 5.2.5 </t>
  </si>
  <si>
    <t>5.3 Indemnités journalières de l'assurance-maladie, accidents, invalidité, perte de gain et chômage</t>
  </si>
  <si>
    <t xml:space="preserve">5.4 Rentes et pensions </t>
  </si>
  <si>
    <t xml:space="preserve">étrangères ou rentes viagères avec restitution (seuls 80% des revenus sont pris en compte pour les rentes viagères). </t>
  </si>
  <si>
    <t>5.7 Revenu d'immeubles (brut) tel que location, sous-location, valeur locative</t>
  </si>
  <si>
    <t>Intérêt brut avant déduction de l'impôt anticipé (comme pour la déclaration d'impôt)</t>
  </si>
  <si>
    <t>Total des revenus, y compris part de fortune utilisée comme revenu</t>
  </si>
  <si>
    <t>Déduction forfaitaire comme pour la déclaration d'impôt:</t>
  </si>
  <si>
    <r>
      <t xml:space="preserve">6.4 Primes des caisses-maladie </t>
    </r>
    <r>
      <rPr>
        <i/>
        <sz val="10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prime moyenne selon modalités de calcul PC, notice AVS/AI 5.02)</t>
    </r>
  </si>
  <si>
    <t>et ont été versées.</t>
  </si>
  <si>
    <t>La personne soussignée atteste l'exactitude des indications dans le présent formulaire.</t>
  </si>
  <si>
    <t xml:space="preserve">ne peuvent pas être financées par des prestations de tiers ou des prestations personnelles des bénéficiaires. </t>
  </si>
  <si>
    <t>Cela signifie que le canton participe à titre subsidiaire aux coûts d'hébergement et d'encadrement d'adultes invalides.</t>
  </si>
  <si>
    <t xml:space="preserve">participent partiellement ou entièrement à la prise en charge des frais au moyen de leur revenu et des parts de leur revenu. </t>
  </si>
  <si>
    <t>indépendamment du fait que la personne adulte invalide perçoit les prestations dans une institution bernoise ou d'un autre canton</t>
  </si>
  <si>
    <t>Cela permet de garantir une égalité de traitement, que les personnes touchent ou non des prestations complémentaires.</t>
  </si>
  <si>
    <r>
      <rPr>
        <b/>
        <sz val="10"/>
        <color theme="1"/>
        <rFont val="Arial"/>
        <family val="2"/>
      </rPr>
      <t xml:space="preserve">Part de fortune convertie en revenu: </t>
    </r>
    <r>
      <rPr>
        <sz val="10"/>
        <color theme="1"/>
        <rFont val="Arial"/>
        <family val="2"/>
      </rPr>
      <t>1/15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de la fortune nette dépassant la franchise est également pris en compte dans les revenus. </t>
    </r>
  </si>
  <si>
    <t xml:space="preserve">Pour les personnes à l'âge de la retraite (AVS), 1/10 de la fortune nette dépassant la franchise. </t>
  </si>
  <si>
    <t xml:space="preserve">Pour les personnes vivant dans un foyer ou un hôpital, les cantons sont autorisés à réduire le montant de la fortune pris en compte  </t>
  </si>
  <si>
    <t xml:space="preserve">En vertu de l'article 3 de la loi portant introduction de la loi fédérale sur les prestations complémentaires à l'AVS et à l'AI (Li LPC; RSB 841.31), </t>
  </si>
  <si>
    <t xml:space="preserve">pour les bénéficiaires de rentes de vieillesse qui vivent en permanence ou pour une longue période dans un home ou dans </t>
  </si>
  <si>
    <t>RS 831.301), les frais d'entretien des bâtiments et les intérêts hypothécaires peuvent être reconnus comme dépense jusqu'à concurrence</t>
  </si>
  <si>
    <t>(art. 16 OPC-AVS/AI).</t>
  </si>
  <si>
    <r>
      <rPr>
        <b/>
        <sz val="10"/>
        <color theme="1"/>
        <rFont val="Arial"/>
        <family val="2"/>
      </rPr>
      <t>Primes des caisses-maladie (prime moyenne):</t>
    </r>
    <r>
      <rPr>
        <sz val="10"/>
        <color theme="1"/>
        <rFont val="Arial"/>
        <family val="2"/>
      </rPr>
      <t xml:space="preserve"> un forfait annuel pour l'assurance obligatoire des soins (y compris couverture</t>
    </r>
  </si>
  <si>
    <t xml:space="preserve">au sens de l'article 3, alinéa 1, lettre a de la loi fédérale sur les institutions destinées à promouvoir l'intégration des </t>
  </si>
  <si>
    <t xml:space="preserve">personnes invalides (LIPPI; RS 831.26) doit être pris en considération comme revenu provenant d'une activité lucrative.  </t>
  </si>
  <si>
    <t>Personnes seules dans une institution d'un autre canton</t>
  </si>
  <si>
    <t>Couples (par personne dans une institution d'un autre canton)</t>
  </si>
  <si>
    <t>Veuillez remplir, puis imprimer et envoyer le formulaire dûment signé à l'office compétent.</t>
  </si>
  <si>
    <t>2. Conjoint, personne  à contacter, représentation légale</t>
  </si>
  <si>
    <r>
      <t xml:space="preserve">4.1  Comptes d'épargne et argent liquide </t>
    </r>
    <r>
      <rPr>
        <i/>
        <sz val="10"/>
        <color theme="1"/>
        <rFont val="Arial"/>
        <family val="2"/>
      </rPr>
      <t>titres, créances, prêts</t>
    </r>
  </si>
  <si>
    <t xml:space="preserve">4.2 Assurance-vie et rente viagère avec restitution </t>
  </si>
  <si>
    <t xml:space="preserve">4.3 Biens immobiliers, y compris propriété par étage </t>
  </si>
  <si>
    <r>
      <t xml:space="preserve">4.4 Héritages non distribués </t>
    </r>
    <r>
      <rPr>
        <sz val="10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part à des successions non partagées)</t>
    </r>
  </si>
  <si>
    <t>5. Dépenses</t>
  </si>
  <si>
    <r>
      <t xml:space="preserve">Fortune nette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 xml:space="preserve">total de la fortune brute moins total des déductions) </t>
    </r>
  </si>
  <si>
    <t xml:space="preserve">Pour les revenus provenant d'une activité lucrative et pour la fortune, les montants de l'année précédente sont pris en compte,   </t>
  </si>
  <si>
    <t>pour les rentes AVS/AI, les pensions et autres revenus acquis en compensation, ceux de l'année en cours.</t>
  </si>
  <si>
    <t>6.1 Part de fortune selon les dispositions légales</t>
  </si>
  <si>
    <t xml:space="preserve">Pour les couples, 1/15 de la fortune imputable si la personne réside dans un foyer et perçoit une rente AI </t>
  </si>
  <si>
    <t>et que l'autre personne habite à son domicile; 1/10 de la fortune imputable si une personne réside</t>
  </si>
  <si>
    <t>Salaire net selon le certificat de salaire (aussi pour les personnes travaillant dans un</t>
  </si>
  <si>
    <r>
      <t xml:space="preserve">6.2.4 Déduction d'une franchise après déductions fiscales </t>
    </r>
    <r>
      <rPr>
        <i/>
        <sz val="9"/>
        <color theme="1"/>
        <rFont val="Arial"/>
        <family val="2"/>
      </rPr>
      <t>(pour les couples: montant fixe de CHF 1500)</t>
    </r>
  </si>
  <si>
    <t xml:space="preserve">6.2.5 Solde du revenu net </t>
  </si>
  <si>
    <t>Sont pris en compte deux tiers du solde du revenu net selon point 6.2.5.</t>
  </si>
  <si>
    <t>6.3 Indemnités journalières de l'assurance-maladie, accident, invalidité, perte de gain et chômage</t>
  </si>
  <si>
    <t>6.4 Rentes et pensions (cliente/client)</t>
  </si>
  <si>
    <t>étrangères ou rentes viagères avec restitution (seuls 80% des revenus sont pris en compte pour les rentes viagères).</t>
  </si>
  <si>
    <t>6.7 Prestations périodiques de l'employeur</t>
  </si>
  <si>
    <t>6.8 Revenu d'immeubles (revenu brut) tel que location, sous-location, valeur locative</t>
  </si>
  <si>
    <t xml:space="preserve">de leur logement (comme pour la déclaration d'impôt), sans biens-fonds agricoles </t>
  </si>
  <si>
    <t>Indiquer les contributions d'entretien et les pensions alimentaires selon jugement</t>
  </si>
  <si>
    <t>6.11 Produits d'héritages non distribués</t>
  </si>
  <si>
    <t>7. Dépenses</t>
  </si>
  <si>
    <t>(prime moyenne selon modalités de calcul PC (notice AVS/AI 5.02).</t>
  </si>
  <si>
    <r>
      <t xml:space="preserve">Revenus déterminant le tarif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total des revenus moins total des déductions)</t>
    </r>
  </si>
  <si>
    <t xml:space="preserve">La Convention intercantonale relative aux institutions sociales (CIIS), à laquelle adhère le canton de Berne, prévoit que les </t>
  </si>
  <si>
    <t xml:space="preserve">personnes adultes résidant dans des institutions sociales, présentant des besoins d'assistance spécifiques et nécessitant un soutien </t>
  </si>
  <si>
    <t xml:space="preserve">Dans le canton de Berne, la participation se base sur les dispositions applicables aux prestations complémentaires, </t>
  </si>
  <si>
    <t>indépendamment du fait que la personne adulte perçoit les prestations dans une institution bernoise ou d'un autre canton.</t>
  </si>
  <si>
    <r>
      <rPr>
        <b/>
        <sz val="11"/>
        <color theme="1"/>
        <rFont val="Arial"/>
        <family val="2"/>
      </rPr>
      <t xml:space="preserve">Part de fortune convertie en revenu: </t>
    </r>
    <r>
      <rPr>
        <sz val="11"/>
        <color theme="1"/>
        <rFont val="Arial"/>
        <family val="2"/>
      </rPr>
      <t xml:space="preserve">1/15 de la fortune nette dépassant la franchise est également pris en compte dans les revenus. </t>
    </r>
  </si>
  <si>
    <t xml:space="preserve">Frais d'entretien des bâtiments/intérêts hypothécaires, revenu d'immeubles, usufruit, entretien viager et droit d'habitation: </t>
  </si>
  <si>
    <t xml:space="preserve">les frais d'entretien des bâtiments et les intérêts hypothécaires peuvent être reconnus comme dépense jusqu'à concurrence du revenu brut d'immeubles. </t>
  </si>
  <si>
    <r>
      <rPr>
        <b/>
        <sz val="11"/>
        <color theme="1"/>
        <rFont val="Arial"/>
        <family val="2"/>
      </rPr>
      <t>Primes des caisses-maladie (prime moyenne):</t>
    </r>
    <r>
      <rPr>
        <sz val="11"/>
        <color theme="1"/>
        <rFont val="Arial"/>
        <family val="2"/>
      </rPr>
      <t xml:space="preserve"> un forfait annuel pour l'assurance obligatoire des soins (y compris couverture</t>
    </r>
  </si>
  <si>
    <t xml:space="preserve">accident) est pris en compte comme dépense. Le Département fédéral de l'intérieur (DFI) fixe chaque année les montants </t>
  </si>
  <si>
    <t xml:space="preserve">déterminants pour les différents cantons. Ils sont publiés et peuvent être consultés sous ce lien: </t>
  </si>
  <si>
    <t xml:space="preserve">personnes invalides (LIPPI; RS 831.26) doit être pris en considération comme revenu provenant d'une activité lucrative. </t>
  </si>
  <si>
    <t xml:space="preserve">particulier, participent partiellement ou entièrement à la prise en charge des frais au moyen de leur revenu. </t>
  </si>
  <si>
    <t>La déduction forfaitaire prévue pour l'impôt cantonal direct dans le canton de domicile s'applique aux frais d'entretien des bâtiments</t>
  </si>
  <si>
    <r>
      <t>En général, il s'agit de l'état au 1</t>
    </r>
    <r>
      <rPr>
        <i/>
        <vertAlign val="superscript"/>
        <sz val="9"/>
        <color theme="1"/>
        <rFont val="Arial"/>
        <family val="2"/>
      </rPr>
      <t>er</t>
    </r>
    <r>
      <rPr>
        <i/>
        <sz val="9"/>
        <color theme="1"/>
        <rFont val="Arial"/>
        <family val="2"/>
      </rPr>
      <t xml:space="preserve"> janvier de l'année en cours (comme pour la déclaration d'impôt).</t>
    </r>
  </si>
  <si>
    <r>
      <t xml:space="preserve">3.4 Héritages non distribués </t>
    </r>
    <r>
      <rPr>
        <sz val="10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part à des successions non partagées)</t>
    </r>
  </si>
  <si>
    <r>
      <t>Fortune nette</t>
    </r>
    <r>
      <rPr>
        <i/>
        <sz val="9"/>
        <color theme="1"/>
        <rFont val="Arial"/>
        <family val="2"/>
      </rPr>
      <t xml:space="preserve"> (total de la fortune brute moins total des déductions) </t>
    </r>
  </si>
  <si>
    <t>un hôpital, le montant de la fortune nettre pris en compte comme revenu s'élève à un cinquième de celle-ci.</t>
  </si>
  <si>
    <r>
      <t xml:space="preserve">Atelier public ou privé d'intérêt public: </t>
    </r>
    <r>
      <rPr>
        <sz val="10"/>
        <rFont val="Arial"/>
        <family val="2"/>
      </rPr>
      <t xml:space="preserve">le revenu obtenu par une personne invalide dans un atelier </t>
    </r>
  </si>
  <si>
    <r>
      <t xml:space="preserve">sans biens-fonds agricoles. </t>
    </r>
    <r>
      <rPr>
        <i/>
        <sz val="10"/>
        <color theme="1"/>
        <rFont val="Arial"/>
        <family val="2"/>
      </rPr>
      <t>La valeur officielle est prise en compte</t>
    </r>
    <r>
      <rPr>
        <i/>
        <sz val="9"/>
        <color theme="1"/>
        <rFont val="Arial"/>
        <family val="2"/>
      </rPr>
      <t xml:space="preserve"> (comme pour la déclaration d'impôt).</t>
    </r>
  </si>
  <si>
    <t>et la formation continue (voir déclaration d'impôt). Une déduction forfaitaire pour frais d'acquisition n'est pas prévue.</t>
  </si>
  <si>
    <t>Cette déduction correspond à 3% du salaire net indiqué, CHF 2000 au minimum et</t>
  </si>
  <si>
    <t>En font partie toutes sortes de rentes comme celles de la SUVA, l'assurance militaire, des assurances privées,</t>
  </si>
  <si>
    <t>5.6 Allocation pour impotent de l'AVS/AI ou de la SUVA</t>
  </si>
  <si>
    <t xml:space="preserve">Uniquement pour les personnes n'exerçant pas d'activité lucrative, à savoir avec rente AI et/ou </t>
  </si>
  <si>
    <t xml:space="preserve">Dispositions de la loi fédérale sur les prestations complémentaires à l'assurance-vieillesse, survivants </t>
  </si>
  <si>
    <r>
      <t xml:space="preserve"> </t>
    </r>
    <r>
      <rPr>
        <sz val="10"/>
        <color theme="1"/>
        <rFont val="Arial"/>
        <family val="2"/>
      </rPr>
      <t xml:space="preserve">selon l'ordonnance sur les prestations complémentaires à l'assurance-vieillesse, survivants et invalidité (OPC-AVS/AI; </t>
    </r>
  </si>
  <si>
    <t>Frais d'entretien des bâtiments/intérêts hypothécaires, revenu d'immeubles, usufruit, entretien viager et droit d'habitation:</t>
  </si>
  <si>
    <t>La conjointe ou le conjoint vit-elle ou vit-il dans un immeuble</t>
  </si>
  <si>
    <r>
      <t>En général, il s'agit de l'état de la fortune au 1</t>
    </r>
    <r>
      <rPr>
        <i/>
        <vertAlign val="superscript"/>
        <sz val="9"/>
        <color theme="1"/>
        <rFont val="Arial"/>
        <family val="2"/>
      </rPr>
      <t>er</t>
    </r>
    <r>
      <rPr>
        <i/>
        <sz val="9"/>
        <color theme="1"/>
        <rFont val="Arial"/>
        <family val="2"/>
      </rPr>
      <t xml:space="preserve"> janvier de l'année en cours (comme pour la déclaration d'impôt).</t>
    </r>
  </si>
  <si>
    <t>La valeur officielle est prise en compte (comme pour la déclaration d'impôt).</t>
  </si>
  <si>
    <t xml:space="preserve">Sont déduits les frais d'acquisition du revenu effectifs pour les repas pris à l'extérieur, les transports, les vêtements professionnels </t>
  </si>
  <si>
    <t>et la formation continue (comme pour la déclaration d'impôt). Une déduction forfaitaire pour frais d'acquisition n'est pas prévue.</t>
  </si>
  <si>
    <t>En font partie toutes sortes de rentes comme celles de la SUVA, de l'assurance militaire, des assurances privées</t>
  </si>
  <si>
    <t>6.6 Allocation pour impotent de l'AVS/AI ou de la SUVA (cliente/client)</t>
  </si>
  <si>
    <t xml:space="preserve">Uniquement pour les personnes n'exerçant pas d'activité lucrative, à savoir avec rente AI et/ou indemnités journalières maladie </t>
  </si>
  <si>
    <t>selon l'ordonnance sur les prestations complémentaires à l'assurance-vieillesse, survivants et invalidité (OPC-AVS/AI; RS 831.301),</t>
  </si>
  <si>
    <t xml:space="preserve"> au sens de l'article 3, alinéa 1, lettre a de la loi fédérale sur les institutions destinées à promouvoir l'intégration des</t>
  </si>
  <si>
    <r>
      <t xml:space="preserve">Atelier public ou privé d'intérêt public: </t>
    </r>
    <r>
      <rPr>
        <sz val="11"/>
        <rFont val="Arial"/>
        <family val="2"/>
      </rPr>
      <t>le revenu obtenu par une personne invalide dans un atelier</t>
    </r>
  </si>
  <si>
    <t xml:space="preserve"> Conjointe/conjoint</t>
  </si>
  <si>
    <t>qui appartient à l'une des deux personnes ou bénéficie-t-elle/il de l'usufruit ou d'un droit d'habitation?</t>
  </si>
  <si>
    <t xml:space="preserve"> Montant en CHF par an</t>
  </si>
  <si>
    <t xml:space="preserve">dans un foyer, qu'elle touche une rente AVS et que l'autre vit à son domicile. </t>
  </si>
  <si>
    <t>Pour les personnes seules percevant une rente AVS, 1/5.</t>
  </si>
  <si>
    <t>6.5 Contribution aux frais de maladie non couverts</t>
  </si>
  <si>
    <t>7.5 Contribution aux frais de maladie non couverts (cliente/client)</t>
  </si>
  <si>
    <r>
      <t xml:space="preserve">5.4 Fortune imputable </t>
    </r>
    <r>
      <rPr>
        <i/>
        <sz val="9"/>
        <color theme="1"/>
        <rFont val="Arial"/>
        <family val="2"/>
      </rPr>
      <t>(fortune nette moins franchise sur la fortune)</t>
    </r>
  </si>
  <si>
    <r>
      <t xml:space="preserve">4.4 Fortune imputable </t>
    </r>
    <r>
      <rPr>
        <i/>
        <sz val="9"/>
        <color theme="1"/>
        <rFont val="Arial"/>
        <family val="2"/>
      </rPr>
      <t xml:space="preserve">(fortune nette moins franchise sur la fortune) </t>
    </r>
  </si>
  <si>
    <t>6.5 Rentes AVS/AI, sans allocation pour impotent (cliente/client et partenaire)</t>
  </si>
  <si>
    <t>Ordonnance du DFI relative aux primes moyennes 2020 de l'assurance obligatoire des soins pour le calcul des prestations complémentaires</t>
  </si>
  <si>
    <t xml:space="preserve">En vertu de l'article 74b de la loi du 11 juin 2001 sur l'aide sociale (LASoc; RSB 860.1), la Direction de la santé, des affaires sociales et </t>
  </si>
  <si>
    <t>de l’intégration (DSSI) alloue des contributions aux personnes devant recourir à des prestions de l'aide institutionnelle, pour autant qu'elles</t>
  </si>
  <si>
    <r>
      <rPr>
        <b/>
        <sz val="10"/>
        <color theme="1"/>
        <rFont val="Arial"/>
        <family val="2"/>
      </rPr>
      <t>4.3 Franchise sur la fortune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pour les personnes seules, depuis 1.1.2021 montant fixe de CHF 30`000)</t>
    </r>
  </si>
  <si>
    <r>
      <rPr>
        <b/>
        <sz val="11"/>
        <color theme="1"/>
        <rFont val="Arial"/>
        <family val="2"/>
      </rPr>
      <t>5.3 Franchise sur la fortune</t>
    </r>
    <r>
      <rPr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(pour les couples, depuis 1.1.2021 montant fixe de CHF 50`000)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</si>
</sst>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[$CHF-1407]\ * #,##0.00_ ;_ [$CHF-1407]\ * \-#,##0.00_ ;_ [$CHF-1407]\ * &quot;-&quot;??_ ;_ @_ "/>
    <numFmt numFmtId="165" formatCode="#,##0_ ;\-#,##0\ "/>
    <numFmt numFmtId="166" formatCode="_ [$CHF]\ * #,##0.00_ ;_ [$CHF]\ * \-#,##0.00_ ;_ [$CHF]\ * &quot;-&quot;??_ ;_ @_ 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i/>
      <vertAlign val="superscript"/>
      <sz val="9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229">
    <xf numFmtId="0" fontId="0" fillId="0" borderId="0" xfId="0"/>
    <xf numFmtId="0" fontId="2" fillId="0" borderId="0" xfId="0" applyFont="1" applyProtection="1"/>
    <xf numFmtId="0" fontId="0" fillId="0" borderId="0" xfId="0" applyProtection="1"/>
    <xf numFmtId="164" fontId="3" fillId="0" borderId="0" xfId="0" applyNumberFormat="1" applyFont="1" applyProtection="1"/>
    <xf numFmtId="0" fontId="4" fillId="0" borderId="0" xfId="0" applyFont="1" applyProtection="1"/>
    <xf numFmtId="0" fontId="1" fillId="0" borderId="0" xfId="0" applyFont="1" applyProtection="1"/>
    <xf numFmtId="14" fontId="6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Protection="1"/>
    <xf numFmtId="14" fontId="7" fillId="0" borderId="0" xfId="1" applyNumberFormat="1" applyFont="1" applyFill="1" applyBorder="1" applyAlignment="1" applyProtection="1">
      <alignment horizontal="left" vertical="center"/>
    </xf>
    <xf numFmtId="0" fontId="10" fillId="0" borderId="0" xfId="0" applyFont="1" applyProtection="1"/>
    <xf numFmtId="0" fontId="3" fillId="0" borderId="0" xfId="0" applyFont="1" applyProtection="1"/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 applyFill="1" applyBorder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164" fontId="8" fillId="0" borderId="6" xfId="0" applyNumberFormat="1" applyFont="1" applyBorder="1"/>
    <xf numFmtId="164" fontId="3" fillId="2" borderId="6" xfId="0" applyNumberFormat="1" applyFont="1" applyFill="1" applyBorder="1"/>
    <xf numFmtId="0" fontId="11" fillId="0" borderId="0" xfId="0" applyFont="1" applyProtection="1"/>
    <xf numFmtId="0" fontId="8" fillId="0" borderId="0" xfId="0" applyFont="1" applyProtection="1"/>
    <xf numFmtId="0" fontId="12" fillId="0" borderId="0" xfId="0" applyFont="1"/>
    <xf numFmtId="164" fontId="8" fillId="2" borderId="6" xfId="0" applyNumberFormat="1" applyFont="1" applyFill="1" applyBorder="1"/>
    <xf numFmtId="164" fontId="3" fillId="0" borderId="0" xfId="0" applyNumberFormat="1" applyFont="1" applyBorder="1"/>
    <xf numFmtId="164" fontId="8" fillId="0" borderId="0" xfId="0" applyNumberFormat="1" applyFont="1"/>
    <xf numFmtId="164" fontId="3" fillId="0" borderId="6" xfId="0" applyNumberFormat="1" applyFont="1" applyBorder="1"/>
    <xf numFmtId="164" fontId="13" fillId="0" borderId="0" xfId="0" applyNumberFormat="1" applyFont="1"/>
    <xf numFmtId="14" fontId="8" fillId="0" borderId="0" xfId="0" applyNumberFormat="1" applyFont="1"/>
    <xf numFmtId="14" fontId="11" fillId="0" borderId="0" xfId="0" applyNumberFormat="1" applyFont="1"/>
    <xf numFmtId="164" fontId="3" fillId="0" borderId="0" xfId="0" applyNumberFormat="1" applyFont="1" applyFill="1" applyBorder="1"/>
    <xf numFmtId="0" fontId="0" fillId="0" borderId="0" xfId="0" applyFont="1"/>
    <xf numFmtId="0" fontId="0" fillId="0" borderId="0" xfId="0" applyFont="1" applyBorder="1"/>
    <xf numFmtId="0" fontId="12" fillId="0" borderId="0" xfId="0" applyFont="1" applyBorder="1"/>
    <xf numFmtId="0" fontId="0" fillId="0" borderId="0" xfId="0" applyFont="1" applyFill="1" applyBorder="1"/>
    <xf numFmtId="0" fontId="3" fillId="0" borderId="0" xfId="0" applyFont="1" applyFill="1" applyBorder="1" applyProtection="1"/>
    <xf numFmtId="0" fontId="9" fillId="0" borderId="0" xfId="2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64" fontId="12" fillId="0" borderId="0" xfId="0" applyNumberFormat="1" applyFont="1"/>
    <xf numFmtId="166" fontId="12" fillId="2" borderId="6" xfId="0" applyNumberFormat="1" applyFont="1" applyFill="1" applyBorder="1" applyProtection="1"/>
    <xf numFmtId="164" fontId="14" fillId="2" borderId="6" xfId="0" applyNumberFormat="1" applyFont="1" applyFill="1" applyBorder="1"/>
    <xf numFmtId="164" fontId="12" fillId="0" borderId="0" xfId="0" applyNumberFormat="1" applyFont="1" applyBorder="1"/>
    <xf numFmtId="164" fontId="14" fillId="0" borderId="0" xfId="0" applyNumberFormat="1" applyFont="1"/>
    <xf numFmtId="164" fontId="12" fillId="0" borderId="6" xfId="0" applyNumberFormat="1" applyFont="1" applyBorder="1"/>
    <xf numFmtId="164" fontId="12" fillId="2" borderId="6" xfId="0" applyNumberFormat="1" applyFont="1" applyFill="1" applyBorder="1" applyProtection="1"/>
    <xf numFmtId="164" fontId="13" fillId="0" borderId="0" xfId="0" applyNumberFormat="1" applyFont="1" applyProtection="1"/>
    <xf numFmtId="164" fontId="12" fillId="2" borderId="6" xfId="0" applyNumberFormat="1" applyFont="1" applyFill="1" applyBorder="1"/>
    <xf numFmtId="12" fontId="12" fillId="0" borderId="10" xfId="0" applyNumberFormat="1" applyFont="1" applyBorder="1"/>
    <xf numFmtId="0" fontId="11" fillId="0" borderId="15" xfId="0" applyFont="1" applyBorder="1"/>
    <xf numFmtId="0" fontId="12" fillId="0" borderId="15" xfId="0" applyFont="1" applyBorder="1"/>
    <xf numFmtId="164" fontId="3" fillId="0" borderId="0" xfId="0" applyNumberFormat="1" applyFont="1" applyFill="1" applyBorder="1" applyProtection="1"/>
    <xf numFmtId="12" fontId="12" fillId="0" borderId="7" xfId="0" applyNumberFormat="1" applyFont="1" applyBorder="1"/>
    <xf numFmtId="0" fontId="12" fillId="0" borderId="9" xfId="0" applyFont="1" applyBorder="1"/>
    <xf numFmtId="0" fontId="12" fillId="0" borderId="11" xfId="0" applyFont="1" applyBorder="1"/>
    <xf numFmtId="14" fontId="8" fillId="0" borderId="0" xfId="0" applyNumberFormat="1" applyFont="1" applyProtection="1"/>
    <xf numFmtId="164" fontId="3" fillId="0" borderId="0" xfId="0" applyNumberFormat="1" applyFont="1" applyBorder="1" applyProtection="1"/>
    <xf numFmtId="0" fontId="0" fillId="0" borderId="0" xfId="0" applyBorder="1"/>
    <xf numFmtId="14" fontId="11" fillId="0" borderId="0" xfId="0" applyNumberFormat="1" applyFont="1" applyProtection="1"/>
    <xf numFmtId="0" fontId="11" fillId="0" borderId="11" xfId="0" applyFont="1" applyBorder="1"/>
    <xf numFmtId="164" fontId="12" fillId="0" borderId="0" xfId="0" applyNumberFormat="1" applyFont="1" applyProtection="1"/>
    <xf numFmtId="164" fontId="12" fillId="0" borderId="15" xfId="0" applyNumberFormat="1" applyFont="1" applyBorder="1"/>
    <xf numFmtId="0" fontId="0" fillId="0" borderId="0" xfId="0" applyFill="1" applyBorder="1" applyProtection="1"/>
    <xf numFmtId="166" fontId="12" fillId="2" borderId="6" xfId="0" applyNumberFormat="1" applyFont="1" applyFill="1" applyBorder="1"/>
    <xf numFmtId="164" fontId="11" fillId="0" borderId="15" xfId="0" applyNumberFormat="1" applyFont="1" applyBorder="1"/>
    <xf numFmtId="164" fontId="14" fillId="2" borderId="2" xfId="0" applyNumberFormat="1" applyFont="1" applyFill="1" applyBorder="1"/>
    <xf numFmtId="164" fontId="12" fillId="0" borderId="15" xfId="0" applyNumberFormat="1" applyFont="1" applyFill="1" applyBorder="1"/>
    <xf numFmtId="164" fontId="12" fillId="0" borderId="2" xfId="0" applyNumberFormat="1" applyFont="1" applyBorder="1"/>
    <xf numFmtId="164" fontId="11" fillId="0" borderId="0" xfId="0" applyNumberFormat="1" applyFont="1" applyProtection="1"/>
    <xf numFmtId="0" fontId="12" fillId="0" borderId="15" xfId="0" applyFont="1" applyBorder="1" applyProtection="1"/>
    <xf numFmtId="0" fontId="12" fillId="0" borderId="1" xfId="0" applyFont="1" applyBorder="1"/>
    <xf numFmtId="164" fontId="12" fillId="0" borderId="15" xfId="0" applyNumberFormat="1" applyFont="1" applyFill="1" applyBorder="1" applyProtection="1"/>
    <xf numFmtId="0" fontId="12" fillId="0" borderId="5" xfId="0" applyFont="1" applyBorder="1" applyProtection="1"/>
    <xf numFmtId="164" fontId="8" fillId="0" borderId="0" xfId="0" applyNumberFormat="1" applyFont="1" applyFill="1" applyBorder="1"/>
    <xf numFmtId="164" fontId="13" fillId="0" borderId="0" xfId="0" applyNumberFormat="1" applyFont="1" applyFill="1" applyBorder="1"/>
    <xf numFmtId="0" fontId="1" fillId="0" borderId="6" xfId="0" applyFont="1" applyBorder="1"/>
    <xf numFmtId="14" fontId="3" fillId="4" borderId="5" xfId="0" applyNumberFormat="1" applyFont="1" applyFill="1" applyBorder="1" applyProtection="1">
      <protection locked="0"/>
    </xf>
    <xf numFmtId="165" fontId="3" fillId="4" borderId="6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164" fontId="3" fillId="4" borderId="6" xfId="0" applyNumberFormat="1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164" fontId="3" fillId="0" borderId="0" xfId="0" applyNumberFormat="1" applyFont="1" applyFill="1"/>
    <xf numFmtId="166" fontId="3" fillId="4" borderId="6" xfId="0" applyNumberFormat="1" applyFont="1" applyFill="1" applyBorder="1" applyProtection="1">
      <protection locked="0"/>
    </xf>
    <xf numFmtId="0" fontId="1" fillId="0" borderId="6" xfId="0" applyFont="1" applyBorder="1" applyProtection="1"/>
    <xf numFmtId="164" fontId="1" fillId="0" borderId="6" xfId="0" applyNumberFormat="1" applyFont="1" applyBorder="1"/>
    <xf numFmtId="14" fontId="3" fillId="4" borderId="6" xfId="0" applyNumberFormat="1" applyFont="1" applyFill="1" applyBorder="1" applyAlignment="1" applyProtection="1">
      <alignment horizontal="left"/>
      <protection locked="0"/>
    </xf>
    <xf numFmtId="164" fontId="12" fillId="4" borderId="6" xfId="0" applyNumberFormat="1" applyFont="1" applyFill="1" applyBorder="1" applyProtection="1">
      <protection locked="0"/>
    </xf>
    <xf numFmtId="0" fontId="12" fillId="4" borderId="6" xfId="0" applyFont="1" applyFill="1" applyBorder="1" applyProtection="1">
      <protection locked="0"/>
    </xf>
    <xf numFmtId="164" fontId="12" fillId="4" borderId="2" xfId="0" applyNumberFormat="1" applyFont="1" applyFill="1" applyBorder="1" applyProtection="1">
      <protection locked="0"/>
    </xf>
    <xf numFmtId="166" fontId="12" fillId="4" borderId="2" xfId="0" applyNumberFormat="1" applyFont="1" applyFill="1" applyBorder="1" applyProtection="1">
      <protection locked="0"/>
    </xf>
    <xf numFmtId="164" fontId="11" fillId="0" borderId="0" xfId="0" applyNumberFormat="1" applyFont="1" applyBorder="1"/>
    <xf numFmtId="0" fontId="11" fillId="0" borderId="0" xfId="0" applyFont="1" applyBorder="1"/>
    <xf numFmtId="164" fontId="8" fillId="0" borderId="0" xfId="0" applyNumberFormat="1" applyFont="1" applyBorder="1"/>
    <xf numFmtId="166" fontId="12" fillId="4" borderId="6" xfId="0" applyNumberFormat="1" applyFont="1" applyFill="1" applyBorder="1" applyProtection="1">
      <protection locked="0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164" fontId="3" fillId="0" borderId="0" xfId="0" applyNumberFormat="1" applyFont="1" applyAlignment="1">
      <alignment vertical="top"/>
    </xf>
    <xf numFmtId="0" fontId="3" fillId="4" borderId="6" xfId="0" applyFont="1" applyFill="1" applyBorder="1" applyAlignment="1" applyProtection="1">
      <alignment horizontal="left"/>
      <protection locked="0"/>
    </xf>
    <xf numFmtId="0" fontId="8" fillId="0" borderId="0" xfId="0" applyFont="1" applyBorder="1"/>
    <xf numFmtId="0" fontId="15" fillId="0" borderId="0" xfId="0" applyFont="1" applyProtection="1"/>
    <xf numFmtId="164" fontId="12" fillId="0" borderId="0" xfId="0" applyNumberFormat="1" applyFont="1" applyFill="1" applyBorder="1" applyProtection="1"/>
    <xf numFmtId="164" fontId="12" fillId="2" borderId="5" xfId="0" applyNumberFormat="1" applyFont="1" applyFill="1" applyBorder="1"/>
    <xf numFmtId="164" fontId="1" fillId="0" borderId="1" xfId="0" applyNumberFormat="1" applyFont="1" applyBorder="1"/>
    <xf numFmtId="12" fontId="1" fillId="0" borderId="5" xfId="0" applyNumberFormat="1" applyFont="1" applyBorder="1"/>
    <xf numFmtId="164" fontId="1" fillId="0" borderId="7" xfId="0" applyNumberFormat="1" applyFont="1" applyBorder="1"/>
    <xf numFmtId="12" fontId="1" fillId="0" borderId="12" xfId="0" applyNumberFormat="1" applyFont="1" applyBorder="1"/>
    <xf numFmtId="0" fontId="1" fillId="0" borderId="5" xfId="0" applyFont="1" applyBorder="1"/>
    <xf numFmtId="164" fontId="14" fillId="0" borderId="11" xfId="0" applyNumberFormat="1" applyFont="1" applyFill="1" applyBorder="1"/>
    <xf numFmtId="164" fontId="14" fillId="0" borderId="9" xfId="0" applyNumberFormat="1" applyFont="1" applyFill="1" applyBorder="1"/>
    <xf numFmtId="164" fontId="3" fillId="0" borderId="14" xfId="0" applyNumberFormat="1" applyFont="1" applyBorder="1"/>
    <xf numFmtId="164" fontId="14" fillId="0" borderId="1" xfId="0" applyNumberFormat="1" applyFont="1" applyFill="1" applyBorder="1"/>
    <xf numFmtId="164" fontId="3" fillId="0" borderId="5" xfId="0" applyNumberFormat="1" applyFont="1" applyBorder="1"/>
    <xf numFmtId="12" fontId="12" fillId="0" borderId="0" xfId="0" applyNumberFormat="1" applyFont="1" applyBorder="1"/>
    <xf numFmtId="164" fontId="14" fillId="0" borderId="15" xfId="0" applyNumberFormat="1" applyFont="1" applyFill="1" applyBorder="1"/>
    <xf numFmtId="164" fontId="14" fillId="0" borderId="0" xfId="0" applyNumberFormat="1" applyFont="1" applyFill="1" applyBorder="1"/>
    <xf numFmtId="0" fontId="5" fillId="4" borderId="6" xfId="2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0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164" fontId="3" fillId="0" borderId="0" xfId="0" applyNumberFormat="1" applyFont="1" applyAlignment="1" applyProtection="1">
      <alignment vertical="top"/>
    </xf>
    <xf numFmtId="0" fontId="0" fillId="0" borderId="0" xfId="0" applyFont="1" applyAlignment="1" applyProtection="1">
      <alignment vertical="top"/>
    </xf>
    <xf numFmtId="164" fontId="0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0" xfId="0" applyFont="1" applyBorder="1" applyProtection="1"/>
    <xf numFmtId="0" fontId="12" fillId="0" borderId="0" xfId="0" applyFont="1" applyBorder="1" applyProtection="1"/>
    <xf numFmtId="164" fontId="1" fillId="0" borderId="5" xfId="0" applyNumberFormat="1" applyFont="1" applyBorder="1"/>
    <xf numFmtId="164" fontId="12" fillId="4" borderId="12" xfId="0" applyNumberFormat="1" applyFont="1" applyFill="1" applyBorder="1" applyProtection="1">
      <protection locked="0"/>
    </xf>
    <xf numFmtId="164" fontId="12" fillId="4" borderId="5" xfId="0" applyNumberFormat="1" applyFont="1" applyFill="1" applyBorder="1" applyProtection="1">
      <protection locked="0"/>
    </xf>
    <xf numFmtId="164" fontId="5" fillId="0" borderId="0" xfId="0" applyNumberFormat="1" applyFont="1" applyAlignment="1">
      <alignment vertical="top"/>
    </xf>
    <xf numFmtId="0" fontId="7" fillId="0" borderId="0" xfId="0" applyFont="1"/>
    <xf numFmtId="0" fontId="7" fillId="0" borderId="0" xfId="0" applyFont="1" applyAlignment="1" applyProtection="1">
      <alignment vertical="top"/>
    </xf>
    <xf numFmtId="164" fontId="5" fillId="0" borderId="0" xfId="0" applyNumberFormat="1" applyFont="1" applyAlignment="1" applyProtection="1">
      <alignment vertical="top"/>
    </xf>
    <xf numFmtId="0" fontId="7" fillId="0" borderId="0" xfId="0" applyFont="1" applyProtection="1"/>
    <xf numFmtId="0" fontId="6" fillId="0" borderId="0" xfId="0" applyFont="1" applyAlignment="1" applyProtection="1">
      <alignment vertical="top"/>
    </xf>
    <xf numFmtId="164" fontId="12" fillId="0" borderId="1" xfId="0" applyNumberFormat="1" applyFont="1" applyBorder="1"/>
    <xf numFmtId="164" fontId="0" fillId="0" borderId="15" xfId="0" applyNumberFormat="1" applyFont="1" applyBorder="1"/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16" fillId="0" borderId="0" xfId="0" applyFont="1" applyAlignment="1">
      <alignment vertical="top"/>
    </xf>
    <xf numFmtId="0" fontId="3" fillId="0" borderId="0" xfId="0" applyFont="1" applyBorder="1"/>
    <xf numFmtId="0" fontId="10" fillId="6" borderId="0" xfId="0" applyFont="1" applyFill="1"/>
    <xf numFmtId="0" fontId="0" fillId="6" borderId="0" xfId="0" applyFill="1"/>
    <xf numFmtId="164" fontId="3" fillId="6" borderId="0" xfId="0" applyNumberFormat="1" applyFont="1" applyFill="1"/>
    <xf numFmtId="0" fontId="10" fillId="6" borderId="0" xfId="0" applyFont="1" applyFill="1" applyProtection="1"/>
    <xf numFmtId="0" fontId="0" fillId="6" borderId="0" xfId="0" applyFill="1" applyProtection="1"/>
    <xf numFmtId="164" fontId="5" fillId="2" borderId="6" xfId="0" applyNumberFormat="1" applyFont="1" applyFill="1" applyBorder="1" applyProtection="1">
      <protection locked="0"/>
    </xf>
    <xf numFmtId="0" fontId="17" fillId="6" borderId="0" xfId="0" applyFont="1" applyFill="1" applyBorder="1" applyProtection="1"/>
    <xf numFmtId="0" fontId="7" fillId="6" borderId="0" xfId="0" applyFont="1" applyFill="1" applyBorder="1" applyProtection="1"/>
    <xf numFmtId="164" fontId="5" fillId="6" borderId="0" xfId="0" applyNumberFormat="1" applyFont="1" applyFill="1" applyBorder="1" applyProtection="1"/>
    <xf numFmtId="0" fontId="10" fillId="6" borderId="0" xfId="0" applyFont="1" applyFill="1" applyBorder="1"/>
    <xf numFmtId="0" fontId="0" fillId="6" borderId="0" xfId="0" applyFill="1" applyBorder="1"/>
    <xf numFmtId="164" fontId="3" fillId="6" borderId="0" xfId="0" applyNumberFormat="1" applyFont="1" applyFill="1" applyBorder="1"/>
    <xf numFmtId="164" fontId="12" fillId="5" borderId="6" xfId="0" applyNumberFormat="1" applyFont="1" applyFill="1" applyBorder="1"/>
    <xf numFmtId="164" fontId="12" fillId="0" borderId="1" xfId="0" applyNumberFormat="1" applyFont="1" applyFill="1" applyBorder="1" applyProtection="1"/>
    <xf numFmtId="0" fontId="0" fillId="0" borderId="5" xfId="0" applyBorder="1"/>
    <xf numFmtId="0" fontId="0" fillId="0" borderId="6" xfId="0" applyBorder="1"/>
    <xf numFmtId="0" fontId="11" fillId="0" borderId="5" xfId="0" applyFont="1" applyBorder="1"/>
    <xf numFmtId="0" fontId="0" fillId="0" borderId="0" xfId="0" applyFill="1" applyProtection="1"/>
    <xf numFmtId="164" fontId="3" fillId="0" borderId="0" xfId="0" applyNumberFormat="1" applyFont="1" applyFill="1" applyProtection="1"/>
    <xf numFmtId="14" fontId="3" fillId="3" borderId="5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165" fontId="3" fillId="3" borderId="6" xfId="0" applyNumberFormat="1" applyFont="1" applyFill="1" applyBorder="1" applyProtection="1">
      <protection locked="0"/>
    </xf>
    <xf numFmtId="0" fontId="0" fillId="0" borderId="0" xfId="0" applyFill="1" applyBorder="1"/>
    <xf numFmtId="0" fontId="10" fillId="6" borderId="0" xfId="0" applyFont="1" applyFill="1" applyBorder="1" applyProtection="1"/>
    <xf numFmtId="0" fontId="0" fillId="6" borderId="0" xfId="0" applyFill="1" applyBorder="1" applyProtection="1"/>
    <xf numFmtId="164" fontId="3" fillId="6" borderId="0" xfId="0" applyNumberFormat="1" applyFont="1" applyFill="1" applyProtection="1"/>
    <xf numFmtId="0" fontId="3" fillId="6" borderId="0" xfId="0" applyFont="1" applyFill="1" applyBorder="1" applyProtection="1"/>
    <xf numFmtId="0" fontId="3" fillId="6" borderId="0" xfId="0" applyFont="1" applyFill="1" applyProtection="1"/>
    <xf numFmtId="0" fontId="9" fillId="6" borderId="0" xfId="2" applyFill="1" applyBorder="1" applyAlignment="1" applyProtection="1">
      <alignment horizontal="left"/>
    </xf>
    <xf numFmtId="0" fontId="5" fillId="3" borderId="6" xfId="0" applyFont="1" applyFill="1" applyBorder="1" applyProtection="1">
      <protection locked="0"/>
    </xf>
    <xf numFmtId="0" fontId="7" fillId="4" borderId="6" xfId="2" applyFont="1" applyFill="1" applyBorder="1" applyAlignment="1" applyProtection="1">
      <alignment horizontal="left"/>
      <protection locked="0"/>
    </xf>
    <xf numFmtId="164" fontId="3" fillId="2" borderId="6" xfId="0" applyNumberFormat="1" applyFont="1" applyFill="1" applyBorder="1" applyProtection="1"/>
    <xf numFmtId="164" fontId="12" fillId="0" borderId="0" xfId="0" applyNumberFormat="1" applyFont="1" applyBorder="1" applyProtection="1"/>
    <xf numFmtId="0" fontId="18" fillId="0" borderId="0" xfId="2" applyFont="1" applyAlignment="1">
      <alignment vertical="center"/>
    </xf>
    <xf numFmtId="0" fontId="3" fillId="0" borderId="0" xfId="0" applyFont="1" applyFill="1" applyAlignment="1">
      <alignment vertical="top"/>
    </xf>
    <xf numFmtId="0" fontId="18" fillId="0" borderId="0" xfId="2" applyFont="1" applyFill="1" applyAlignment="1">
      <alignment vertical="center"/>
    </xf>
    <xf numFmtId="0" fontId="7" fillId="0" borderId="0" xfId="0" applyFont="1" applyFill="1" applyAlignment="1" applyProtection="1">
      <alignment vertical="top"/>
    </xf>
    <xf numFmtId="164" fontId="5" fillId="0" borderId="0" xfId="0" applyNumberFormat="1" applyFont="1" applyFill="1" applyAlignment="1" applyProtection="1">
      <alignment vertical="top"/>
    </xf>
    <xf numFmtId="0" fontId="7" fillId="0" borderId="0" xfId="0" applyFont="1" applyFill="1" applyProtection="1"/>
    <xf numFmtId="0" fontId="7" fillId="0" borderId="0" xfId="0" applyFont="1" applyFill="1"/>
    <xf numFmtId="164" fontId="1" fillId="0" borderId="1" xfId="0" applyNumberFormat="1" applyFont="1" applyBorder="1" applyAlignment="1"/>
    <xf numFmtId="164" fontId="20" fillId="0" borderId="0" xfId="0" applyNumberFormat="1" applyFont="1" applyAlignment="1">
      <alignment vertical="top"/>
    </xf>
    <xf numFmtId="164" fontId="0" fillId="0" borderId="6" xfId="0" applyNumberFormat="1" applyFont="1" applyBorder="1"/>
    <xf numFmtId="0" fontId="9" fillId="0" borderId="0" xfId="2" applyFont="1" applyAlignment="1">
      <alignment vertical="center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164" fontId="12" fillId="2" borderId="2" xfId="0" applyNumberFormat="1" applyFont="1" applyFill="1" applyBorder="1" applyAlignment="1" applyProtection="1">
      <alignment horizontal="left"/>
    </xf>
    <xf numFmtId="164" fontId="12" fillId="2" borderId="4" xfId="0" applyNumberFormat="1" applyFont="1" applyFill="1" applyBorder="1" applyAlignment="1" applyProtection="1">
      <alignment horizontal="left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164" fontId="12" fillId="0" borderId="2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2" fillId="2" borderId="2" xfId="0" applyNumberFormat="1" applyFont="1" applyFill="1" applyBorder="1" applyAlignment="1">
      <alignment horizontal="left"/>
    </xf>
    <xf numFmtId="164" fontId="12" fillId="2" borderId="4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</cellXfs>
  <cellStyles count="3">
    <cellStyle name="Link" xfId="2" builtinId="8"/>
    <cellStyle name="Standard" xfId="0" builtinId="0"/>
    <cellStyle name="Standard 2" xfId="1"/>
  </cellStyles>
  <dxfs count="3"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_systems\CMIKONSUL\2a7cdfbe73664faba1d5435b92e25b3c\Sammelmap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pas\Aufgaben\Couchepin\Couchepin_Vorlage_Einkommens-%20und%20Verm&#246;gensverh&#228;ltnisse_ls_Druckversion_d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e2\AppData\Local\Microsoft\Windows\Temporary%20Internet%20Files\Content.Outlook\QJ4K98XW\EinkommenVerm&#246;gen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pas\Aufgaben\EL_Unterlagen\Definiti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e2\AppData\Local\Microsoft\Windows\Temporary%20Internet%20Files\Content.Outlook\QJ4K98XW\2017_Test_12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_Systems\RedirectedFolders\AppData\Microsoft\Outlook\OutlookSecureTempFolder\Einkomvermoeelektroni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instehende elekt korr. (2)"/>
      <sheetName val="Alleinstehende elektr. "/>
      <sheetName val="Ehepaare elektr."/>
      <sheetName val="Berechnung Reineinkommen"/>
      <sheetName val="Kostenbeteiligung"/>
      <sheetName val="Alleinstehende Papier"/>
      <sheetName val="Ehepaare Papier"/>
      <sheetName val="Beteiligung an-Abwesen neu"/>
      <sheetName val="Wohnen Kal Beschäf separat"/>
      <sheetName val="Wohnen mit Besch"/>
      <sheetName val="Ehepaare Papier (2)"/>
      <sheetName val="Ehepaar elekt korr.  (3"/>
      <sheetName val="Alleinstehende elekt korr."/>
      <sheetName val="Anleitung Allein"/>
      <sheetName val="Anleitung Ehep."/>
    </sheetNames>
    <sheetDataSet>
      <sheetData sheetId="0" refreshError="1"/>
      <sheetData sheetId="1" refreshError="1">
        <row r="10">
          <cell r="L10" t="str">
            <v>keine</v>
          </cell>
        </row>
        <row r="11">
          <cell r="L11" t="str">
            <v>leicht</v>
          </cell>
        </row>
        <row r="12">
          <cell r="L12" t="str">
            <v>mittel</v>
          </cell>
        </row>
        <row r="13">
          <cell r="L13" t="str">
            <v>schwer</v>
          </cell>
        </row>
      </sheetData>
      <sheetData sheetId="2" refreshError="1"/>
      <sheetData sheetId="3" refreshError="1"/>
      <sheetData sheetId="4" refreshError="1"/>
      <sheetData sheetId="5" refreshError="1">
        <row r="10">
          <cell r="L10" t="str">
            <v>keine</v>
          </cell>
        </row>
        <row r="11">
          <cell r="L11" t="str">
            <v>leicht</v>
          </cell>
        </row>
        <row r="12">
          <cell r="L12" t="str">
            <v>mittel</v>
          </cell>
        </row>
        <row r="13">
          <cell r="L13" t="str">
            <v>schwer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instehende Personen"/>
      <sheetName val="Ehepaare"/>
    </sheetNames>
    <sheetDataSet>
      <sheetData sheetId="0" refreshError="1"/>
      <sheetData sheetId="1" refreshError="1">
        <row r="15">
          <cell r="AF15" t="str">
            <v>keine</v>
          </cell>
        </row>
        <row r="16">
          <cell r="AF16" t="str">
            <v>leicht</v>
          </cell>
        </row>
        <row r="17">
          <cell r="AF17" t="str">
            <v>mittel</v>
          </cell>
        </row>
        <row r="18">
          <cell r="AF18" t="str">
            <v>schwer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instehende"/>
      <sheetName val="Anleitung Alleinstehende"/>
      <sheetName val="Ehepaare"/>
      <sheetName val="Anleitung Ehepaar"/>
      <sheetName val="Alleinstehende Papier"/>
      <sheetName val="Erläuterungen 1"/>
      <sheetName val="Ehepaare Papier"/>
      <sheetName val="Erläuterungen 2"/>
      <sheetName val="Tabelle1"/>
    </sheetNames>
    <sheetDataSet>
      <sheetData sheetId="0">
        <row r="40">
          <cell r="O40" t="str">
            <v>keine</v>
          </cell>
        </row>
        <row r="41">
          <cell r="O41" t="str">
            <v>leicht</v>
          </cell>
        </row>
        <row r="42">
          <cell r="O42" t="str">
            <v>mittel</v>
          </cell>
        </row>
        <row r="43">
          <cell r="O43" t="str">
            <v>schwer</v>
          </cell>
        </row>
      </sheetData>
      <sheetData sheetId="1"/>
      <sheetData sheetId="2">
        <row r="42">
          <cell r="T42" t="str">
            <v>keine</v>
          </cell>
        </row>
        <row r="43">
          <cell r="T43" t="str">
            <v>leicht</v>
          </cell>
        </row>
        <row r="44">
          <cell r="T44" t="str">
            <v>mittel</v>
          </cell>
        </row>
        <row r="45">
          <cell r="T45" t="str">
            <v>schwer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hepaar elekt korr.  (3"/>
      <sheetName val="Beteiligung an-Abwesen neu"/>
      <sheetName val="Wohnen Kal Beschäf separat"/>
      <sheetName val="Wohnen mit Besch (4)"/>
      <sheetName val="Wohnen mit Abwesenheit"/>
      <sheetName val="Ehepaar elekt korr.  (3 (2)"/>
      <sheetName val="Alleinstehende elekt korr."/>
      <sheetName val="Beteiligung an-Abwesen neu (2)"/>
      <sheetName val="Wohnen Kal Beschäf separat (2)"/>
      <sheetName val="Wohnen mit Besch (3)"/>
      <sheetName val="Test alleine"/>
      <sheetName val="Test Ehepaar"/>
    </sheetNames>
    <sheetDataSet>
      <sheetData sheetId="0" refreshError="1">
        <row r="10">
          <cell r="Q10" t="str">
            <v>Ja</v>
          </cell>
        </row>
        <row r="11">
          <cell r="Q11" t="str">
            <v>Nein</v>
          </cell>
        </row>
        <row r="38">
          <cell r="R38" t="str">
            <v>keine</v>
          </cell>
        </row>
        <row r="39">
          <cell r="R39" t="str">
            <v>leicht</v>
          </cell>
        </row>
        <row r="40">
          <cell r="R40" t="str">
            <v>mittel</v>
          </cell>
        </row>
        <row r="41">
          <cell r="R41" t="str">
            <v>schwer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instehende"/>
      <sheetName val="Ehepaare_2"/>
    </sheetNames>
    <sheetDataSet>
      <sheetData sheetId="0">
        <row r="20">
          <cell r="J20" t="str">
            <v>ja</v>
          </cell>
        </row>
        <row r="21">
          <cell r="J21" t="str">
            <v>nein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instehende"/>
      <sheetName val="Anleit Alleinst ganz"/>
      <sheetName val="Anleitung Allein"/>
      <sheetName val="Ehepaare"/>
      <sheetName val="Anleit Ehep ganz"/>
      <sheetName val="Anleitung Ehep."/>
      <sheetName val="Beteiligung an-Abwesen neu"/>
      <sheetName val="Wohnen Kal Beschäf separat"/>
      <sheetName val="Wohnen mit Besch (2)"/>
      <sheetName val="Testallein"/>
      <sheetName val="Testeh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dmin.ch/opc/fr/classified-compilation/20192221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min.ch/opc/fr/classified-compilation/20192221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5"/>
  <sheetViews>
    <sheetView tabSelected="1" zoomScaleNormal="100" workbookViewId="0">
      <selection activeCell="B10" sqref="B10"/>
    </sheetView>
  </sheetViews>
  <sheetFormatPr baseColWidth="10" defaultRowHeight="14.25" x14ac:dyDescent="0.2"/>
  <cols>
    <col min="1" max="1" width="17.75" customWidth="1"/>
    <col min="2" max="2" width="17" customWidth="1"/>
    <col min="3" max="3" width="14" customWidth="1"/>
    <col min="4" max="4" width="13.75" customWidth="1"/>
    <col min="5" max="5" width="15.75" style="12" customWidth="1"/>
    <col min="6" max="6" width="25.25" style="12" customWidth="1"/>
    <col min="7" max="7" width="0.125" hidden="1" customWidth="1"/>
    <col min="8" max="8" width="0" hidden="1" customWidth="1"/>
    <col min="9" max="9" width="8.375" hidden="1" customWidth="1"/>
    <col min="10" max="10" width="6.5" hidden="1" customWidth="1"/>
    <col min="11" max="23" width="10.75" hidden="1" customWidth="1"/>
    <col min="24" max="24" width="10.75" customWidth="1"/>
  </cols>
  <sheetData>
    <row r="1" spans="1:22" ht="18" x14ac:dyDescent="0.25">
      <c r="A1" s="1" t="s">
        <v>142</v>
      </c>
      <c r="B1" s="2"/>
      <c r="C1" s="2"/>
      <c r="D1" s="2"/>
      <c r="E1" s="3"/>
      <c r="F1" s="3"/>
      <c r="G1" s="2"/>
    </row>
    <row r="2" spans="1:22" ht="16.149999999999999" customHeight="1" x14ac:dyDescent="0.25">
      <c r="A2" s="4" t="s">
        <v>184</v>
      </c>
      <c r="B2" s="2"/>
      <c r="C2" s="2"/>
      <c r="D2" s="2"/>
      <c r="E2" s="3"/>
      <c r="F2" s="3"/>
      <c r="G2" s="2"/>
    </row>
    <row r="3" spans="1:22" ht="16.149999999999999" customHeight="1" x14ac:dyDescent="0.25">
      <c r="A3" s="5" t="s">
        <v>17</v>
      </c>
      <c r="B3" s="6">
        <v>44197</v>
      </c>
      <c r="C3" s="2"/>
      <c r="D3" s="2"/>
      <c r="E3" s="3"/>
      <c r="F3" s="3"/>
      <c r="G3" s="2"/>
    </row>
    <row r="4" spans="1:22" ht="16.149999999999999" customHeight="1" x14ac:dyDescent="0.25">
      <c r="A4" s="5"/>
      <c r="B4" s="6"/>
      <c r="C4" s="2"/>
      <c r="D4" s="2"/>
      <c r="E4" s="3"/>
      <c r="F4" s="3"/>
      <c r="G4" s="2"/>
    </row>
    <row r="5" spans="1:22" ht="16.149999999999999" customHeight="1" x14ac:dyDescent="0.2">
      <c r="A5" s="7" t="s">
        <v>186</v>
      </c>
      <c r="B5" s="8"/>
      <c r="C5" s="7"/>
      <c r="D5" s="7"/>
      <c r="E5" s="3"/>
      <c r="F5" s="3"/>
      <c r="G5" s="2"/>
      <c r="V5" t="s">
        <v>19</v>
      </c>
    </row>
    <row r="6" spans="1:22" ht="16.149999999999999" customHeight="1" x14ac:dyDescent="0.2">
      <c r="A6" s="7"/>
      <c r="B6" s="8"/>
      <c r="C6" s="7"/>
      <c r="D6" s="7"/>
      <c r="E6" s="3"/>
      <c r="F6" s="3"/>
      <c r="G6" s="2"/>
      <c r="V6" t="s">
        <v>20</v>
      </c>
    </row>
    <row r="7" spans="1:22" ht="16.149999999999999" customHeight="1" x14ac:dyDescent="0.2">
      <c r="A7" s="2"/>
      <c r="B7" s="2"/>
      <c r="C7" s="2"/>
      <c r="D7" s="2"/>
      <c r="E7" s="3"/>
      <c r="F7" s="3"/>
      <c r="G7" s="2"/>
      <c r="T7" t="s">
        <v>27</v>
      </c>
    </row>
    <row r="8" spans="1:22" ht="16.149999999999999" customHeight="1" x14ac:dyDescent="0.25">
      <c r="A8" s="149" t="s">
        <v>18</v>
      </c>
      <c r="B8" s="150"/>
      <c r="C8" s="150"/>
      <c r="D8" s="150"/>
      <c r="E8" s="151"/>
      <c r="F8" s="151"/>
      <c r="G8" s="2"/>
      <c r="S8" t="s">
        <v>19</v>
      </c>
      <c r="T8" t="s">
        <v>28</v>
      </c>
      <c r="U8">
        <v>1</v>
      </c>
    </row>
    <row r="9" spans="1:22" ht="16.149999999999999" customHeight="1" x14ac:dyDescent="0.25">
      <c r="A9" s="167" t="s">
        <v>143</v>
      </c>
      <c r="B9" s="168"/>
      <c r="C9" s="168"/>
      <c r="D9" s="160"/>
      <c r="E9" s="161"/>
      <c r="F9" s="161"/>
      <c r="G9" s="2"/>
      <c r="S9" t="s">
        <v>20</v>
      </c>
      <c r="U9">
        <v>2</v>
      </c>
    </row>
    <row r="10" spans="1:22" ht="16.149999999999999" customHeight="1" x14ac:dyDescent="0.2">
      <c r="A10" s="21" t="s">
        <v>21</v>
      </c>
      <c r="B10" s="173"/>
      <c r="C10" s="10"/>
      <c r="D10" s="2"/>
      <c r="E10" s="3"/>
      <c r="F10" s="3"/>
      <c r="G10" s="2"/>
      <c r="I10" t="s">
        <v>0</v>
      </c>
      <c r="U10">
        <v>3</v>
      </c>
    </row>
    <row r="11" spans="1:22" ht="16.149999999999999" customHeight="1" x14ac:dyDescent="0.2">
      <c r="A11" s="17" t="s">
        <v>22</v>
      </c>
      <c r="B11" s="191"/>
      <c r="C11" s="192"/>
      <c r="D11" s="193"/>
      <c r="E11" s="17" t="s">
        <v>23</v>
      </c>
      <c r="F11" s="164"/>
      <c r="I11" t="s">
        <v>1</v>
      </c>
      <c r="U11" t="s">
        <v>29</v>
      </c>
    </row>
    <row r="12" spans="1:22" ht="16.149999999999999" customHeight="1" x14ac:dyDescent="0.2">
      <c r="A12" s="17" t="s">
        <v>24</v>
      </c>
      <c r="B12" s="162"/>
      <c r="C12" s="11"/>
      <c r="E12" s="25"/>
    </row>
    <row r="13" spans="1:22" ht="16.149999999999999" customHeight="1" x14ac:dyDescent="0.2">
      <c r="A13" s="17" t="s">
        <v>25</v>
      </c>
      <c r="B13" s="13"/>
      <c r="C13" s="163"/>
      <c r="E13" s="17" t="s">
        <v>26</v>
      </c>
      <c r="F13" s="165"/>
    </row>
    <row r="14" spans="1:22" ht="16.149999999999999" customHeight="1" x14ac:dyDescent="0.2">
      <c r="E14"/>
      <c r="F14"/>
      <c r="Q14" t="s">
        <v>27</v>
      </c>
    </row>
    <row r="15" spans="1:22" ht="16.149999999999999" customHeight="1" x14ac:dyDescent="0.25">
      <c r="A15" s="152" t="s">
        <v>30</v>
      </c>
      <c r="B15" s="153"/>
      <c r="C15" s="153"/>
      <c r="E15"/>
      <c r="F15"/>
      <c r="M15" t="s">
        <v>2</v>
      </c>
      <c r="Q15" t="s">
        <v>28</v>
      </c>
    </row>
    <row r="16" spans="1:22" ht="16.149999999999999" customHeight="1" x14ac:dyDescent="0.2">
      <c r="A16" s="17" t="s">
        <v>31</v>
      </c>
      <c r="B16" s="80"/>
      <c r="C16" s="11"/>
      <c r="E16"/>
      <c r="F16"/>
      <c r="M16" t="s">
        <v>3</v>
      </c>
    </row>
    <row r="17" spans="1:16" ht="16.149999999999999" customHeight="1" x14ac:dyDescent="0.2">
      <c r="A17" s="17" t="s">
        <v>32</v>
      </c>
      <c r="B17" s="194"/>
      <c r="C17" s="195"/>
      <c r="D17" s="196"/>
      <c r="E17" s="17" t="s">
        <v>33</v>
      </c>
      <c r="F17" s="97"/>
      <c r="I17" t="s">
        <v>2</v>
      </c>
    </row>
    <row r="18" spans="1:16" ht="16.149999999999999" customHeight="1" x14ac:dyDescent="0.2">
      <c r="A18" s="17" t="s">
        <v>14</v>
      </c>
      <c r="B18" s="194"/>
      <c r="C18" s="195"/>
      <c r="D18" s="196"/>
      <c r="I18" t="s">
        <v>3</v>
      </c>
    </row>
    <row r="19" spans="1:16" ht="16.149999999999999" customHeight="1" x14ac:dyDescent="0.2">
      <c r="A19" s="17" t="s">
        <v>34</v>
      </c>
      <c r="B19" s="78"/>
      <c r="C19" s="17" t="s">
        <v>35</v>
      </c>
      <c r="D19" s="115"/>
      <c r="E19" s="116" t="s">
        <v>36</v>
      </c>
      <c r="F19" s="97"/>
    </row>
    <row r="20" spans="1:16" ht="16.149999999999999" customHeight="1" x14ac:dyDescent="0.2"/>
    <row r="21" spans="1:16" ht="16.149999999999999" customHeight="1" x14ac:dyDescent="0.25">
      <c r="A21" s="152" t="s">
        <v>37</v>
      </c>
      <c r="B21" s="153"/>
      <c r="C21" s="153"/>
      <c r="D21" s="153"/>
      <c r="E21" s="154"/>
      <c r="F21" s="154"/>
      <c r="I21">
        <v>1</v>
      </c>
    </row>
    <row r="22" spans="1:16" ht="16.149999999999999" customHeight="1" x14ac:dyDescent="0.25">
      <c r="A22" s="152" t="s">
        <v>38</v>
      </c>
      <c r="B22" s="153"/>
      <c r="C22" s="153"/>
      <c r="D22" s="166"/>
      <c r="E22" s="30"/>
      <c r="F22" s="30"/>
      <c r="I22">
        <v>2</v>
      </c>
    </row>
    <row r="23" spans="1:16" ht="16.149999999999999" customHeight="1" x14ac:dyDescent="0.2">
      <c r="A23" s="16" t="s">
        <v>227</v>
      </c>
      <c r="I23">
        <v>3</v>
      </c>
    </row>
    <row r="24" spans="1:16" ht="16.149999999999999" customHeight="1" x14ac:dyDescent="0.2">
      <c r="A24" s="16"/>
      <c r="E24" s="72"/>
      <c r="F24" s="18" t="s">
        <v>39</v>
      </c>
      <c r="I24" t="s">
        <v>4</v>
      </c>
    </row>
    <row r="25" spans="1:16" ht="16.149999999999999" customHeight="1" x14ac:dyDescent="0.2">
      <c r="A25" s="17" t="s">
        <v>144</v>
      </c>
      <c r="B25" s="11"/>
      <c r="E25" s="30"/>
      <c r="F25" s="79"/>
    </row>
    <row r="26" spans="1:16" ht="16.149999999999999" customHeight="1" x14ac:dyDescent="0.2">
      <c r="A26" s="11"/>
      <c r="B26" s="11"/>
      <c r="E26" s="30"/>
    </row>
    <row r="27" spans="1:16" ht="16.149999999999999" customHeight="1" x14ac:dyDescent="0.2">
      <c r="A27" s="17" t="s">
        <v>145</v>
      </c>
      <c r="E27" s="30"/>
      <c r="F27" s="79"/>
    </row>
    <row r="28" spans="1:16" ht="16.149999999999999" customHeight="1" x14ac:dyDescent="0.2">
      <c r="A28" s="20" t="s">
        <v>146</v>
      </c>
      <c r="B28" s="2"/>
      <c r="C28" s="2"/>
      <c r="D28" s="2"/>
      <c r="E28" s="50"/>
      <c r="F28" s="3"/>
    </row>
    <row r="29" spans="1:16" ht="16.149999999999999" customHeight="1" x14ac:dyDescent="0.2">
      <c r="A29" s="20"/>
      <c r="B29" s="2"/>
      <c r="C29" s="2"/>
      <c r="D29" s="2"/>
      <c r="E29" s="50"/>
      <c r="F29" s="3"/>
    </row>
    <row r="30" spans="1:16" ht="16.149999999999999" customHeight="1" x14ac:dyDescent="0.2">
      <c r="A30" s="21" t="s">
        <v>147</v>
      </c>
      <c r="B30" s="2"/>
      <c r="C30" s="2"/>
      <c r="D30" s="2"/>
      <c r="E30" s="98"/>
      <c r="F30" s="3"/>
    </row>
    <row r="31" spans="1:16" ht="16.149999999999999" customHeight="1" x14ac:dyDescent="0.2">
      <c r="A31" s="17" t="s">
        <v>232</v>
      </c>
      <c r="E31" s="30"/>
      <c r="F31" s="79"/>
      <c r="P31" t="s">
        <v>5</v>
      </c>
    </row>
    <row r="32" spans="1:16" ht="16.149999999999999" customHeight="1" x14ac:dyDescent="0.2">
      <c r="A32" s="16"/>
      <c r="B32" s="22"/>
      <c r="C32" s="22"/>
      <c r="E32" s="30"/>
      <c r="L32" t="s">
        <v>6</v>
      </c>
      <c r="P32" t="s">
        <v>6</v>
      </c>
    </row>
    <row r="33" spans="1:6" ht="16.149999999999999" customHeight="1" x14ac:dyDescent="0.2">
      <c r="A33" s="17" t="s">
        <v>148</v>
      </c>
      <c r="D33" s="80"/>
    </row>
    <row r="34" spans="1:6" ht="16.149999999999999" customHeight="1" x14ac:dyDescent="0.2">
      <c r="A34" s="11"/>
      <c r="E34" s="30"/>
      <c r="F34" s="81"/>
    </row>
    <row r="35" spans="1:6" ht="16.149999999999999" customHeight="1" x14ac:dyDescent="0.2">
      <c r="A35" s="17" t="s">
        <v>228</v>
      </c>
      <c r="E35" s="30"/>
      <c r="F35" s="79"/>
    </row>
    <row r="36" spans="1:6" ht="16.149999999999999" customHeight="1" x14ac:dyDescent="0.2">
      <c r="A36" s="11"/>
      <c r="E36" s="30"/>
    </row>
    <row r="37" spans="1:6" ht="16.149999999999999" customHeight="1" x14ac:dyDescent="0.25">
      <c r="A37" s="15" t="s">
        <v>40</v>
      </c>
      <c r="E37" s="72"/>
      <c r="F37" s="23">
        <f>ROUND(SUM(F25,F27,F31,F35)/5,2)*5</f>
        <v>0</v>
      </c>
    </row>
    <row r="38" spans="1:6" ht="16.149999999999999" customHeight="1" x14ac:dyDescent="0.2">
      <c r="E38" s="30"/>
    </row>
    <row r="39" spans="1:6" ht="16.149999999999999" customHeight="1" x14ac:dyDescent="0.25">
      <c r="A39" s="152" t="s">
        <v>149</v>
      </c>
      <c r="B39" s="153"/>
      <c r="C39" s="153"/>
      <c r="E39" s="30"/>
    </row>
    <row r="40" spans="1:6" ht="16.149999999999999" customHeight="1" x14ac:dyDescent="0.2">
      <c r="A40" s="17" t="s">
        <v>41</v>
      </c>
      <c r="E40" s="30"/>
      <c r="F40" s="79"/>
    </row>
    <row r="41" spans="1:6" ht="16.149999999999999" customHeight="1" x14ac:dyDescent="0.2">
      <c r="A41" s="17"/>
      <c r="E41" s="30"/>
    </row>
    <row r="42" spans="1:6" ht="16.149999999999999" customHeight="1" x14ac:dyDescent="0.2">
      <c r="A42" s="17" t="s">
        <v>42</v>
      </c>
      <c r="E42" s="30"/>
      <c r="F42" s="79"/>
    </row>
    <row r="43" spans="1:6" ht="16.149999999999999" customHeight="1" x14ac:dyDescent="0.2">
      <c r="A43" s="17"/>
      <c r="E43" s="30"/>
      <c r="F43" s="24"/>
    </row>
    <row r="44" spans="1:6" ht="16.149999999999999" customHeight="1" x14ac:dyDescent="0.25">
      <c r="A44" s="15" t="s">
        <v>43</v>
      </c>
      <c r="E44" s="72"/>
      <c r="F44" s="23">
        <f>ROUND(SUM(F40+F42)/5,2)*5</f>
        <v>0</v>
      </c>
    </row>
    <row r="45" spans="1:6" ht="16.149999999999999" customHeight="1" x14ac:dyDescent="0.25">
      <c r="A45" s="15"/>
      <c r="E45" s="30"/>
    </row>
    <row r="46" spans="1:6" s="15" customFormat="1" ht="16.149999999999999" customHeight="1" x14ac:dyDescent="0.25">
      <c r="A46" s="15" t="s">
        <v>229</v>
      </c>
      <c r="E46" s="72"/>
      <c r="F46" s="23">
        <f>ROUND((F37-F44)/5,2)*5</f>
        <v>0</v>
      </c>
    </row>
    <row r="47" spans="1:6" s="15" customFormat="1" ht="16.149999999999999" customHeight="1" x14ac:dyDescent="0.25">
      <c r="A47" s="16"/>
      <c r="E47" s="25"/>
      <c r="F47" s="25"/>
    </row>
    <row r="48" spans="1:6" ht="16.149999999999999" customHeight="1" x14ac:dyDescent="0.2">
      <c r="A48" s="11" t="s">
        <v>265</v>
      </c>
      <c r="E48" s="30"/>
      <c r="F48" s="26">
        <v>30000</v>
      </c>
    </row>
    <row r="49" spans="1:6" ht="16.149999999999999" customHeight="1" x14ac:dyDescent="0.2">
      <c r="A49" s="16"/>
      <c r="E49" s="30"/>
    </row>
    <row r="50" spans="1:6" s="15" customFormat="1" ht="16.149999999999999" customHeight="1" x14ac:dyDescent="0.25">
      <c r="A50" s="15" t="s">
        <v>260</v>
      </c>
      <c r="E50" s="72"/>
      <c r="F50" s="23">
        <f>ROUND(IF((F46-F48)=0,0,IF((F46-F48)&lt;0,0,(F46-F48)))/5,2)*5</f>
        <v>0</v>
      </c>
    </row>
    <row r="51" spans="1:6" s="15" customFormat="1" ht="16.149999999999999" customHeight="1" x14ac:dyDescent="0.25">
      <c r="A51" s="16"/>
      <c r="E51" s="72"/>
      <c r="F51" s="25"/>
    </row>
    <row r="52" spans="1:6" ht="16.149999999999999" customHeight="1" x14ac:dyDescent="0.25">
      <c r="A52" s="152" t="s">
        <v>44</v>
      </c>
      <c r="B52" s="153"/>
      <c r="C52" s="153"/>
      <c r="D52" s="15"/>
      <c r="E52" s="72"/>
      <c r="F52" s="25"/>
    </row>
    <row r="53" spans="1:6" ht="16.149999999999999" customHeight="1" x14ac:dyDescent="0.2">
      <c r="A53" s="16" t="s">
        <v>150</v>
      </c>
      <c r="E53" s="30"/>
    </row>
    <row r="54" spans="1:6" ht="16.149999999999999" customHeight="1" x14ac:dyDescent="0.2">
      <c r="A54" s="16" t="s">
        <v>151</v>
      </c>
      <c r="E54" s="30"/>
    </row>
    <row r="55" spans="1:6" ht="16.149999999999999" customHeight="1" x14ac:dyDescent="0.2">
      <c r="A55" s="16"/>
      <c r="E55" s="30"/>
      <c r="F55" s="18" t="s">
        <v>39</v>
      </c>
    </row>
    <row r="56" spans="1:6" ht="16.149999999999999" customHeight="1" x14ac:dyDescent="0.2">
      <c r="A56" s="17" t="s">
        <v>152</v>
      </c>
      <c r="E56" s="72"/>
      <c r="F56" s="19" t="str">
        <f>IF(B10="","",IF(AND(B10="Monsieur",(B3-B12)&gt;=23742),ROUND((F50/5)/5,2)*5,IF(AND(B10="Madame",(B3-B12)&gt;=23377),ROUND((F50/5)/5,2)*5,ROUND((F50/15)/5,2)*5)))</f>
        <v/>
      </c>
    </row>
    <row r="57" spans="1:6" ht="16.149999999999999" customHeight="1" x14ac:dyDescent="0.2">
      <c r="A57" s="16" t="s">
        <v>153</v>
      </c>
      <c r="B57" s="16"/>
      <c r="C57" s="16"/>
      <c r="D57" s="16"/>
      <c r="E57" s="73"/>
    </row>
    <row r="58" spans="1:6" s="16" customFormat="1" ht="16.149999999999999" customHeight="1" x14ac:dyDescent="0.2">
      <c r="A58" s="16" t="s">
        <v>256</v>
      </c>
      <c r="E58" s="73"/>
      <c r="F58" s="27"/>
    </row>
    <row r="59" spans="1:6" s="16" customFormat="1" ht="16.149999999999999" customHeight="1" x14ac:dyDescent="0.2">
      <c r="B59"/>
      <c r="C59"/>
      <c r="D59"/>
      <c r="E59" s="30"/>
      <c r="F59" s="27"/>
    </row>
    <row r="60" spans="1:6" ht="16.149999999999999" customHeight="1" x14ac:dyDescent="0.2">
      <c r="A60" s="16"/>
      <c r="E60" s="30"/>
    </row>
    <row r="61" spans="1:6" ht="16.149999999999999" customHeight="1" x14ac:dyDescent="0.2">
      <c r="A61" s="17" t="s">
        <v>45</v>
      </c>
      <c r="E61" s="30"/>
      <c r="F61" s="79"/>
    </row>
    <row r="62" spans="1:6" ht="16.149999999999999" customHeight="1" x14ac:dyDescent="0.2">
      <c r="A62" s="16" t="s">
        <v>154</v>
      </c>
      <c r="E62" s="30"/>
    </row>
    <row r="63" spans="1:6" ht="16.149999999999999" customHeight="1" x14ac:dyDescent="0.2">
      <c r="A63" s="16" t="s">
        <v>46</v>
      </c>
      <c r="E63" s="30"/>
    </row>
    <row r="64" spans="1:6" ht="16.149999999999999" customHeight="1" x14ac:dyDescent="0.2">
      <c r="A64" s="16"/>
      <c r="E64" s="30"/>
    </row>
    <row r="65" spans="1:6" ht="16.149999999999999" customHeight="1" x14ac:dyDescent="0.2">
      <c r="A65" s="17" t="s">
        <v>54</v>
      </c>
      <c r="E65" s="30"/>
      <c r="F65" s="79"/>
    </row>
    <row r="66" spans="1:6" ht="16.149999999999999" customHeight="1" x14ac:dyDescent="0.2">
      <c r="A66" s="16" t="s">
        <v>53</v>
      </c>
      <c r="E66" s="30"/>
    </row>
    <row r="67" spans="1:6" ht="16.149999999999999" customHeight="1" x14ac:dyDescent="0.2">
      <c r="A67" s="16" t="s">
        <v>233</v>
      </c>
      <c r="E67" s="30"/>
    </row>
    <row r="68" spans="1:6" ht="16.149999999999999" customHeight="1" x14ac:dyDescent="0.2">
      <c r="A68" s="16"/>
      <c r="E68" s="30"/>
    </row>
    <row r="69" spans="1:6" ht="16.149999999999999" customHeight="1" x14ac:dyDescent="0.2">
      <c r="A69" s="28" t="s">
        <v>57</v>
      </c>
      <c r="E69" s="30"/>
      <c r="F69" s="19">
        <f>IF(F61=0,0,IF(F61/100*3&lt;=2000,2000,IF(F61/100*3&gt;=4000,4000,(F61/100*3))))</f>
        <v>0</v>
      </c>
    </row>
    <row r="70" spans="1:6" ht="16.149999999999999" customHeight="1" x14ac:dyDescent="0.2">
      <c r="A70" s="29" t="s">
        <v>234</v>
      </c>
      <c r="E70" s="30"/>
    </row>
    <row r="71" spans="1:6" ht="16.149999999999999" customHeight="1" x14ac:dyDescent="0.2">
      <c r="A71" s="29" t="s">
        <v>55</v>
      </c>
      <c r="E71" s="30"/>
    </row>
    <row r="72" spans="1:6" ht="16.149999999999999" customHeight="1" x14ac:dyDescent="0.2">
      <c r="A72" s="29"/>
      <c r="E72" s="30"/>
    </row>
    <row r="73" spans="1:6" ht="16.149999999999999" customHeight="1" x14ac:dyDescent="0.2">
      <c r="A73" s="28" t="s">
        <v>56</v>
      </c>
      <c r="E73" s="30"/>
      <c r="F73" s="19">
        <f>IF((F61-F65-F69)=0,0,IF((F61-F65-F69)&lt;0,0,((F61-F65-F69))))</f>
        <v>0</v>
      </c>
    </row>
    <row r="74" spans="1:6" ht="16.149999999999999" customHeight="1" x14ac:dyDescent="0.2">
      <c r="A74" s="29" t="s">
        <v>58</v>
      </c>
      <c r="E74" s="30"/>
    </row>
    <row r="75" spans="1:6" ht="16.149999999999999" customHeight="1" x14ac:dyDescent="0.2">
      <c r="A75" s="29"/>
      <c r="E75" s="30"/>
    </row>
    <row r="76" spans="1:6" ht="16.149999999999999" customHeight="1" x14ac:dyDescent="0.2">
      <c r="A76" s="17" t="s">
        <v>155</v>
      </c>
      <c r="E76" s="30"/>
      <c r="F76" s="26">
        <v>1000</v>
      </c>
    </row>
    <row r="77" spans="1:6" s="16" customFormat="1" ht="16.149999999999999" customHeight="1" x14ac:dyDescent="0.2">
      <c r="E77" s="73"/>
      <c r="F77" s="27"/>
    </row>
    <row r="78" spans="1:6" ht="16.149999999999999" customHeight="1" x14ac:dyDescent="0.2">
      <c r="A78" s="17" t="s">
        <v>156</v>
      </c>
      <c r="E78" s="30"/>
      <c r="F78" s="19">
        <f>IF((F73-1000)=0,0,IF((F73-1000)&lt;0,0,((F73-1000))))</f>
        <v>0</v>
      </c>
    </row>
    <row r="79" spans="1:6" ht="16.149999999999999" customHeight="1" x14ac:dyDescent="0.2">
      <c r="A79" s="16" t="s">
        <v>157</v>
      </c>
      <c r="E79" s="30"/>
    </row>
    <row r="80" spans="1:6" ht="16.149999999999999" customHeight="1" x14ac:dyDescent="0.2">
      <c r="A80" s="16"/>
      <c r="E80" s="30"/>
    </row>
    <row r="81" spans="1:23" ht="16.149999999999999" customHeight="1" x14ac:dyDescent="0.25">
      <c r="A81" s="14" t="s">
        <v>47</v>
      </c>
      <c r="E81" s="72"/>
      <c r="F81" s="23">
        <f>ROUND(IF((F78/3*2)=0,0,IF((F78/3*2)&lt;0,0,((F78/3*2))))/5,2)*5</f>
        <v>0</v>
      </c>
    </row>
    <row r="82" spans="1:23" ht="16.149999999999999" customHeight="1" x14ac:dyDescent="0.2">
      <c r="A82" s="16" t="s">
        <v>158</v>
      </c>
      <c r="E82" s="30"/>
    </row>
    <row r="83" spans="1:23" ht="16.149999999999999" customHeight="1" x14ac:dyDescent="0.2">
      <c r="A83" s="17"/>
      <c r="E83" s="30"/>
    </row>
    <row r="84" spans="1:23" ht="16.149999999999999" customHeight="1" x14ac:dyDescent="0.2">
      <c r="A84" s="17" t="s">
        <v>159</v>
      </c>
      <c r="E84" s="30"/>
    </row>
    <row r="85" spans="1:23" ht="16.149999999999999" customHeight="1" x14ac:dyDescent="0.2">
      <c r="A85" s="17" t="s">
        <v>59</v>
      </c>
      <c r="E85" s="30"/>
      <c r="F85" s="79"/>
    </row>
    <row r="86" spans="1:23" ht="16.149999999999999" customHeight="1" x14ac:dyDescent="0.25">
      <c r="A86" s="14"/>
      <c r="E86" s="30"/>
    </row>
    <row r="87" spans="1:23" ht="16.149999999999999" customHeight="1" x14ac:dyDescent="0.2">
      <c r="A87" s="17" t="s">
        <v>160</v>
      </c>
      <c r="E87" s="30"/>
      <c r="F87" s="79"/>
    </row>
    <row r="88" spans="1:23" ht="16.149999999999999" customHeight="1" x14ac:dyDescent="0.2">
      <c r="A88" s="16" t="s">
        <v>235</v>
      </c>
      <c r="E88" s="30"/>
    </row>
    <row r="89" spans="1:23" ht="16.149999999999999" customHeight="1" x14ac:dyDescent="0.2">
      <c r="A89" s="16" t="s">
        <v>161</v>
      </c>
      <c r="E89" s="30"/>
    </row>
    <row r="90" spans="1:23" ht="16.149999999999999" customHeight="1" x14ac:dyDescent="0.2">
      <c r="A90" s="16"/>
      <c r="E90" s="30"/>
    </row>
    <row r="91" spans="1:23" ht="16.149999999999999" customHeight="1" x14ac:dyDescent="0.2">
      <c r="A91" s="17" t="s">
        <v>48</v>
      </c>
      <c r="E91" s="30"/>
      <c r="F91" s="79"/>
      <c r="J91" t="s">
        <v>7</v>
      </c>
    </row>
    <row r="92" spans="1:23" ht="16.149999999999999" customHeight="1" x14ac:dyDescent="0.25">
      <c r="A92" s="14"/>
      <c r="E92" s="30"/>
      <c r="J92" t="s">
        <v>8</v>
      </c>
      <c r="W92" t="s">
        <v>61</v>
      </c>
    </row>
    <row r="93" spans="1:23" ht="16.149999999999999" customHeight="1" x14ac:dyDescent="0.2">
      <c r="A93" s="17" t="s">
        <v>236</v>
      </c>
      <c r="E93" s="30"/>
      <c r="F93" s="79"/>
      <c r="J93" t="s">
        <v>9</v>
      </c>
      <c r="W93" t="s">
        <v>62</v>
      </c>
    </row>
    <row r="94" spans="1:23" ht="16.149999999999999" customHeight="1" x14ac:dyDescent="0.2">
      <c r="A94" s="17" t="s">
        <v>60</v>
      </c>
      <c r="E94" s="80"/>
      <c r="W94" t="s">
        <v>63</v>
      </c>
    </row>
    <row r="95" spans="1:23" ht="16.149999999999999" customHeight="1" x14ac:dyDescent="0.2">
      <c r="A95" s="11"/>
      <c r="E95" s="30"/>
    </row>
    <row r="96" spans="1:23" ht="16.149999999999999" customHeight="1" x14ac:dyDescent="0.2">
      <c r="A96" s="17" t="s">
        <v>162</v>
      </c>
      <c r="E96" s="30"/>
      <c r="F96" s="79"/>
    </row>
    <row r="97" spans="1:18" ht="16.149999999999999" customHeight="1" x14ac:dyDescent="0.2">
      <c r="A97" s="16" t="s">
        <v>64</v>
      </c>
      <c r="E97" s="30"/>
    </row>
    <row r="98" spans="1:18" ht="16.149999999999999" customHeight="1" x14ac:dyDescent="0.2">
      <c r="A98" s="16" t="s">
        <v>65</v>
      </c>
      <c r="E98" s="30"/>
    </row>
    <row r="99" spans="1:18" ht="16.149999999999999" customHeight="1" x14ac:dyDescent="0.2">
      <c r="A99" s="16"/>
      <c r="E99" s="72"/>
    </row>
    <row r="100" spans="1:18" ht="16.149999999999999" customHeight="1" x14ac:dyDescent="0.2">
      <c r="A100" s="17" t="s">
        <v>66</v>
      </c>
      <c r="E100" s="30"/>
      <c r="F100" s="82"/>
    </row>
    <row r="101" spans="1:18" ht="16.149999999999999" customHeight="1" x14ac:dyDescent="0.2">
      <c r="A101" s="16" t="s">
        <v>163</v>
      </c>
      <c r="E101" s="30"/>
    </row>
    <row r="102" spans="1:18" s="16" customFormat="1" ht="16.149999999999999" customHeight="1" x14ac:dyDescent="0.2">
      <c r="E102" s="73"/>
    </row>
    <row r="103" spans="1:18" ht="16.149999999999999" customHeight="1" x14ac:dyDescent="0.2">
      <c r="A103" s="17" t="s">
        <v>67</v>
      </c>
      <c r="E103" s="30"/>
      <c r="F103" s="79"/>
    </row>
    <row r="104" spans="1:18" ht="16.149999999999999" customHeight="1" x14ac:dyDescent="0.2">
      <c r="A104" s="16" t="s">
        <v>68</v>
      </c>
      <c r="E104" s="30"/>
    </row>
    <row r="105" spans="1:18" ht="16.149999999999999" customHeight="1" x14ac:dyDescent="0.2">
      <c r="A105" s="16"/>
      <c r="E105" s="30"/>
      <c r="F105" s="18" t="s">
        <v>39</v>
      </c>
    </row>
    <row r="106" spans="1:18" ht="16.149999999999999" customHeight="1" x14ac:dyDescent="0.2">
      <c r="A106" s="17" t="s">
        <v>69</v>
      </c>
      <c r="E106" s="30"/>
      <c r="F106" s="79"/>
      <c r="O106" t="s">
        <v>73</v>
      </c>
      <c r="R106" t="s">
        <v>15</v>
      </c>
    </row>
    <row r="107" spans="1:18" ht="16.149999999999999" customHeight="1" x14ac:dyDescent="0.25">
      <c r="A107" s="14"/>
      <c r="E107" s="30"/>
      <c r="O107" s="22" t="s">
        <v>131</v>
      </c>
      <c r="R107" t="s">
        <v>16</v>
      </c>
    </row>
    <row r="108" spans="1:18" ht="16.149999999999999" customHeight="1" x14ac:dyDescent="0.25">
      <c r="A108" s="15" t="s">
        <v>164</v>
      </c>
      <c r="E108" s="72"/>
      <c r="F108" s="23">
        <f>IF(SUM(F56,F81,F85,F87,F91,F93,F96,F100,F103,F106)=0,0,IF(SUM(F56,F81,F85,F87,F91,F93,F96,F100,F103,F106)&lt;0,0,ROUND(SUM(F56,F81,F85,F87,F91,F93,F96,F100,F103,F106)/5,2)*5))</f>
        <v>0</v>
      </c>
    </row>
    <row r="109" spans="1:18" ht="16.149999999999999" customHeight="1" x14ac:dyDescent="0.2">
      <c r="A109" s="16" t="s">
        <v>70</v>
      </c>
      <c r="E109" s="30"/>
    </row>
    <row r="110" spans="1:18" ht="16.149999999999999" customHeight="1" x14ac:dyDescent="0.2">
      <c r="A110" s="16"/>
      <c r="E110" s="30"/>
    </row>
    <row r="111" spans="1:18" ht="16.149999999999999" customHeight="1" x14ac:dyDescent="0.25">
      <c r="A111" s="152" t="s">
        <v>49</v>
      </c>
      <c r="B111" s="153"/>
      <c r="C111" s="153"/>
      <c r="E111" s="30"/>
    </row>
    <row r="112" spans="1:18" ht="16.149999999999999" customHeight="1" x14ac:dyDescent="0.2">
      <c r="A112" s="17" t="s">
        <v>71</v>
      </c>
      <c r="E112" s="30"/>
      <c r="F112" s="79"/>
    </row>
    <row r="113" spans="1:9" ht="16.149999999999999" customHeight="1" x14ac:dyDescent="0.2">
      <c r="A113" s="16" t="s">
        <v>127</v>
      </c>
      <c r="E113" s="30"/>
      <c r="F113" s="30"/>
    </row>
    <row r="114" spans="1:9" ht="16.149999999999999" customHeight="1" x14ac:dyDescent="0.2">
      <c r="A114" s="17"/>
      <c r="E114" s="30"/>
    </row>
    <row r="115" spans="1:9" ht="16.149999999999999" customHeight="1" x14ac:dyDescent="0.2">
      <c r="A115" s="17" t="s">
        <v>50</v>
      </c>
      <c r="E115" s="30"/>
      <c r="F115" s="175">
        <f>IF(E116="&lt;= 10 ans",F96/10,IF(E116="&gt; 10 ans",F96/5,0))</f>
        <v>0</v>
      </c>
    </row>
    <row r="116" spans="1:9" ht="16.149999999999999" customHeight="1" x14ac:dyDescent="0.2">
      <c r="A116" s="17" t="s">
        <v>72</v>
      </c>
      <c r="E116" s="79"/>
      <c r="F116" s="50"/>
    </row>
    <row r="117" spans="1:9" ht="16.149999999999999" customHeight="1" x14ac:dyDescent="0.2">
      <c r="A117" s="16" t="s">
        <v>165</v>
      </c>
      <c r="E117" s="30"/>
    </row>
    <row r="118" spans="1:9" ht="16.149999999999999" customHeight="1" x14ac:dyDescent="0.2">
      <c r="A118" s="16" t="s">
        <v>74</v>
      </c>
      <c r="B118" s="16"/>
      <c r="C118" s="16"/>
      <c r="D118" s="16"/>
      <c r="E118" s="73"/>
      <c r="F118" s="27"/>
      <c r="G118" s="16"/>
      <c r="H118" s="16"/>
      <c r="I118" s="16"/>
    </row>
    <row r="119" spans="1:9" ht="16.149999999999999" customHeight="1" x14ac:dyDescent="0.2">
      <c r="A119" s="16" t="s">
        <v>75</v>
      </c>
      <c r="B119" s="16"/>
      <c r="C119" s="16"/>
      <c r="D119" s="16"/>
      <c r="E119" s="73"/>
      <c r="F119" s="27"/>
      <c r="G119" s="16"/>
      <c r="H119" s="16"/>
      <c r="I119" s="16"/>
    </row>
    <row r="120" spans="1:9" ht="16.149999999999999" customHeight="1" x14ac:dyDescent="0.2">
      <c r="A120" s="16"/>
      <c r="B120" s="16"/>
      <c r="C120" s="16"/>
      <c r="D120" s="16"/>
      <c r="E120" s="73"/>
      <c r="F120" s="27"/>
      <c r="G120" s="16"/>
      <c r="H120" s="16"/>
      <c r="I120" s="16"/>
    </row>
    <row r="121" spans="1:9" ht="16.149999999999999" customHeight="1" x14ac:dyDescent="0.2">
      <c r="A121" s="17" t="s">
        <v>76</v>
      </c>
      <c r="E121" s="30"/>
      <c r="F121" s="148"/>
    </row>
    <row r="122" spans="1:9" ht="16.149999999999999" customHeight="1" x14ac:dyDescent="0.2">
      <c r="A122" s="16" t="s">
        <v>77</v>
      </c>
      <c r="E122" s="30"/>
    </row>
    <row r="123" spans="1:9" ht="16.149999999999999" customHeight="1" x14ac:dyDescent="0.2">
      <c r="A123" s="16"/>
      <c r="E123" s="30"/>
    </row>
    <row r="124" spans="1:9" ht="16.149999999999999" customHeight="1" x14ac:dyDescent="0.2">
      <c r="A124" s="17" t="s">
        <v>166</v>
      </c>
      <c r="E124" s="30"/>
      <c r="F124" s="26">
        <v>6588</v>
      </c>
    </row>
    <row r="125" spans="1:9" ht="16.149999999999999" customHeight="1" x14ac:dyDescent="0.2">
      <c r="A125" s="16"/>
      <c r="E125" s="30"/>
    </row>
    <row r="126" spans="1:9" ht="16.149999999999999" customHeight="1" x14ac:dyDescent="0.2">
      <c r="A126" s="17" t="s">
        <v>257</v>
      </c>
      <c r="E126" s="30"/>
      <c r="F126" s="79"/>
    </row>
    <row r="127" spans="1:9" ht="16.149999999999999" customHeight="1" x14ac:dyDescent="0.2">
      <c r="A127" s="16" t="s">
        <v>78</v>
      </c>
      <c r="E127" s="30"/>
    </row>
    <row r="128" spans="1:9" ht="16.149999999999999" customHeight="1" x14ac:dyDescent="0.2">
      <c r="A128" s="16"/>
      <c r="E128" s="30"/>
    </row>
    <row r="129" spans="1:6" s="11" customFormat="1" ht="16.149999999999999" customHeight="1" x14ac:dyDescent="0.2">
      <c r="A129" s="17" t="s">
        <v>79</v>
      </c>
      <c r="E129" s="30"/>
      <c r="F129" s="79"/>
    </row>
    <row r="130" spans="1:6" ht="16.149999999999999" customHeight="1" x14ac:dyDescent="0.2">
      <c r="A130" s="16" t="s">
        <v>237</v>
      </c>
      <c r="B130" s="16"/>
      <c r="C130" s="16"/>
      <c r="D130" s="16"/>
      <c r="E130" s="73"/>
      <c r="F130" s="27"/>
    </row>
    <row r="131" spans="1:6" ht="16.149999999999999" customHeight="1" x14ac:dyDescent="0.2">
      <c r="A131" s="16" t="s">
        <v>80</v>
      </c>
      <c r="B131" s="16"/>
      <c r="C131" s="16"/>
      <c r="D131" s="16"/>
      <c r="E131" s="73"/>
      <c r="F131" s="27"/>
    </row>
    <row r="132" spans="1:6" ht="16.149999999999999" customHeight="1" x14ac:dyDescent="0.2">
      <c r="A132" s="16"/>
      <c r="B132" s="16"/>
      <c r="C132" s="16"/>
      <c r="D132" s="16"/>
      <c r="E132" s="73"/>
      <c r="F132" s="27"/>
    </row>
    <row r="133" spans="1:6" ht="16.149999999999999" customHeight="1" x14ac:dyDescent="0.2">
      <c r="A133" s="17" t="s">
        <v>81</v>
      </c>
      <c r="E133" s="30"/>
      <c r="F133" s="79"/>
    </row>
    <row r="134" spans="1:6" ht="16.149999999999999" customHeight="1" x14ac:dyDescent="0.2">
      <c r="A134" s="16" t="s">
        <v>82</v>
      </c>
      <c r="E134" s="30"/>
    </row>
    <row r="135" spans="1:6" ht="16.149999999999999" customHeight="1" x14ac:dyDescent="0.2">
      <c r="A135" s="16" t="s">
        <v>167</v>
      </c>
      <c r="E135" s="30"/>
    </row>
    <row r="136" spans="1:6" ht="16.149999999999999" customHeight="1" x14ac:dyDescent="0.2">
      <c r="A136" s="16"/>
      <c r="E136" s="30"/>
    </row>
    <row r="137" spans="1:6" ht="16.149999999999999" customHeight="1" x14ac:dyDescent="0.25">
      <c r="A137" s="15" t="s">
        <v>51</v>
      </c>
      <c r="E137" s="72"/>
      <c r="F137" s="23">
        <f>IF(AND(F100&lt;=0,F121&gt;0),SUM(F112,F115,F124,F126,F129,F133),ROUND(SUM(F112,F115,F121,F124,F126,F129,F133)/5,2)*5)</f>
        <v>6588</v>
      </c>
    </row>
    <row r="138" spans="1:6" ht="16.149999999999999" customHeight="1" x14ac:dyDescent="0.25">
      <c r="A138" s="15"/>
      <c r="E138" s="30"/>
    </row>
    <row r="139" spans="1:6" ht="16.149999999999999" customHeight="1" x14ac:dyDescent="0.25">
      <c r="A139" s="15" t="s">
        <v>213</v>
      </c>
      <c r="E139" s="72"/>
      <c r="F139" s="23">
        <f>IF((F108-F137)=0,0,IF((F108-F137)&lt;0,0,ROUND((F108-F137)/5,2)*5))</f>
        <v>0</v>
      </c>
    </row>
    <row r="140" spans="1:6" ht="11.45" customHeight="1" x14ac:dyDescent="0.2">
      <c r="A140" s="16"/>
    </row>
    <row r="141" spans="1:6" ht="16.149999999999999" customHeight="1" x14ac:dyDescent="0.25">
      <c r="A141" s="152" t="s">
        <v>52</v>
      </c>
      <c r="B141" s="153"/>
      <c r="C141" s="153"/>
    </row>
    <row r="142" spans="1:6" ht="16.149999999999999" customHeight="1" x14ac:dyDescent="0.2">
      <c r="A142" s="197"/>
      <c r="B142" s="198"/>
      <c r="C142" s="198"/>
      <c r="D142" s="198"/>
      <c r="E142" s="198"/>
      <c r="F142" s="199"/>
    </row>
    <row r="143" spans="1:6" ht="16.149999999999999" customHeight="1" x14ac:dyDescent="0.2">
      <c r="A143" s="188"/>
      <c r="B143" s="189"/>
      <c r="C143" s="189"/>
      <c r="D143" s="189"/>
      <c r="E143" s="189"/>
      <c r="F143" s="190"/>
    </row>
    <row r="144" spans="1:6" ht="16.149999999999999" customHeight="1" x14ac:dyDescent="0.2">
      <c r="A144" s="188"/>
      <c r="B144" s="189"/>
      <c r="C144" s="189"/>
      <c r="D144" s="189"/>
      <c r="E144" s="189"/>
      <c r="F144" s="190"/>
    </row>
    <row r="145" spans="1:17" ht="16.149999999999999" customHeight="1" x14ac:dyDescent="0.2">
      <c r="A145" s="188"/>
      <c r="B145" s="189"/>
      <c r="C145" s="189"/>
      <c r="D145" s="189"/>
      <c r="E145" s="189"/>
      <c r="F145" s="190"/>
    </row>
    <row r="146" spans="1:17" ht="16.149999999999999" customHeight="1" x14ac:dyDescent="0.2">
      <c r="A146" s="188"/>
      <c r="B146" s="189"/>
      <c r="C146" s="189"/>
      <c r="D146" s="189"/>
      <c r="E146" s="189"/>
      <c r="F146" s="190"/>
    </row>
    <row r="147" spans="1:17" ht="16.149999999999999" customHeight="1" x14ac:dyDescent="0.2">
      <c r="A147" s="188"/>
      <c r="B147" s="189"/>
      <c r="C147" s="189"/>
      <c r="D147" s="189"/>
      <c r="E147" s="189"/>
      <c r="F147" s="190"/>
    </row>
    <row r="148" spans="1:17" ht="16.149999999999999" customHeight="1" x14ac:dyDescent="0.2">
      <c r="A148" s="188"/>
      <c r="B148" s="189"/>
      <c r="C148" s="189"/>
      <c r="D148" s="189"/>
      <c r="E148" s="189"/>
      <c r="F148" s="190"/>
    </row>
    <row r="149" spans="1:17" ht="16.149999999999999" customHeight="1" x14ac:dyDescent="0.2">
      <c r="A149" s="203"/>
      <c r="B149" s="204"/>
      <c r="C149" s="204"/>
      <c r="D149" s="204"/>
      <c r="E149" s="204"/>
      <c r="F149" s="205"/>
    </row>
    <row r="150" spans="1:17" ht="16.149999999999999" customHeight="1" x14ac:dyDescent="0.2"/>
    <row r="151" spans="1:17" ht="16.149999999999999" customHeight="1" x14ac:dyDescent="0.2">
      <c r="A151" t="s">
        <v>168</v>
      </c>
    </row>
    <row r="152" spans="1:17" ht="10.15" customHeight="1" x14ac:dyDescent="0.2"/>
    <row r="153" spans="1:17" ht="16.149999999999999" customHeight="1" x14ac:dyDescent="0.2"/>
    <row r="154" spans="1:17" ht="16.149999999999999" customHeight="1" x14ac:dyDescent="0.2">
      <c r="A154" t="s">
        <v>83</v>
      </c>
      <c r="B154" s="206"/>
      <c r="C154" s="207"/>
      <c r="D154" s="208"/>
    </row>
    <row r="155" spans="1:17" ht="16.149999999999999" customHeight="1" x14ac:dyDescent="0.2">
      <c r="A155" s="2"/>
      <c r="B155" s="117"/>
      <c r="C155" s="117"/>
      <c r="D155" s="117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9" customHeight="1" x14ac:dyDescent="0.2">
      <c r="A156" s="2"/>
      <c r="B156" s="2"/>
      <c r="C156" s="2"/>
      <c r="D156" s="2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6.149999999999999" customHeight="1" x14ac:dyDescent="0.2">
      <c r="A157" s="2" t="s">
        <v>84</v>
      </c>
      <c r="B157" s="2"/>
      <c r="C157" s="2"/>
      <c r="D157" s="2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6.149999999999999" customHeight="1" x14ac:dyDescent="0.2">
      <c r="A158" s="209"/>
      <c r="B158" s="210"/>
      <c r="C158" s="210"/>
      <c r="D158" s="210"/>
      <c r="E158" s="210"/>
      <c r="F158" s="211"/>
    </row>
    <row r="159" spans="1:17" ht="7.9" customHeight="1" x14ac:dyDescent="0.2">
      <c r="A159" s="212"/>
      <c r="B159" s="213"/>
      <c r="C159" s="213"/>
      <c r="D159" s="213"/>
      <c r="E159" s="213"/>
      <c r="F159" s="214"/>
    </row>
    <row r="160" spans="1:17" s="31" customFormat="1" ht="16.149999999999999" customHeight="1" x14ac:dyDescent="0.2">
      <c r="A160" s="200"/>
      <c r="B160" s="201"/>
      <c r="C160" s="201"/>
      <c r="D160" s="201"/>
      <c r="E160" s="201"/>
      <c r="F160" s="202"/>
    </row>
    <row r="161" spans="1:15" s="31" customFormat="1" ht="16.149999999999999" customHeight="1" x14ac:dyDescent="0.2">
      <c r="A161" s="94" t="s">
        <v>85</v>
      </c>
      <c r="B161" s="95"/>
      <c r="C161" s="95"/>
      <c r="D161" s="95"/>
      <c r="E161" s="96"/>
      <c r="F161" s="96"/>
    </row>
    <row r="162" spans="1:15" s="31" customFormat="1" ht="16.149999999999999" customHeight="1" x14ac:dyDescent="0.2">
      <c r="A162" s="94"/>
      <c r="B162" s="95"/>
      <c r="C162" s="95"/>
      <c r="D162" s="95"/>
      <c r="E162" s="96"/>
      <c r="F162" s="96"/>
    </row>
    <row r="163" spans="1:15" s="31" customFormat="1" ht="15.6" customHeight="1" x14ac:dyDescent="0.2">
      <c r="A163" s="138" t="s">
        <v>263</v>
      </c>
      <c r="B163" s="138"/>
      <c r="C163" s="138"/>
      <c r="D163" s="138"/>
      <c r="E163" s="96"/>
      <c r="F163" s="96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s="31" customFormat="1" ht="15.75" customHeight="1" x14ac:dyDescent="0.2">
      <c r="A164" s="138" t="s">
        <v>264</v>
      </c>
      <c r="B164" s="138"/>
      <c r="C164" s="138"/>
      <c r="D164" s="138"/>
      <c r="E164" s="96"/>
      <c r="F164" s="96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s="31" customFormat="1" ht="15.75" customHeight="1" x14ac:dyDescent="0.2">
      <c r="A165" s="138" t="s">
        <v>169</v>
      </c>
      <c r="B165" s="138"/>
      <c r="C165" s="138"/>
      <c r="D165" s="138"/>
      <c r="E165" s="96"/>
      <c r="F165" s="96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s="31" customFormat="1" ht="15.75" customHeight="1" x14ac:dyDescent="0.2">
      <c r="A166" s="138" t="s">
        <v>170</v>
      </c>
      <c r="B166" s="138"/>
      <c r="C166" s="138"/>
      <c r="D166" s="138"/>
      <c r="E166" s="96"/>
      <c r="F166" s="96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s="31" customFormat="1" ht="15.75" customHeight="1" x14ac:dyDescent="0.2">
      <c r="A167" s="138"/>
      <c r="B167" s="138"/>
      <c r="C167" s="138"/>
      <c r="D167" s="138"/>
      <c r="E167" s="96"/>
      <c r="F167" s="96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s="31" customFormat="1" ht="15.75" customHeight="1" x14ac:dyDescent="0.2">
      <c r="A168" s="138" t="s">
        <v>214</v>
      </c>
      <c r="B168" s="138"/>
      <c r="C168" s="138"/>
      <c r="D168" s="138"/>
      <c r="E168" s="96"/>
      <c r="F168" s="96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s="31" customFormat="1" ht="15.75" customHeight="1" x14ac:dyDescent="0.2">
      <c r="A169" s="138" t="s">
        <v>86</v>
      </c>
      <c r="B169" s="138"/>
      <c r="C169" s="138"/>
      <c r="D169" s="138"/>
      <c r="E169" s="96"/>
      <c r="F169" s="96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s="31" customFormat="1" ht="15.75" customHeight="1" x14ac:dyDescent="0.2">
      <c r="A170" s="138" t="s">
        <v>171</v>
      </c>
      <c r="B170" s="138"/>
      <c r="C170" s="138"/>
      <c r="D170" s="138"/>
      <c r="E170" s="96"/>
      <c r="F170" s="96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s="31" customFormat="1" ht="15.75" customHeight="1" x14ac:dyDescent="0.2">
      <c r="A171" s="138" t="s">
        <v>87</v>
      </c>
      <c r="B171" s="138"/>
      <c r="C171" s="138"/>
      <c r="D171" s="138"/>
      <c r="E171" s="96"/>
      <c r="F171" s="96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s="31" customFormat="1" ht="15.75" customHeight="1" x14ac:dyDescent="0.2">
      <c r="A172" s="138"/>
      <c r="B172" s="138"/>
      <c r="C172" s="138"/>
      <c r="D172" s="138"/>
      <c r="E172" s="96"/>
      <c r="F172" s="96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s="31" customFormat="1" ht="15.75" customHeight="1" x14ac:dyDescent="0.2">
      <c r="A173" s="138" t="s">
        <v>216</v>
      </c>
      <c r="B173" s="138"/>
      <c r="C173" s="138"/>
      <c r="D173" s="138"/>
      <c r="E173" s="96"/>
      <c r="F173" s="96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s="31" customFormat="1" ht="15.75" customHeight="1" x14ac:dyDescent="0.2">
      <c r="A174" s="138" t="s">
        <v>172</v>
      </c>
      <c r="B174" s="138"/>
      <c r="C174" s="138"/>
      <c r="D174" s="138"/>
      <c r="E174" s="96"/>
      <c r="F174" s="96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s="31" customFormat="1" ht="15.75" customHeight="1" x14ac:dyDescent="0.2">
      <c r="A175" s="138" t="s">
        <v>173</v>
      </c>
      <c r="B175" s="138"/>
      <c r="C175" s="138"/>
      <c r="D175" s="138"/>
      <c r="E175" s="96"/>
      <c r="F175" s="96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5.75" customHeight="1" x14ac:dyDescent="0.2">
      <c r="A176" s="138"/>
      <c r="B176" s="138"/>
      <c r="C176" s="138"/>
      <c r="D176" s="138"/>
      <c r="E176" s="96"/>
      <c r="F176" s="96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4" ht="18" customHeight="1" x14ac:dyDescent="0.2">
      <c r="A177" s="94" t="s">
        <v>238</v>
      </c>
      <c r="B177" s="94"/>
      <c r="C177" s="94"/>
      <c r="D177" s="94"/>
      <c r="E177" s="185"/>
      <c r="F177" s="185"/>
    </row>
    <row r="178" spans="1:14" ht="18" customHeight="1" x14ac:dyDescent="0.2">
      <c r="A178" s="94" t="s">
        <v>88</v>
      </c>
      <c r="B178" s="94"/>
      <c r="C178" s="94"/>
      <c r="D178" s="94"/>
      <c r="E178" s="185"/>
      <c r="F178" s="185"/>
    </row>
    <row r="179" spans="1:14" ht="18" customHeight="1" x14ac:dyDescent="0.2">
      <c r="A179" s="94"/>
      <c r="B179" s="94"/>
      <c r="C179" s="94"/>
      <c r="D179" s="94"/>
      <c r="E179" s="185"/>
      <c r="F179" s="185"/>
    </row>
    <row r="180" spans="1:14" ht="15.75" customHeight="1" x14ac:dyDescent="0.2">
      <c r="A180" s="138" t="s">
        <v>174</v>
      </c>
      <c r="B180" s="138"/>
      <c r="C180" s="138"/>
      <c r="D180" s="138"/>
      <c r="E180" s="96"/>
      <c r="F180" s="96"/>
      <c r="G180" s="11"/>
      <c r="H180" s="11"/>
      <c r="I180" s="11"/>
      <c r="J180" s="11"/>
      <c r="K180" s="11"/>
    </row>
    <row r="181" spans="1:14" ht="15.75" customHeight="1" x14ac:dyDescent="0.2">
      <c r="A181" s="138" t="s">
        <v>175</v>
      </c>
      <c r="B181" s="138"/>
      <c r="C181" s="138"/>
      <c r="D181" s="138"/>
      <c r="E181" s="96"/>
      <c r="F181" s="96"/>
      <c r="G181" s="11"/>
      <c r="H181" s="11"/>
      <c r="I181" s="11"/>
      <c r="J181" s="11"/>
      <c r="K181" s="11"/>
    </row>
    <row r="182" spans="1:14" ht="15.75" customHeight="1" x14ac:dyDescent="0.2">
      <c r="A182" s="138" t="s">
        <v>176</v>
      </c>
      <c r="B182" s="138"/>
      <c r="C182" s="138"/>
      <c r="D182" s="138"/>
      <c r="E182" s="96"/>
      <c r="F182" s="96"/>
      <c r="G182" s="11"/>
      <c r="H182" s="11"/>
      <c r="I182" s="11"/>
      <c r="J182" s="11"/>
      <c r="K182" s="11"/>
    </row>
    <row r="183" spans="1:14" ht="15.75" customHeight="1" x14ac:dyDescent="0.2">
      <c r="A183" s="138" t="s">
        <v>89</v>
      </c>
      <c r="B183" s="138"/>
      <c r="C183" s="138"/>
      <c r="D183" s="138"/>
      <c r="E183" s="96"/>
      <c r="F183" s="96"/>
      <c r="G183" s="11"/>
      <c r="H183" s="11"/>
      <c r="I183" s="11"/>
      <c r="J183" s="11"/>
      <c r="K183" s="11"/>
    </row>
    <row r="184" spans="1:14" ht="15.75" customHeight="1" x14ac:dyDescent="0.2">
      <c r="A184" s="138" t="s">
        <v>177</v>
      </c>
      <c r="B184" s="138"/>
      <c r="C184" s="138"/>
      <c r="D184" s="138"/>
      <c r="E184" s="96"/>
      <c r="F184" s="96"/>
      <c r="G184" s="11"/>
      <c r="H184" s="11"/>
      <c r="I184" s="11"/>
      <c r="J184" s="11"/>
      <c r="K184" s="11"/>
    </row>
    <row r="185" spans="1:14" ht="18" customHeight="1" x14ac:dyDescent="0.2">
      <c r="A185" s="138" t="s">
        <v>178</v>
      </c>
      <c r="B185" s="138"/>
      <c r="C185" s="138"/>
      <c r="D185" s="138"/>
      <c r="E185" s="96"/>
      <c r="F185" s="96"/>
      <c r="G185" s="11"/>
      <c r="H185" s="11"/>
      <c r="I185" s="11"/>
      <c r="J185" s="11"/>
      <c r="K185" s="11"/>
    </row>
    <row r="186" spans="1:14" ht="15.75" customHeight="1" x14ac:dyDescent="0.2">
      <c r="A186" s="138" t="s">
        <v>230</v>
      </c>
      <c r="B186" s="138"/>
      <c r="C186" s="138"/>
      <c r="D186" s="138"/>
      <c r="E186" s="96"/>
      <c r="F186" s="96"/>
      <c r="G186" s="11"/>
      <c r="H186" s="11"/>
      <c r="I186" s="11"/>
      <c r="J186" s="11"/>
      <c r="K186" s="11"/>
    </row>
    <row r="187" spans="1:14" ht="15.75" customHeight="1" x14ac:dyDescent="0.2">
      <c r="A187" s="138"/>
      <c r="B187" s="138"/>
      <c r="C187" s="138"/>
      <c r="D187" s="138"/>
      <c r="E187" s="96"/>
      <c r="F187" s="96"/>
      <c r="G187" s="11"/>
      <c r="H187" s="11"/>
      <c r="I187" s="11"/>
      <c r="J187" s="11"/>
      <c r="K187" s="11"/>
    </row>
    <row r="188" spans="1:14" ht="18" customHeight="1" x14ac:dyDescent="0.2">
      <c r="A188" s="137" t="s">
        <v>240</v>
      </c>
      <c r="B188" s="138"/>
      <c r="C188" s="138"/>
      <c r="D188" s="138"/>
      <c r="E188" s="96"/>
      <c r="F188" s="96"/>
    </row>
    <row r="189" spans="1:14" ht="18" customHeight="1" x14ac:dyDescent="0.2">
      <c r="A189" s="137" t="s">
        <v>239</v>
      </c>
      <c r="B189" s="138"/>
      <c r="C189" s="138"/>
      <c r="D189" s="138"/>
      <c r="E189" s="96"/>
      <c r="F189" s="96"/>
    </row>
    <row r="190" spans="1:14" ht="18" customHeight="1" x14ac:dyDescent="0.2">
      <c r="A190" s="138" t="s">
        <v>179</v>
      </c>
      <c r="B190" s="138"/>
      <c r="C190" s="138"/>
      <c r="D190" s="138"/>
      <c r="E190" s="96"/>
      <c r="F190" s="96"/>
      <c r="G190" s="11"/>
      <c r="H190" s="11"/>
      <c r="I190" s="11"/>
      <c r="J190" s="11"/>
      <c r="K190" s="11"/>
      <c r="L190" s="11"/>
      <c r="M190" s="11"/>
      <c r="N190" s="11"/>
    </row>
    <row r="191" spans="1:14" ht="15.75" customHeight="1" x14ac:dyDescent="0.2">
      <c r="A191" s="138" t="s">
        <v>90</v>
      </c>
      <c r="B191" s="138"/>
      <c r="C191" s="138"/>
      <c r="D191" s="138"/>
      <c r="E191" s="96"/>
      <c r="F191" s="96"/>
      <c r="G191" s="11"/>
      <c r="H191" s="11"/>
      <c r="I191" s="11"/>
      <c r="J191" s="11"/>
      <c r="K191" s="11"/>
      <c r="L191" s="11"/>
      <c r="M191" s="11"/>
      <c r="N191" s="11"/>
    </row>
    <row r="192" spans="1:14" ht="15.75" customHeight="1" x14ac:dyDescent="0.2">
      <c r="A192" s="138" t="s">
        <v>226</v>
      </c>
      <c r="B192" s="138"/>
      <c r="C192" s="138"/>
      <c r="D192" s="138"/>
      <c r="E192" s="96"/>
      <c r="F192" s="96"/>
      <c r="G192" s="11"/>
      <c r="H192" s="11"/>
      <c r="I192" s="11"/>
      <c r="J192" s="11"/>
      <c r="K192" s="11"/>
      <c r="L192" s="11"/>
      <c r="M192" s="11"/>
      <c r="N192" s="11"/>
    </row>
    <row r="193" spans="1:17" ht="15.75" customHeight="1" x14ac:dyDescent="0.2">
      <c r="A193" s="138" t="s">
        <v>180</v>
      </c>
      <c r="B193" s="138"/>
      <c r="C193" s="138"/>
      <c r="D193" s="138"/>
      <c r="E193" s="96"/>
      <c r="F193" s="96"/>
      <c r="G193" s="11"/>
      <c r="H193" s="11"/>
      <c r="I193" s="11"/>
      <c r="J193" s="11"/>
      <c r="K193" s="11"/>
      <c r="L193" s="11"/>
      <c r="M193" s="11"/>
      <c r="N193" s="11"/>
    </row>
    <row r="194" spans="1:17" ht="15.75" customHeight="1" x14ac:dyDescent="0.2">
      <c r="A194" s="95"/>
      <c r="B194" s="95"/>
      <c r="C194" s="95"/>
      <c r="D194" s="95"/>
      <c r="E194" s="96"/>
      <c r="F194" s="96"/>
    </row>
    <row r="195" spans="1:17" ht="18" customHeight="1" x14ac:dyDescent="0.2">
      <c r="A195" s="138" t="s">
        <v>181</v>
      </c>
      <c r="B195" s="138"/>
      <c r="C195" s="138"/>
      <c r="D195" s="138"/>
      <c r="E195" s="96"/>
      <c r="F195" s="96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ht="15.75" customHeight="1" x14ac:dyDescent="0.2">
      <c r="A196" s="138" t="s">
        <v>91</v>
      </c>
      <c r="B196" s="138"/>
      <c r="C196" s="138"/>
      <c r="D196" s="138"/>
      <c r="E196" s="96"/>
      <c r="F196" s="96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s="130" customFormat="1" ht="15.75" customHeight="1" x14ac:dyDescent="0.2">
      <c r="A197" s="139" t="s">
        <v>92</v>
      </c>
      <c r="B197" s="139"/>
      <c r="C197" s="139"/>
      <c r="D197" s="139"/>
      <c r="E197" s="129"/>
      <c r="F197" s="129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</row>
    <row r="198" spans="1:17" s="130" customFormat="1" ht="15.75" customHeight="1" x14ac:dyDescent="0.2">
      <c r="A198" s="177" t="s">
        <v>262</v>
      </c>
      <c r="B198" s="139"/>
      <c r="C198" s="139"/>
      <c r="D198" s="139"/>
      <c r="E198" s="129"/>
      <c r="F198" s="129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</row>
    <row r="199" spans="1:17" ht="15.75" customHeight="1" x14ac:dyDescent="0.2">
      <c r="E199"/>
      <c r="F199"/>
    </row>
    <row r="200" spans="1:17" s="130" customFormat="1" ht="18" customHeight="1" x14ac:dyDescent="0.2">
      <c r="A200" s="141" t="s">
        <v>231</v>
      </c>
      <c r="B200" s="139"/>
      <c r="C200" s="139"/>
      <c r="D200" s="139"/>
      <c r="E200" s="129"/>
      <c r="F200" s="129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</row>
    <row r="201" spans="1:17" s="130" customFormat="1" ht="15.75" customHeight="1" x14ac:dyDescent="0.2">
      <c r="A201" s="139" t="s">
        <v>182</v>
      </c>
      <c r="B201" s="139"/>
      <c r="C201" s="139"/>
      <c r="D201" s="139"/>
      <c r="E201" s="129"/>
      <c r="F201" s="129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</row>
    <row r="202" spans="1:17" s="130" customFormat="1" ht="15.75" customHeight="1" x14ac:dyDescent="0.2">
      <c r="A202" s="139" t="s">
        <v>183</v>
      </c>
      <c r="B202" s="139"/>
      <c r="C202" s="139"/>
      <c r="D202" s="139"/>
      <c r="E202" s="129"/>
      <c r="F202" s="129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</row>
    <row r="203" spans="1:17" ht="15.75" customHeight="1" x14ac:dyDescent="0.2">
      <c r="A203" s="178"/>
      <c r="B203" s="138"/>
      <c r="C203" s="138"/>
      <c r="D203" s="138"/>
      <c r="E203" s="96"/>
      <c r="F203" s="96"/>
      <c r="G203" s="142"/>
      <c r="H203" s="142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 ht="13.9" customHeight="1" x14ac:dyDescent="0.2"/>
    <row r="205" spans="1:17" ht="13.9" customHeight="1" x14ac:dyDescent="0.2"/>
    <row r="206" spans="1:17" ht="13.9" customHeight="1" x14ac:dyDescent="0.2"/>
    <row r="207" spans="1:17" ht="13.9" customHeight="1" x14ac:dyDescent="0.2"/>
    <row r="208" spans="1:17" ht="13.9" customHeight="1" x14ac:dyDescent="0.2"/>
    <row r="209" ht="13.9" customHeight="1" x14ac:dyDescent="0.2"/>
    <row r="210" ht="13.9" customHeight="1" x14ac:dyDescent="0.2"/>
    <row r="211" ht="13.9" customHeight="1" x14ac:dyDescent="0.2"/>
    <row r="212" ht="13.9" customHeight="1" x14ac:dyDescent="0.2"/>
    <row r="213" ht="13.9" customHeight="1" x14ac:dyDescent="0.2"/>
    <row r="214" ht="13.9" customHeight="1" x14ac:dyDescent="0.2"/>
    <row r="215" ht="13.9" customHeight="1" x14ac:dyDescent="0.2"/>
    <row r="216" ht="13.9" customHeight="1" x14ac:dyDescent="0.2"/>
    <row r="217" ht="13.9" customHeight="1" x14ac:dyDescent="0.2"/>
    <row r="218" ht="13.9" customHeight="1" x14ac:dyDescent="0.2"/>
    <row r="219" ht="13.9" customHeight="1" x14ac:dyDescent="0.2"/>
    <row r="220" ht="13.9" customHeight="1" x14ac:dyDescent="0.2"/>
    <row r="221" ht="13.9" customHeight="1" x14ac:dyDescent="0.2"/>
    <row r="222" ht="13.9" customHeight="1" x14ac:dyDescent="0.2"/>
    <row r="223" ht="13.9" customHeight="1" x14ac:dyDescent="0.2"/>
    <row r="224" ht="13.9" customHeight="1" x14ac:dyDescent="0.2"/>
    <row r="225" ht="13.9" customHeight="1" x14ac:dyDescent="0.2"/>
    <row r="226" ht="13.9" customHeight="1" x14ac:dyDescent="0.2"/>
    <row r="227" ht="13.9" customHeight="1" x14ac:dyDescent="0.2"/>
    <row r="228" ht="13.9" customHeight="1" x14ac:dyDescent="0.2"/>
    <row r="229" ht="13.9" customHeight="1" x14ac:dyDescent="0.2"/>
    <row r="230" ht="13.9" customHeight="1" x14ac:dyDescent="0.2"/>
    <row r="231" ht="13.9" customHeight="1" x14ac:dyDescent="0.2"/>
    <row r="232" ht="13.9" customHeight="1" x14ac:dyDescent="0.2"/>
    <row r="233" ht="13.9" customHeight="1" x14ac:dyDescent="0.2"/>
    <row r="234" ht="13.9" customHeight="1" x14ac:dyDescent="0.2"/>
    <row r="235" ht="13.9" customHeight="1" x14ac:dyDescent="0.2"/>
  </sheetData>
  <sheetProtection algorithmName="SHA-512" hashValue="l6t1WWuMEihlQSlsEHiciJUEP8Yzb2Mq5Uje/tJG3+PihUUCIlzdqJxQs26Hih1fsrMpqWa4Qk8LG//aCslhrw==" saltValue="u9vKgxRZO3vtDPk1pQF+LQ==" spinCount="100000" sheet="1" selectLockedCells="1"/>
  <dataConsolidate/>
  <mergeCells count="15">
    <mergeCell ref="A160:F160"/>
    <mergeCell ref="A148:F148"/>
    <mergeCell ref="A149:F149"/>
    <mergeCell ref="B154:D154"/>
    <mergeCell ref="A158:F158"/>
    <mergeCell ref="A159:F159"/>
    <mergeCell ref="A147:F147"/>
    <mergeCell ref="B11:D11"/>
    <mergeCell ref="B17:D17"/>
    <mergeCell ref="B18:D18"/>
    <mergeCell ref="A142:F142"/>
    <mergeCell ref="A143:F143"/>
    <mergeCell ref="A144:F144"/>
    <mergeCell ref="A145:F145"/>
    <mergeCell ref="A146:F146"/>
  </mergeCells>
  <conditionalFormatting sqref="F121">
    <cfRule type="expression" dxfId="2" priority="1">
      <formula>IF(F100&gt;0,TRUE)</formula>
    </cfRule>
    <cfRule type="expression" dxfId="1" priority="2">
      <formula>IF(F100&lt;=0,TRUE)</formula>
    </cfRule>
  </conditionalFormatting>
  <dataValidations xWindow="1054" yWindow="749" count="16">
    <dataValidation type="custom" allowBlank="1" showInputMessage="1" showErrorMessage="1" error="Ce montant est incorrect" promptTitle="Frais bancaires" prompt="Il est possible de faire valoir les frais bancaires uniquement si les intérêts bruts sont indiqués." sqref="F121">
      <formula1>ISNUMBER(F100)</formula1>
    </dataValidation>
    <dataValidation type="custom" allowBlank="1" showInputMessage="1" showErrorMessage="1" sqref="F100">
      <formula1>ISNUMBER(F121)</formula1>
    </dataValidation>
    <dataValidation type="whole" allowBlank="1" showInputMessage="1" showErrorMessage="1" sqref="K101">
      <formula1>ISNUMBER(F100)</formula1>
      <formula2>ISNUMBER(F100)</formula2>
    </dataValidation>
    <dataValidation type="decimal" allowBlank="1" showInputMessage="1" showErrorMessage="1" error="Le montant est trop élevé" promptTitle="Frais d'acquisition" prompt="Il est possible de faire valoir les frais d'acquisition jusqu'à concurrence du revenu net." sqref="F65">
      <formula1>0</formula1>
      <formula2>F61</formula2>
    </dataValidation>
    <dataValidation type="decimal" allowBlank="1" showInputMessage="1" showErrorMessage="1" error="Le montant est trop élevé" promptTitle="Frais de maladie non couverts" prompt="Les frais de maladie non couverts ne doivent pas dépasser 1000 francs." sqref="F126">
      <formula1>0</formula1>
      <formula2>1000</formula2>
    </dataValidation>
    <dataValidation type="list" allowBlank="1" showInputMessage="1" showErrorMessage="1" sqref="D33">
      <formula1>Biens</formula1>
    </dataValidation>
    <dataValidation type="list" allowBlank="1" showInputMessage="1" showErrorMessage="1" sqref="E94">
      <formula1>Degré</formula1>
    </dataValidation>
    <dataValidation type="list" allowBlank="1" showInputMessage="1" showErrorMessage="1" sqref="B16">
      <formula1>Formule</formula1>
    </dataValidation>
    <dataValidation type="list" allowBlank="1" showInputMessage="1" showErrorMessage="1" sqref="C13">
      <formula1>Enfants</formula1>
    </dataValidation>
    <dataValidation type="list" allowBlank="1" showInputMessage="1" showErrorMessage="1" sqref="I20:I24">
      <formula1>Anzahl</formula1>
    </dataValidation>
    <dataValidation type="decimal" showInputMessage="1" showErrorMessage="1" error="Der eingegebene Betrag ist zu hoch." sqref="F112">
      <formula1>0</formula1>
      <formula2>(F96-F115)</formula2>
    </dataValidation>
    <dataValidation type="decimal" operator="greaterThanOrEqual" allowBlank="1" showInputMessage="1" showErrorMessage="1" sqref="F96">
      <formula1>0</formula1>
    </dataValidation>
    <dataValidation type="list" allowBlank="1" showInputMessage="1" showErrorMessage="1" sqref="E116">
      <formula1>Age</formula1>
    </dataValidation>
    <dataValidation type="decimal" operator="lessThanOrEqual" showInputMessage="1" showErrorMessage="1" error="Le montant est inexact" promptTitle="Entretien des bâtiments" prompt="Les intérêts hypothécaires et l'entretien des bâtiments ne doivent pas être supérieurs au produit des biens immobiliers." sqref="F115">
      <formula1>(F96-F112)</formula1>
    </dataValidation>
    <dataValidation type="list" allowBlank="1" showInputMessage="1" showErrorMessage="1" sqref="B10">
      <formula1>Appel</formula1>
    </dataValidation>
    <dataValidation type="list" allowBlank="1" showInputMessage="1" showErrorMessage="1" sqref="F13">
      <formula1>Nombre</formula1>
    </dataValidation>
  </dataValidations>
  <hyperlinks>
    <hyperlink ref="A198" r:id="rId1"/>
  </hyperlinks>
  <pageMargins left="0.47244094488188981" right="0.31496062992125984" top="0.74803149606299213" bottom="0.35433070866141736" header="0.31496062992125984" footer="0.31496062992125984"/>
  <pageSetup paperSize="9" scale="84" orientation="portrait" r:id="rId2"/>
  <headerFooter>
    <oddHeader xml:space="preserve">&amp;L&amp;"Arial,Fett"&amp;12Direction de la santé publique et de la prévoyance sociale du canton Berne, Office des personnes âgées et handicapées
</oddHeader>
    <oddFooter>&amp;LVersion 1.0&amp;R &amp;P / &amp;N</oddFooter>
  </headerFooter>
  <rowBreaks count="3" manualBreakCount="3">
    <brk id="51" max="16383" man="1"/>
    <brk id="104" max="16383" man="1"/>
    <brk id="1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zoomScaleNormal="100" workbookViewId="0">
      <selection activeCell="B9" sqref="B9"/>
    </sheetView>
  </sheetViews>
  <sheetFormatPr baseColWidth="10" defaultRowHeight="14.25" x14ac:dyDescent="0.2"/>
  <cols>
    <col min="1" max="1" width="17.75" customWidth="1"/>
    <col min="2" max="2" width="17" customWidth="1"/>
    <col min="3" max="3" width="15.125" customWidth="1"/>
    <col min="4" max="4" width="17" customWidth="1"/>
    <col min="5" max="5" width="10.5" customWidth="1"/>
    <col min="6" max="6" width="22.875" style="12" customWidth="1"/>
    <col min="7" max="7" width="21.25" style="12" customWidth="1"/>
    <col min="8" max="8" width="21.75" customWidth="1"/>
    <col min="9" max="13" width="11.25" hidden="1" customWidth="1"/>
    <col min="14" max="14" width="19.625" hidden="1" customWidth="1"/>
    <col min="15" max="24" width="11.25" hidden="1" customWidth="1"/>
  </cols>
  <sheetData>
    <row r="1" spans="1:20" ht="18" x14ac:dyDescent="0.25">
      <c r="A1" s="1" t="s">
        <v>142</v>
      </c>
      <c r="B1" s="2"/>
      <c r="C1" s="2"/>
      <c r="D1" s="2"/>
      <c r="E1" s="2"/>
      <c r="F1" s="3"/>
      <c r="G1" s="3"/>
      <c r="H1" s="2"/>
    </row>
    <row r="2" spans="1:20" ht="16.149999999999999" customHeight="1" x14ac:dyDescent="0.25">
      <c r="A2" s="4" t="s">
        <v>185</v>
      </c>
      <c r="B2" s="2"/>
      <c r="C2" s="2"/>
      <c r="D2" s="2"/>
      <c r="E2" s="2"/>
      <c r="F2" s="3"/>
      <c r="G2" s="3"/>
      <c r="H2" s="2"/>
      <c r="T2" t="s">
        <v>97</v>
      </c>
    </row>
    <row r="3" spans="1:20" ht="16.149999999999999" customHeight="1" x14ac:dyDescent="0.25">
      <c r="A3" s="5" t="s">
        <v>93</v>
      </c>
      <c r="B3" s="6">
        <v>44197</v>
      </c>
      <c r="C3" s="2"/>
      <c r="D3" s="2"/>
      <c r="E3" s="2"/>
      <c r="F3" s="3"/>
      <c r="G3" s="3"/>
      <c r="H3" s="2"/>
      <c r="O3" t="s">
        <v>27</v>
      </c>
      <c r="Q3">
        <v>1</v>
      </c>
      <c r="S3" t="s">
        <v>19</v>
      </c>
      <c r="T3" t="s">
        <v>98</v>
      </c>
    </row>
    <row r="4" spans="1:20" ht="16.149999999999999" customHeight="1" x14ac:dyDescent="0.25">
      <c r="A4" s="5"/>
      <c r="B4" s="6"/>
      <c r="C4" s="2"/>
      <c r="D4" s="2"/>
      <c r="E4" s="2"/>
      <c r="F4" s="3"/>
      <c r="G4" s="3"/>
      <c r="H4" s="2"/>
      <c r="O4" t="s">
        <v>28</v>
      </c>
      <c r="Q4">
        <v>2</v>
      </c>
      <c r="S4" t="s">
        <v>20</v>
      </c>
      <c r="T4" t="s">
        <v>99</v>
      </c>
    </row>
    <row r="5" spans="1:20" ht="16.149999999999999" customHeight="1" x14ac:dyDescent="0.2">
      <c r="A5" s="7" t="s">
        <v>186</v>
      </c>
      <c r="B5" s="8"/>
      <c r="C5" s="7"/>
      <c r="D5" s="7"/>
      <c r="E5" s="7"/>
      <c r="F5" s="3"/>
      <c r="G5" s="3"/>
      <c r="I5" s="2" t="s">
        <v>19</v>
      </c>
      <c r="Q5">
        <v>3</v>
      </c>
      <c r="T5" t="s">
        <v>100</v>
      </c>
    </row>
    <row r="6" spans="1:20" ht="16.149999999999999" customHeight="1" x14ac:dyDescent="0.2">
      <c r="A6" s="2"/>
      <c r="B6" s="2"/>
      <c r="C6" s="2"/>
      <c r="D6" s="2"/>
      <c r="E6" s="2"/>
      <c r="F6" s="3"/>
      <c r="G6" s="3"/>
      <c r="I6" s="2" t="s">
        <v>20</v>
      </c>
      <c r="Q6" t="s">
        <v>29</v>
      </c>
    </row>
    <row r="7" spans="1:20" ht="16.149999999999999" customHeight="1" x14ac:dyDescent="0.25">
      <c r="A7" s="146" t="s">
        <v>18</v>
      </c>
      <c r="B7" s="147"/>
      <c r="C7" s="147"/>
      <c r="D7" s="147"/>
      <c r="E7" s="147"/>
      <c r="F7" s="169"/>
      <c r="G7" s="169"/>
      <c r="H7" s="2"/>
    </row>
    <row r="8" spans="1:20" ht="16.149999999999999" customHeight="1" x14ac:dyDescent="0.25">
      <c r="A8" s="146" t="s">
        <v>143</v>
      </c>
      <c r="B8" s="147"/>
      <c r="C8" s="147"/>
      <c r="D8" s="147"/>
      <c r="E8" s="2"/>
      <c r="F8" s="3"/>
      <c r="G8" s="3"/>
      <c r="H8" s="2"/>
    </row>
    <row r="9" spans="1:20" ht="16.149999999999999" customHeight="1" x14ac:dyDescent="0.2">
      <c r="A9" s="21" t="s">
        <v>21</v>
      </c>
      <c r="B9" s="77"/>
      <c r="C9" s="10"/>
      <c r="D9" s="2"/>
      <c r="E9" s="2"/>
      <c r="F9" s="3"/>
      <c r="G9" s="3"/>
      <c r="H9" s="2"/>
      <c r="J9" t="s">
        <v>0</v>
      </c>
    </row>
    <row r="10" spans="1:20" ht="16.149999999999999" customHeight="1" x14ac:dyDescent="0.2">
      <c r="A10" s="17" t="s">
        <v>22</v>
      </c>
      <c r="B10" s="194"/>
      <c r="C10" s="195"/>
      <c r="D10" s="196"/>
      <c r="E10" s="17" t="s">
        <v>23</v>
      </c>
      <c r="F10" s="194"/>
      <c r="G10" s="196"/>
      <c r="J10" t="s">
        <v>1</v>
      </c>
      <c r="N10" t="s">
        <v>10</v>
      </c>
    </row>
    <row r="11" spans="1:20" ht="16.149999999999999" customHeight="1" x14ac:dyDescent="0.25">
      <c r="A11" s="17" t="s">
        <v>24</v>
      </c>
      <c r="B11" s="75"/>
      <c r="C11" s="11"/>
      <c r="E11" s="14"/>
      <c r="N11" t="s">
        <v>11</v>
      </c>
    </row>
    <row r="12" spans="1:20" ht="16.149999999999999" customHeight="1" x14ac:dyDescent="0.2">
      <c r="A12" s="17" t="s">
        <v>25</v>
      </c>
      <c r="B12" s="13"/>
      <c r="C12" s="80"/>
      <c r="E12" s="17" t="s">
        <v>26</v>
      </c>
      <c r="F12" s="76"/>
      <c r="N12" t="s">
        <v>12</v>
      </c>
    </row>
    <row r="13" spans="1:20" ht="16.149999999999999" customHeight="1" x14ac:dyDescent="0.2">
      <c r="N13" t="s">
        <v>13</v>
      </c>
    </row>
    <row r="14" spans="1:20" ht="16.149999999999999" customHeight="1" x14ac:dyDescent="0.25">
      <c r="A14" s="143" t="s">
        <v>187</v>
      </c>
      <c r="B14" s="144"/>
      <c r="C14" s="144"/>
      <c r="D14" s="144"/>
    </row>
    <row r="15" spans="1:20" ht="16.149999999999999" customHeight="1" x14ac:dyDescent="0.2">
      <c r="A15" s="17" t="s">
        <v>31</v>
      </c>
      <c r="B15" s="77"/>
      <c r="C15" s="11"/>
      <c r="E15" s="17" t="s">
        <v>95</v>
      </c>
      <c r="F15" s="79"/>
    </row>
    <row r="16" spans="1:20" ht="16.149999999999999" customHeight="1" x14ac:dyDescent="0.2">
      <c r="A16" s="17" t="s">
        <v>94</v>
      </c>
      <c r="B16" s="194"/>
      <c r="C16" s="195"/>
      <c r="D16" s="196"/>
      <c r="E16" s="17" t="s">
        <v>96</v>
      </c>
      <c r="F16" s="194"/>
      <c r="G16" s="196"/>
      <c r="J16" t="s">
        <v>2</v>
      </c>
    </row>
    <row r="17" spans="1:22" ht="16.149999999999999" customHeight="1" x14ac:dyDescent="0.2">
      <c r="A17" s="17" t="s">
        <v>34</v>
      </c>
      <c r="B17" s="85"/>
      <c r="C17" s="116" t="s">
        <v>35</v>
      </c>
      <c r="D17" s="174"/>
      <c r="E17" s="116" t="s">
        <v>36</v>
      </c>
      <c r="F17" s="194"/>
      <c r="G17" s="196"/>
      <c r="J17" t="s">
        <v>3</v>
      </c>
    </row>
    <row r="18" spans="1:22" ht="16.149999999999999" customHeight="1" x14ac:dyDescent="0.2">
      <c r="A18" s="10"/>
      <c r="B18" s="35"/>
      <c r="C18" s="10"/>
      <c r="D18" s="36"/>
      <c r="E18" s="37"/>
      <c r="F18" s="37"/>
      <c r="G18" s="37"/>
    </row>
    <row r="19" spans="1:22" ht="16.149999999999999" customHeight="1" x14ac:dyDescent="0.25">
      <c r="A19" s="146" t="s">
        <v>101</v>
      </c>
      <c r="B19" s="170"/>
      <c r="C19" s="171"/>
      <c r="D19" s="172"/>
      <c r="E19" s="37"/>
      <c r="F19" s="37"/>
      <c r="G19" s="37"/>
      <c r="U19" t="s">
        <v>27</v>
      </c>
    </row>
    <row r="20" spans="1:22" ht="16.149999999999999" customHeight="1" x14ac:dyDescent="0.2">
      <c r="A20" s="10" t="s">
        <v>241</v>
      </c>
      <c r="B20" s="35"/>
      <c r="C20" s="10"/>
      <c r="D20" s="36"/>
      <c r="E20" s="37"/>
      <c r="F20" s="37"/>
      <c r="G20" s="37"/>
      <c r="U20" t="s">
        <v>28</v>
      </c>
    </row>
    <row r="21" spans="1:22" ht="16.149999999999999" customHeight="1" x14ac:dyDescent="0.2">
      <c r="A21" s="10" t="s">
        <v>253</v>
      </c>
      <c r="B21" s="35"/>
      <c r="C21" s="10"/>
      <c r="D21" s="36"/>
      <c r="E21" s="2"/>
      <c r="F21" s="97"/>
      <c r="G21" s="3"/>
    </row>
    <row r="22" spans="1:22" ht="16.149999999999999" customHeight="1" x14ac:dyDescent="0.2">
      <c r="A22" s="10"/>
      <c r="B22" s="35"/>
      <c r="C22" s="10"/>
      <c r="D22" s="2"/>
      <c r="E22" s="2"/>
    </row>
    <row r="23" spans="1:22" ht="16.149999999999999" customHeight="1" x14ac:dyDescent="0.25">
      <c r="A23" s="143" t="s">
        <v>102</v>
      </c>
      <c r="B23" s="144"/>
      <c r="C23" s="144"/>
      <c r="D23" s="144"/>
      <c r="E23" s="144"/>
      <c r="F23" s="145"/>
      <c r="G23" s="145"/>
      <c r="J23">
        <v>1</v>
      </c>
      <c r="V23" t="s">
        <v>27</v>
      </c>
    </row>
    <row r="24" spans="1:22" ht="16.149999999999999" customHeight="1" x14ac:dyDescent="0.25">
      <c r="A24" s="143" t="s">
        <v>103</v>
      </c>
      <c r="B24" s="144"/>
      <c r="C24" s="144"/>
      <c r="D24" s="144"/>
      <c r="J24">
        <v>2</v>
      </c>
      <c r="V24" t="s">
        <v>28</v>
      </c>
    </row>
    <row r="25" spans="1:22" ht="16.149999999999999" customHeight="1" x14ac:dyDescent="0.2">
      <c r="A25" s="16" t="s">
        <v>242</v>
      </c>
      <c r="J25">
        <v>3</v>
      </c>
    </row>
    <row r="26" spans="1:22" ht="16.149999999999999" customHeight="1" x14ac:dyDescent="0.25">
      <c r="A26" s="16"/>
      <c r="F26" s="84" t="s">
        <v>39</v>
      </c>
      <c r="J26" t="s">
        <v>4</v>
      </c>
    </row>
    <row r="27" spans="1:22" ht="16.149999999999999" customHeight="1" x14ac:dyDescent="0.2">
      <c r="A27" s="17" t="s">
        <v>188</v>
      </c>
      <c r="B27" s="11"/>
      <c r="F27" s="86"/>
    </row>
    <row r="28" spans="1:22" ht="16.149999999999999" customHeight="1" x14ac:dyDescent="0.2">
      <c r="A28" s="11"/>
      <c r="B28" s="11"/>
      <c r="F28" s="38"/>
    </row>
    <row r="29" spans="1:22" ht="16.149999999999999" customHeight="1" x14ac:dyDescent="0.2">
      <c r="A29" s="17" t="s">
        <v>189</v>
      </c>
      <c r="F29" s="86"/>
      <c r="J29" t="s">
        <v>5</v>
      </c>
    </row>
    <row r="30" spans="1:22" ht="16.149999999999999" customHeight="1" x14ac:dyDescent="0.2">
      <c r="A30" s="16" t="s">
        <v>146</v>
      </c>
      <c r="F30" s="38"/>
      <c r="J30" t="s">
        <v>6</v>
      </c>
    </row>
    <row r="31" spans="1:22" ht="16.149999999999999" customHeight="1" x14ac:dyDescent="0.2">
      <c r="A31" s="16"/>
      <c r="F31" s="38"/>
    </row>
    <row r="32" spans="1:22" ht="16.149999999999999" customHeight="1" x14ac:dyDescent="0.2">
      <c r="A32" s="17" t="s">
        <v>190</v>
      </c>
      <c r="F32" s="38"/>
    </row>
    <row r="33" spans="1:16" ht="16.149999999999999" customHeight="1" x14ac:dyDescent="0.25">
      <c r="A33" s="17" t="s">
        <v>104</v>
      </c>
      <c r="D33" s="74" t="s">
        <v>105</v>
      </c>
    </row>
    <row r="34" spans="1:16" ht="16.149999999999999" customHeight="1" x14ac:dyDescent="0.2">
      <c r="A34" s="16" t="s">
        <v>243</v>
      </c>
      <c r="D34" s="86"/>
      <c r="F34" s="39">
        <f>IF(D34="",0,IF(AND(F21="oui",(D34-300000&gt;0)),(D34-300000),IF(AND(F21="non",(D34&gt;0)),(D34),0)))</f>
        <v>0</v>
      </c>
    </row>
    <row r="35" spans="1:16" ht="16.149999999999999" customHeight="1" x14ac:dyDescent="0.2">
      <c r="A35" s="16"/>
      <c r="B35" s="22"/>
      <c r="C35" s="22"/>
      <c r="D35" s="22"/>
      <c r="F35" s="38"/>
      <c r="M35" t="s">
        <v>5</v>
      </c>
      <c r="P35" t="s">
        <v>5</v>
      </c>
    </row>
    <row r="36" spans="1:16" ht="16.149999999999999" customHeight="1" x14ac:dyDescent="0.2">
      <c r="A36" s="17" t="s">
        <v>106</v>
      </c>
      <c r="D36" s="87"/>
      <c r="F36" s="38"/>
      <c r="P36" t="s">
        <v>6</v>
      </c>
    </row>
    <row r="37" spans="1:16" ht="16.149999999999999" customHeight="1" x14ac:dyDescent="0.2">
      <c r="A37" s="11"/>
      <c r="F37" s="38"/>
    </row>
    <row r="38" spans="1:16" ht="16.149999999999999" customHeight="1" x14ac:dyDescent="0.2">
      <c r="A38" s="17" t="s">
        <v>191</v>
      </c>
      <c r="F38" s="86"/>
    </row>
    <row r="39" spans="1:16" ht="16.149999999999999" customHeight="1" x14ac:dyDescent="0.2">
      <c r="A39" s="11"/>
      <c r="F39" s="38"/>
    </row>
    <row r="40" spans="1:16" ht="16.149999999999999" customHeight="1" x14ac:dyDescent="0.25">
      <c r="A40" s="15" t="s">
        <v>40</v>
      </c>
      <c r="F40" s="40">
        <f>ROUND(SUM(F27,F29,F34,F38)/5,2)*5</f>
        <v>0</v>
      </c>
    </row>
    <row r="41" spans="1:16" ht="16.149999999999999" customHeight="1" x14ac:dyDescent="0.2">
      <c r="F41" s="38"/>
    </row>
    <row r="42" spans="1:16" ht="16.149999999999999" customHeight="1" x14ac:dyDescent="0.25">
      <c r="A42" s="143" t="s">
        <v>192</v>
      </c>
      <c r="B42" s="144"/>
      <c r="C42" s="144"/>
      <c r="D42" s="144"/>
      <c r="F42" s="38"/>
    </row>
    <row r="43" spans="1:16" ht="16.149999999999999" customHeight="1" x14ac:dyDescent="0.2">
      <c r="A43" s="17" t="s">
        <v>107</v>
      </c>
      <c r="F43" s="86"/>
    </row>
    <row r="44" spans="1:16" ht="16.149999999999999" customHeight="1" x14ac:dyDescent="0.2">
      <c r="A44" s="17"/>
      <c r="F44" s="38"/>
    </row>
    <row r="45" spans="1:16" ht="16.149999999999999" customHeight="1" x14ac:dyDescent="0.2">
      <c r="A45" s="17" t="s">
        <v>108</v>
      </c>
      <c r="F45" s="86"/>
    </row>
    <row r="46" spans="1:16" ht="16.149999999999999" customHeight="1" x14ac:dyDescent="0.2">
      <c r="A46" s="17"/>
      <c r="F46" s="41"/>
      <c r="G46" s="24"/>
    </row>
    <row r="47" spans="1:16" ht="16.149999999999999" customHeight="1" x14ac:dyDescent="0.25">
      <c r="A47" s="15" t="s">
        <v>43</v>
      </c>
      <c r="F47" s="40">
        <f>ROUND(SUM(F43+F45)/5,2)*5</f>
        <v>0</v>
      </c>
    </row>
    <row r="48" spans="1:16" ht="16.149999999999999" customHeight="1" x14ac:dyDescent="0.25">
      <c r="A48" s="15"/>
      <c r="F48" s="38"/>
    </row>
    <row r="49" spans="1:8" s="15" customFormat="1" ht="16.149999999999999" customHeight="1" x14ac:dyDescent="0.25">
      <c r="A49" s="15" t="s">
        <v>193</v>
      </c>
      <c r="F49" s="40">
        <f>ROUND((F40-F47)/5,2)*5</f>
        <v>0</v>
      </c>
    </row>
    <row r="50" spans="1:8" s="15" customFormat="1" ht="16.149999999999999" customHeight="1" x14ac:dyDescent="0.25">
      <c r="A50" s="16"/>
      <c r="F50" s="42"/>
      <c r="G50" s="25"/>
    </row>
    <row r="51" spans="1:8" ht="16.149999999999999" customHeight="1" x14ac:dyDescent="0.25">
      <c r="A51" t="s">
        <v>266</v>
      </c>
      <c r="F51" s="43">
        <v>50000</v>
      </c>
    </row>
    <row r="52" spans="1:8" ht="16.149999999999999" customHeight="1" x14ac:dyDescent="0.2">
      <c r="A52" s="16"/>
      <c r="F52" s="38"/>
    </row>
    <row r="53" spans="1:8" s="15" customFormat="1" ht="16.149999999999999" customHeight="1" x14ac:dyDescent="0.25">
      <c r="A53" s="15" t="s">
        <v>259</v>
      </c>
      <c r="F53" s="40">
        <f>IF((F49-F51)=0,0,IF((F49-F51)&lt;0,0,(F49-F51)))</f>
        <v>0</v>
      </c>
    </row>
    <row r="54" spans="1:8" s="15" customFormat="1" ht="16.149999999999999" customHeight="1" x14ac:dyDescent="0.25">
      <c r="F54" s="114"/>
    </row>
    <row r="55" spans="1:8" ht="16.149999999999999" customHeight="1" x14ac:dyDescent="0.25">
      <c r="A55" s="146" t="s">
        <v>109</v>
      </c>
      <c r="B55" s="147"/>
      <c r="C55" s="147"/>
      <c r="D55" s="147"/>
      <c r="E55" s="2"/>
      <c r="F55" s="3"/>
    </row>
    <row r="56" spans="1:8" ht="16.149999999999999" customHeight="1" x14ac:dyDescent="0.2">
      <c r="A56" s="20" t="s">
        <v>194</v>
      </c>
      <c r="B56" s="2"/>
      <c r="C56" s="2"/>
      <c r="D56" s="2"/>
      <c r="E56" s="2"/>
      <c r="F56" s="3"/>
    </row>
    <row r="57" spans="1:8" ht="16.149999999999999" customHeight="1" x14ac:dyDescent="0.2">
      <c r="A57" s="20" t="s">
        <v>195</v>
      </c>
      <c r="B57" s="2"/>
      <c r="C57" s="2"/>
      <c r="D57" s="2"/>
      <c r="E57" s="2"/>
      <c r="F57" s="3"/>
    </row>
    <row r="58" spans="1:8" ht="16.149999999999999" customHeight="1" x14ac:dyDescent="0.25">
      <c r="A58" s="20"/>
      <c r="B58" s="2"/>
      <c r="C58" s="2"/>
      <c r="D58" s="2"/>
      <c r="E58" s="2"/>
      <c r="F58" s="83" t="s">
        <v>254</v>
      </c>
    </row>
    <row r="59" spans="1:8" ht="16.149999999999999" customHeight="1" x14ac:dyDescent="0.2">
      <c r="A59" s="21" t="s">
        <v>196</v>
      </c>
      <c r="B59" s="2"/>
      <c r="C59" s="2"/>
      <c r="D59" s="2"/>
      <c r="E59" s="2"/>
      <c r="F59" s="44">
        <f>IF(B9="",0,IF(AND(B9="Monsieur",(B3-B11)&gt;=23742),ROUND((F53/10)/5,2)*5,IF(AND(B9="Madame",(B3-B11)&gt;=23377),ROUND((F53/10)/5,2)*5,ROUND((F53/15)/5,2)*5)))</f>
        <v>0</v>
      </c>
    </row>
    <row r="60" spans="1:8" ht="16.149999999999999" customHeight="1" x14ac:dyDescent="0.25">
      <c r="A60" s="20" t="s">
        <v>197</v>
      </c>
      <c r="B60" s="20"/>
      <c r="C60" s="20"/>
      <c r="D60" s="20"/>
      <c r="E60" s="20"/>
      <c r="F60" s="45"/>
      <c r="G60" s="104" t="s">
        <v>39</v>
      </c>
      <c r="H60" s="184" t="s">
        <v>39</v>
      </c>
    </row>
    <row r="61" spans="1:8" s="16" customFormat="1" ht="16.149999999999999" customHeight="1" x14ac:dyDescent="0.25">
      <c r="A61" s="20" t="s">
        <v>198</v>
      </c>
      <c r="B61" s="20"/>
      <c r="C61" s="20"/>
      <c r="D61" s="20"/>
      <c r="E61" s="20"/>
      <c r="F61" s="45"/>
      <c r="G61" s="105" t="s">
        <v>112</v>
      </c>
      <c r="H61" s="106" t="s">
        <v>252</v>
      </c>
    </row>
    <row r="62" spans="1:8" s="16" customFormat="1" ht="16.149999999999999" customHeight="1" x14ac:dyDescent="0.2">
      <c r="A62" s="20" t="s">
        <v>255</v>
      </c>
      <c r="B62" s="20"/>
      <c r="C62" s="20"/>
      <c r="D62" s="20"/>
      <c r="E62" s="20"/>
      <c r="F62" s="45"/>
      <c r="G62" s="101">
        <f>IF(F59="",0,ROUND((F59/2)/5,2)*5)</f>
        <v>0</v>
      </c>
      <c r="H62" s="101">
        <f>IF(F59="",0,ROUND((F59/2)/5,2)*5)</f>
        <v>0</v>
      </c>
    </row>
    <row r="63" spans="1:8" s="16" customFormat="1" ht="16.149999999999999" customHeight="1" x14ac:dyDescent="0.2">
      <c r="G63" s="47"/>
      <c r="H63" s="48"/>
    </row>
    <row r="64" spans="1:8" ht="16.149999999999999" customHeight="1" x14ac:dyDescent="0.2">
      <c r="A64" s="21" t="s">
        <v>110</v>
      </c>
      <c r="B64" s="2"/>
      <c r="C64" s="2"/>
      <c r="D64" s="2"/>
      <c r="E64" s="2"/>
      <c r="F64" s="50"/>
      <c r="G64" s="86"/>
      <c r="H64" s="86"/>
    </row>
    <row r="65" spans="1:9" ht="16.149999999999999" customHeight="1" x14ac:dyDescent="0.2">
      <c r="A65" s="20" t="s">
        <v>199</v>
      </c>
      <c r="B65" s="2"/>
      <c r="C65" s="2"/>
      <c r="D65" s="2"/>
      <c r="E65" s="2"/>
      <c r="F65" s="3"/>
      <c r="G65" s="112"/>
      <c r="H65" s="33"/>
    </row>
    <row r="66" spans="1:9" ht="16.149999999999999" customHeight="1" x14ac:dyDescent="0.2">
      <c r="A66" s="20" t="s">
        <v>111</v>
      </c>
      <c r="B66" s="2"/>
      <c r="C66" s="2"/>
      <c r="D66" s="2"/>
      <c r="E66" s="2"/>
      <c r="F66" s="3"/>
      <c r="G66" s="112"/>
      <c r="H66" s="33"/>
    </row>
    <row r="67" spans="1:9" ht="16.149999999999999" customHeight="1" x14ac:dyDescent="0.25">
      <c r="A67" s="20"/>
      <c r="B67" s="2"/>
      <c r="C67" s="2"/>
      <c r="D67" s="2"/>
      <c r="E67" s="2"/>
      <c r="F67" s="3"/>
      <c r="G67" s="102" t="s">
        <v>39</v>
      </c>
      <c r="H67" s="102" t="s">
        <v>39</v>
      </c>
    </row>
    <row r="68" spans="1:9" ht="16.149999999999999" customHeight="1" x14ac:dyDescent="0.25">
      <c r="A68" s="20"/>
      <c r="B68" s="2"/>
      <c r="C68" s="2"/>
      <c r="D68" s="2"/>
      <c r="E68" s="2"/>
      <c r="F68" s="3"/>
      <c r="G68" s="103" t="s">
        <v>112</v>
      </c>
      <c r="H68" s="106" t="s">
        <v>252</v>
      </c>
    </row>
    <row r="69" spans="1:9" ht="16.149999999999999" customHeight="1" x14ac:dyDescent="0.2">
      <c r="A69" s="21" t="s">
        <v>113</v>
      </c>
      <c r="B69" s="2"/>
      <c r="C69" s="2"/>
      <c r="D69" s="2"/>
      <c r="E69" s="2"/>
      <c r="F69" s="50"/>
      <c r="G69" s="127"/>
      <c r="H69" s="128"/>
    </row>
    <row r="70" spans="1:9" ht="16.149999999999999" customHeight="1" x14ac:dyDescent="0.2">
      <c r="A70" s="20" t="s">
        <v>244</v>
      </c>
      <c r="B70" s="2"/>
      <c r="C70" s="2"/>
      <c r="D70" s="2"/>
      <c r="E70" s="2"/>
      <c r="F70" s="3"/>
      <c r="G70" s="51"/>
      <c r="H70" s="52"/>
    </row>
    <row r="71" spans="1:9" ht="16.149999999999999" customHeight="1" x14ac:dyDescent="0.2">
      <c r="A71" s="20" t="s">
        <v>245</v>
      </c>
      <c r="B71" s="2"/>
      <c r="C71" s="2"/>
      <c r="D71" s="2"/>
      <c r="E71" s="2"/>
      <c r="F71" s="3"/>
      <c r="G71" s="47"/>
      <c r="H71" s="53"/>
    </row>
    <row r="72" spans="1:9" ht="16.149999999999999" customHeight="1" x14ac:dyDescent="0.2">
      <c r="A72" s="20"/>
      <c r="B72" s="2"/>
      <c r="C72" s="2"/>
      <c r="D72" s="2"/>
      <c r="E72" s="2"/>
      <c r="F72" s="3"/>
      <c r="G72" s="47"/>
      <c r="H72" s="53"/>
    </row>
    <row r="73" spans="1:9" ht="16.149999999999999" customHeight="1" x14ac:dyDescent="0.2">
      <c r="A73" s="54" t="s">
        <v>114</v>
      </c>
      <c r="B73" s="2"/>
      <c r="C73" s="2"/>
      <c r="D73" s="2"/>
      <c r="E73" s="2"/>
      <c r="F73" s="55"/>
      <c r="G73" s="215">
        <f>IF((G64+H64)=0,0,IF((G64+H64)/100*3&lt;=2000,2000,IF((G64+H64)/100*3&gt;=4000,4000,((G64+H64)/100*3))))</f>
        <v>0</v>
      </c>
      <c r="H73" s="216"/>
      <c r="I73" s="56"/>
    </row>
    <row r="74" spans="1:9" ht="16.149999999999999" customHeight="1" x14ac:dyDescent="0.2">
      <c r="A74" s="57" t="s">
        <v>234</v>
      </c>
      <c r="B74" s="2"/>
      <c r="C74" s="2"/>
      <c r="D74" s="2"/>
      <c r="E74" s="2"/>
      <c r="F74" s="3"/>
      <c r="G74" s="47"/>
      <c r="H74" s="53"/>
    </row>
    <row r="75" spans="1:9" ht="16.149999999999999" customHeight="1" x14ac:dyDescent="0.2">
      <c r="A75" s="57" t="s">
        <v>55</v>
      </c>
      <c r="B75" s="2"/>
      <c r="C75" s="2"/>
      <c r="D75" s="2"/>
      <c r="E75" s="2"/>
      <c r="F75" s="3"/>
      <c r="G75" s="47"/>
      <c r="H75" s="53"/>
    </row>
    <row r="76" spans="1:9" ht="16.149999999999999" customHeight="1" x14ac:dyDescent="0.2">
      <c r="A76" s="57"/>
      <c r="B76" s="2"/>
      <c r="C76" s="2"/>
      <c r="D76" s="2"/>
      <c r="E76" s="2"/>
      <c r="F76" s="3"/>
      <c r="G76" s="47"/>
      <c r="H76" s="53"/>
    </row>
    <row r="77" spans="1:9" ht="16.149999999999999" customHeight="1" x14ac:dyDescent="0.2">
      <c r="A77" s="54" t="s">
        <v>115</v>
      </c>
      <c r="B77" s="2"/>
      <c r="C77" s="2"/>
      <c r="D77" s="2"/>
      <c r="E77" s="2"/>
      <c r="F77" s="3"/>
      <c r="G77" s="215">
        <f>IF((G64+H64)-(G69+H69)-(G73)=0,0,IF((G64+H64)-(G69+H69)-(G73)&lt;0,0,(((G64+H64)-(G69+H69)-(G73)))))</f>
        <v>0</v>
      </c>
      <c r="H77" s="216"/>
    </row>
    <row r="78" spans="1:9" ht="16.149999999999999" customHeight="1" x14ac:dyDescent="0.2">
      <c r="A78" s="57" t="s">
        <v>116</v>
      </c>
      <c r="B78" s="2"/>
      <c r="C78" s="2"/>
      <c r="D78" s="2"/>
      <c r="E78" s="2"/>
      <c r="F78" s="3"/>
      <c r="G78" s="47"/>
      <c r="H78" s="53"/>
    </row>
    <row r="79" spans="1:9" ht="16.149999999999999" customHeight="1" x14ac:dyDescent="0.2">
      <c r="A79" s="57"/>
      <c r="B79" s="2"/>
      <c r="C79" s="2"/>
      <c r="D79" s="2"/>
      <c r="E79" s="2"/>
      <c r="F79" s="3"/>
      <c r="G79" s="47"/>
      <c r="H79" s="53"/>
    </row>
    <row r="80" spans="1:9" ht="16.149999999999999" customHeight="1" x14ac:dyDescent="0.2">
      <c r="A80" s="21" t="s">
        <v>200</v>
      </c>
      <c r="B80" s="2"/>
      <c r="C80" s="2"/>
      <c r="D80" s="2"/>
      <c r="E80" s="2"/>
      <c r="F80" s="3"/>
      <c r="G80" s="219">
        <v>1500</v>
      </c>
      <c r="H80" s="220"/>
    </row>
    <row r="81" spans="1:23" s="16" customFormat="1" ht="16.149999999999999" customHeight="1" x14ac:dyDescent="0.2">
      <c r="A81" s="20"/>
      <c r="B81" s="20"/>
      <c r="C81" s="20"/>
      <c r="D81" s="20"/>
      <c r="E81" s="20"/>
      <c r="F81" s="45"/>
      <c r="G81" s="47"/>
      <c r="H81" s="58"/>
    </row>
    <row r="82" spans="1:23" ht="16.149999999999999" customHeight="1" x14ac:dyDescent="0.2">
      <c r="A82" s="21" t="s">
        <v>201</v>
      </c>
      <c r="B82" s="2"/>
      <c r="C82" s="2"/>
      <c r="D82" s="2"/>
      <c r="E82" s="2"/>
      <c r="F82" s="3"/>
      <c r="G82" s="221">
        <f>IF((G77-1500)=0,0,IF((G77-1500)&lt;0,0,((G77-1500))))</f>
        <v>0</v>
      </c>
      <c r="H82" s="222"/>
    </row>
    <row r="83" spans="1:23" ht="16.149999999999999" customHeight="1" x14ac:dyDescent="0.2">
      <c r="A83" s="20" t="s">
        <v>117</v>
      </c>
      <c r="B83" s="2"/>
      <c r="C83" s="2"/>
      <c r="D83" s="2"/>
      <c r="E83" s="2"/>
      <c r="F83" s="3"/>
      <c r="G83" s="47"/>
      <c r="H83" s="53"/>
    </row>
    <row r="84" spans="1:23" ht="16.149999999999999" customHeight="1" x14ac:dyDescent="0.2">
      <c r="A84" s="20"/>
      <c r="B84" s="2"/>
      <c r="C84" s="2"/>
      <c r="D84" s="2"/>
      <c r="E84" s="2"/>
      <c r="F84" s="3"/>
      <c r="G84" s="47"/>
      <c r="H84" s="53"/>
      <c r="W84" t="s">
        <v>61</v>
      </c>
    </row>
    <row r="85" spans="1:23" ht="16.149999999999999" customHeight="1" x14ac:dyDescent="0.25">
      <c r="A85" s="5" t="s">
        <v>47</v>
      </c>
      <c r="B85" s="2"/>
      <c r="C85" s="2"/>
      <c r="D85" s="2"/>
      <c r="E85" s="2"/>
      <c r="F85" s="3"/>
      <c r="G85" s="223">
        <f>IF((G82/3*2)=0,0,IF((G82/3*2)&lt;0,0,ROUND((G82/3*2)/5,2)*5))</f>
        <v>0</v>
      </c>
      <c r="H85" s="224"/>
      <c r="W85" t="s">
        <v>62</v>
      </c>
    </row>
    <row r="86" spans="1:23" ht="16.149999999999999" customHeight="1" x14ac:dyDescent="0.2">
      <c r="A86" s="20" t="s">
        <v>202</v>
      </c>
      <c r="B86" s="2"/>
      <c r="C86" s="2"/>
      <c r="D86" s="2"/>
      <c r="E86" s="2"/>
      <c r="F86" s="3"/>
      <c r="G86" s="186"/>
      <c r="H86" s="186"/>
      <c r="W86" t="s">
        <v>63</v>
      </c>
    </row>
    <row r="87" spans="1:23" ht="16.149999999999999" customHeight="1" x14ac:dyDescent="0.2">
      <c r="A87" s="99" t="s">
        <v>118</v>
      </c>
      <c r="B87" s="20"/>
      <c r="C87" s="20"/>
      <c r="D87" s="20"/>
      <c r="E87" s="2"/>
      <c r="F87" s="59"/>
      <c r="G87" s="44">
        <f>G85*0.5</f>
        <v>0</v>
      </c>
      <c r="H87" s="44">
        <f>G85*0.5</f>
        <v>0</v>
      </c>
    </row>
    <row r="88" spans="1:23" ht="16.149999999999999" customHeight="1" x14ac:dyDescent="0.2">
      <c r="A88" s="99"/>
      <c r="B88" s="20"/>
      <c r="C88" s="20"/>
      <c r="D88" s="20"/>
      <c r="E88" s="2"/>
      <c r="F88" s="59"/>
      <c r="G88" s="156"/>
      <c r="H88" s="156"/>
    </row>
    <row r="89" spans="1:23" ht="16.149999999999999" customHeight="1" x14ac:dyDescent="0.2">
      <c r="A89" s="21" t="s">
        <v>203</v>
      </c>
      <c r="B89" s="2"/>
      <c r="C89" s="2"/>
      <c r="D89" s="2"/>
      <c r="E89" s="2"/>
      <c r="F89" s="59"/>
      <c r="G89" s="111"/>
      <c r="H89" s="157"/>
    </row>
    <row r="90" spans="1:23" ht="16.149999999999999" customHeight="1" x14ac:dyDescent="0.2">
      <c r="A90" s="17" t="s">
        <v>119</v>
      </c>
      <c r="F90" s="88"/>
      <c r="G90" s="44">
        <f>F90*0.5</f>
        <v>0</v>
      </c>
      <c r="H90" s="44">
        <f>F90*0.5</f>
        <v>0</v>
      </c>
    </row>
    <row r="91" spans="1:23" ht="16.149999999999999" customHeight="1" x14ac:dyDescent="0.2">
      <c r="A91" s="17"/>
      <c r="B91" s="11"/>
      <c r="C91" s="11"/>
      <c r="D91" s="11"/>
      <c r="E91" s="11"/>
      <c r="G91" s="26"/>
      <c r="H91" s="158"/>
    </row>
    <row r="92" spans="1:23" ht="16.149999999999999" customHeight="1" x14ac:dyDescent="0.2">
      <c r="A92" s="17" t="s">
        <v>204</v>
      </c>
      <c r="F92" s="88"/>
      <c r="G92" s="44">
        <f>F92*0.5</f>
        <v>0</v>
      </c>
      <c r="H92" s="44">
        <f>F92*0.5</f>
        <v>0</v>
      </c>
    </row>
    <row r="93" spans="1:23" ht="16.149999999999999" customHeight="1" x14ac:dyDescent="0.2">
      <c r="A93" s="16" t="s">
        <v>246</v>
      </c>
      <c r="F93" s="38"/>
      <c r="G93" s="60"/>
      <c r="H93" s="49"/>
    </row>
    <row r="94" spans="1:23" ht="16.149999999999999" customHeight="1" x14ac:dyDescent="0.2">
      <c r="A94" s="16" t="s">
        <v>205</v>
      </c>
      <c r="F94" s="38"/>
      <c r="G94" s="60"/>
      <c r="H94" s="49"/>
    </row>
    <row r="95" spans="1:23" ht="16.149999999999999" customHeight="1" x14ac:dyDescent="0.2">
      <c r="A95" s="16"/>
      <c r="F95" s="38"/>
      <c r="G95" s="60"/>
      <c r="H95" s="49"/>
    </row>
    <row r="96" spans="1:23" ht="16.149999999999999" customHeight="1" x14ac:dyDescent="0.2">
      <c r="A96" s="17" t="s">
        <v>261</v>
      </c>
      <c r="F96" s="88"/>
      <c r="G96" s="44">
        <f>F96*0.5</f>
        <v>0</v>
      </c>
      <c r="H96" s="44">
        <f>F96*0.5</f>
        <v>0</v>
      </c>
      <c r="K96" t="s">
        <v>7</v>
      </c>
    </row>
    <row r="97" spans="1:24" ht="16.149999999999999" customHeight="1" x14ac:dyDescent="0.25">
      <c r="A97" s="14"/>
      <c r="F97" s="38"/>
      <c r="G97" s="60"/>
      <c r="H97" s="49"/>
      <c r="K97" t="s">
        <v>8</v>
      </c>
    </row>
    <row r="98" spans="1:24" ht="16.149999999999999" customHeight="1" x14ac:dyDescent="0.2">
      <c r="A98" s="17" t="s">
        <v>247</v>
      </c>
      <c r="F98" s="86"/>
      <c r="G98" s="46">
        <f>IF(F98&lt;=0,0,F98)</f>
        <v>0</v>
      </c>
      <c r="H98" s="49"/>
      <c r="K98" t="s">
        <v>9</v>
      </c>
    </row>
    <row r="99" spans="1:24" ht="16.149999999999999" customHeight="1" x14ac:dyDescent="0.2">
      <c r="A99" s="17" t="s">
        <v>120</v>
      </c>
      <c r="D99" s="87"/>
      <c r="F99" s="38"/>
      <c r="G99" s="60"/>
      <c r="H99" s="49"/>
    </row>
    <row r="100" spans="1:24" ht="16.149999999999999" customHeight="1" x14ac:dyDescent="0.2">
      <c r="A100" s="10"/>
      <c r="B100" s="2"/>
      <c r="C100" s="2"/>
      <c r="D100" s="61"/>
      <c r="E100" s="2"/>
      <c r="F100" s="38"/>
      <c r="G100" s="60"/>
      <c r="H100" s="49"/>
    </row>
    <row r="101" spans="1:24" ht="16.149999999999999" customHeight="1" x14ac:dyDescent="0.2">
      <c r="A101" s="21" t="s">
        <v>206</v>
      </c>
      <c r="B101" s="2"/>
      <c r="C101" s="2"/>
      <c r="D101" s="61"/>
      <c r="E101" s="2"/>
      <c r="F101" s="88"/>
      <c r="G101" s="44">
        <f>F101*0.5</f>
        <v>0</v>
      </c>
      <c r="H101" s="44">
        <f>F101*0.5</f>
        <v>0</v>
      </c>
    </row>
    <row r="102" spans="1:24" ht="16.149999999999999" customHeight="1" x14ac:dyDescent="0.2">
      <c r="A102" s="20" t="s">
        <v>121</v>
      </c>
      <c r="B102" s="2"/>
      <c r="C102" s="2"/>
      <c r="D102" s="61"/>
      <c r="E102" s="2"/>
      <c r="F102" s="100"/>
      <c r="G102" s="70"/>
      <c r="H102" s="70"/>
    </row>
    <row r="103" spans="1:24" ht="16.149999999999999" customHeight="1" x14ac:dyDescent="0.2">
      <c r="A103" s="10"/>
      <c r="B103" s="2"/>
      <c r="C103" s="2"/>
      <c r="D103" s="2"/>
      <c r="E103" s="2"/>
      <c r="F103" s="38"/>
      <c r="G103" s="60"/>
      <c r="H103" s="49"/>
    </row>
    <row r="104" spans="1:24" ht="16.149999999999999" customHeight="1" x14ac:dyDescent="0.2">
      <c r="A104" s="21" t="s">
        <v>207</v>
      </c>
      <c r="B104" s="2"/>
      <c r="C104" s="2"/>
      <c r="D104" s="2"/>
      <c r="E104" s="2"/>
      <c r="F104" s="86"/>
      <c r="G104" s="39">
        <f>IF((F104)="",0,IF((F21)="non",(F104)/2,0))</f>
        <v>0</v>
      </c>
      <c r="H104" s="44">
        <f>IF((F104)="",0,IF((F21)="non",(F104)/2,(F104)))</f>
        <v>0</v>
      </c>
    </row>
    <row r="105" spans="1:24" ht="16.149999999999999" customHeight="1" x14ac:dyDescent="0.2">
      <c r="A105" s="20" t="s">
        <v>122</v>
      </c>
      <c r="B105" s="2"/>
      <c r="C105" s="2"/>
      <c r="D105" s="2"/>
      <c r="E105" s="2"/>
      <c r="F105" s="41"/>
      <c r="G105" s="60"/>
      <c r="H105" s="49"/>
      <c r="X105" s="11" t="s">
        <v>130</v>
      </c>
    </row>
    <row r="106" spans="1:24" ht="16.149999999999999" customHeight="1" x14ac:dyDescent="0.2">
      <c r="A106" s="20" t="s">
        <v>208</v>
      </c>
      <c r="B106" s="2"/>
      <c r="C106" s="2"/>
      <c r="D106" s="2"/>
      <c r="E106" s="2"/>
      <c r="F106" s="41"/>
      <c r="G106" s="136"/>
      <c r="H106" s="136"/>
      <c r="X106" s="11" t="s">
        <v>131</v>
      </c>
    </row>
    <row r="107" spans="1:24" ht="16.149999999999999" customHeight="1" x14ac:dyDescent="0.25">
      <c r="A107" s="20"/>
      <c r="B107" s="2"/>
      <c r="C107" s="2"/>
      <c r="D107" s="2"/>
      <c r="E107" s="2"/>
      <c r="F107" s="92"/>
      <c r="G107" s="126"/>
      <c r="H107" s="106"/>
    </row>
    <row r="108" spans="1:24" ht="16.149999999999999" customHeight="1" x14ac:dyDescent="0.2">
      <c r="A108" s="21" t="s">
        <v>123</v>
      </c>
      <c r="B108" s="2"/>
      <c r="C108" s="2"/>
      <c r="D108" s="2"/>
      <c r="E108" s="2"/>
      <c r="F108" s="93"/>
      <c r="G108" s="46">
        <f>F108*0.5</f>
        <v>0</v>
      </c>
      <c r="H108" s="62">
        <f>F108*0.5</f>
        <v>0</v>
      </c>
    </row>
    <row r="109" spans="1:24" ht="16.149999999999999" customHeight="1" x14ac:dyDescent="0.2">
      <c r="A109" s="20" t="s">
        <v>163</v>
      </c>
      <c r="B109" s="2"/>
      <c r="C109" s="2"/>
      <c r="D109" s="2"/>
      <c r="E109" s="2"/>
      <c r="F109" s="41"/>
      <c r="G109" s="135"/>
      <c r="H109" s="69"/>
    </row>
    <row r="110" spans="1:24" s="16" customFormat="1" ht="16.149999999999999" customHeight="1" x14ac:dyDescent="0.2">
      <c r="A110" s="20"/>
      <c r="B110" s="20"/>
      <c r="C110" s="20"/>
      <c r="D110" s="20"/>
      <c r="E110" s="20"/>
      <c r="G110" s="159"/>
      <c r="H110" s="159"/>
    </row>
    <row r="111" spans="1:24" ht="16.149999999999999" customHeight="1" x14ac:dyDescent="0.2">
      <c r="A111" s="21" t="s">
        <v>124</v>
      </c>
      <c r="B111" s="2"/>
      <c r="C111" s="2"/>
      <c r="D111" s="2"/>
      <c r="E111" s="2"/>
      <c r="F111" s="88"/>
      <c r="G111" s="46">
        <f>F111*0.5</f>
        <v>0</v>
      </c>
      <c r="H111" s="46">
        <f>F111*0.5</f>
        <v>0</v>
      </c>
    </row>
    <row r="112" spans="1:24" ht="16.149999999999999" customHeight="1" x14ac:dyDescent="0.2">
      <c r="A112" s="20" t="s">
        <v>209</v>
      </c>
      <c r="B112" s="2"/>
      <c r="C112" s="2"/>
      <c r="D112" s="2"/>
      <c r="E112" s="2"/>
      <c r="F112" s="38"/>
      <c r="G112" s="60"/>
      <c r="H112" s="49"/>
    </row>
    <row r="113" spans="1:18" ht="16.149999999999999" customHeight="1" x14ac:dyDescent="0.2">
      <c r="A113" s="20"/>
      <c r="B113" s="2"/>
      <c r="C113" s="2"/>
      <c r="D113" s="2"/>
      <c r="E113" s="2"/>
      <c r="F113" s="38"/>
      <c r="G113" s="60"/>
      <c r="H113" s="49"/>
    </row>
    <row r="114" spans="1:18" ht="16.149999999999999" customHeight="1" x14ac:dyDescent="0.2">
      <c r="A114" s="21" t="s">
        <v>210</v>
      </c>
      <c r="B114" s="2"/>
      <c r="C114" s="2"/>
      <c r="D114" s="2"/>
      <c r="E114" s="2"/>
      <c r="F114" s="88"/>
      <c r="G114" s="46" t="str">
        <f>IF((F114)="","",F114/2)</f>
        <v/>
      </c>
      <c r="H114" s="46" t="str">
        <f>IF(F114="","",F114/2)</f>
        <v/>
      </c>
    </row>
    <row r="115" spans="1:18" ht="16.149999999999999" customHeight="1" x14ac:dyDescent="0.25">
      <c r="A115" s="5"/>
      <c r="B115" s="2"/>
      <c r="C115" s="2"/>
      <c r="D115" s="2"/>
      <c r="E115" s="2"/>
      <c r="F115" s="38"/>
      <c r="G115" s="60"/>
      <c r="H115" s="49"/>
    </row>
    <row r="116" spans="1:18" ht="16.149999999999999" customHeight="1" x14ac:dyDescent="0.25">
      <c r="A116" s="9" t="s">
        <v>164</v>
      </c>
      <c r="B116" s="2"/>
      <c r="C116" s="2"/>
      <c r="D116" s="2"/>
      <c r="E116" s="2"/>
      <c r="F116" s="64">
        <f>(G116+H116)</f>
        <v>0</v>
      </c>
      <c r="G116" s="40">
        <f>ROUND(SUM(G62,G87,G90,G92,G96,G98,G101,G104,G108,G111,G114)/5,2)*5</f>
        <v>0</v>
      </c>
      <c r="H116" s="40">
        <f>ROUND(SUM(H62,H87,H90,H92,H96,H101,H104,H108,H111,H114)/5,2)*5</f>
        <v>0</v>
      </c>
    </row>
    <row r="117" spans="1:18" ht="16.149999999999999" customHeight="1" x14ac:dyDescent="0.2">
      <c r="A117" s="20" t="s">
        <v>125</v>
      </c>
      <c r="B117" s="2"/>
      <c r="C117" s="2"/>
      <c r="D117" s="2"/>
      <c r="E117" s="2"/>
      <c r="F117" s="108"/>
      <c r="G117" s="110"/>
      <c r="H117" s="110"/>
    </row>
    <row r="118" spans="1:18" ht="16.149999999999999" customHeight="1" x14ac:dyDescent="0.2">
      <c r="A118" s="20"/>
      <c r="B118" s="2"/>
      <c r="C118" s="2"/>
      <c r="D118" s="2"/>
      <c r="E118" s="2"/>
      <c r="F118" s="107"/>
      <c r="G118" s="113"/>
      <c r="H118" s="113"/>
    </row>
    <row r="119" spans="1:18" ht="16.149999999999999" customHeight="1" x14ac:dyDescent="0.25">
      <c r="A119" s="146" t="s">
        <v>211</v>
      </c>
      <c r="B119" s="147"/>
      <c r="C119" s="147"/>
      <c r="D119" s="147"/>
      <c r="E119" s="2"/>
      <c r="F119" s="109"/>
      <c r="G119" s="111"/>
      <c r="H119" s="157"/>
    </row>
    <row r="120" spans="1:18" ht="16.149999999999999" customHeight="1" x14ac:dyDescent="0.2">
      <c r="A120" s="21" t="s">
        <v>126</v>
      </c>
      <c r="B120" s="2"/>
      <c r="C120" s="2"/>
      <c r="D120" s="2"/>
      <c r="E120" s="2"/>
      <c r="F120" s="89"/>
      <c r="G120" s="62">
        <f>IF(F21="",0,IF(F21="non",F120/2,0))</f>
        <v>0</v>
      </c>
      <c r="H120" s="62">
        <f>IF(F21="",0,IF(F21="non",F120/2,F120))</f>
        <v>0</v>
      </c>
    </row>
    <row r="121" spans="1:18" ht="16.149999999999999" customHeight="1" x14ac:dyDescent="0.2">
      <c r="A121" s="20" t="s">
        <v>127</v>
      </c>
      <c r="B121" s="2"/>
      <c r="C121" s="2"/>
      <c r="D121" s="2"/>
      <c r="E121" s="2"/>
      <c r="F121" s="41"/>
      <c r="G121" s="65"/>
      <c r="H121" s="69"/>
    </row>
    <row r="122" spans="1:18" ht="16.149999999999999" customHeight="1" x14ac:dyDescent="0.2">
      <c r="A122" s="20"/>
      <c r="B122" s="2"/>
      <c r="C122" s="2"/>
      <c r="D122" s="2"/>
      <c r="E122" s="2"/>
      <c r="F122" s="41"/>
      <c r="G122" s="65"/>
      <c r="H122" s="49"/>
    </row>
    <row r="123" spans="1:18" ht="16.149999999999999" customHeight="1" x14ac:dyDescent="0.2">
      <c r="A123" s="21" t="s">
        <v>128</v>
      </c>
      <c r="B123" s="2"/>
      <c r="C123" s="2"/>
      <c r="D123" s="2"/>
      <c r="E123" s="2"/>
      <c r="F123" s="44">
        <f>IF(D124="&lt;= 10 ans",F104/10,IF(D124="&gt; 10 ans",F104/5,0))</f>
        <v>0</v>
      </c>
      <c r="G123" s="46">
        <f>IF(F21="",0,IF(F21="non",F123/2,0))</f>
        <v>0</v>
      </c>
      <c r="H123" s="46">
        <f>IF(F21="",0,IF(F21="non",F123/2,F123))</f>
        <v>0</v>
      </c>
    </row>
    <row r="124" spans="1:18" ht="16.149999999999999" customHeight="1" x14ac:dyDescent="0.2">
      <c r="A124" s="21" t="s">
        <v>129</v>
      </c>
      <c r="B124" s="2"/>
      <c r="C124" s="2"/>
      <c r="D124" s="80"/>
      <c r="F124" s="100"/>
      <c r="G124" s="100"/>
      <c r="H124" s="100"/>
    </row>
    <row r="125" spans="1:18" ht="16.149999999999999" customHeight="1" x14ac:dyDescent="0.2">
      <c r="A125" s="20" t="s">
        <v>165</v>
      </c>
      <c r="B125" s="2"/>
      <c r="C125" s="2"/>
      <c r="D125" s="2"/>
      <c r="E125" s="2"/>
      <c r="F125" s="176"/>
      <c r="G125" s="176"/>
      <c r="H125" s="125"/>
      <c r="I125" s="2"/>
      <c r="J125" s="2"/>
      <c r="K125" s="2"/>
      <c r="L125" s="2"/>
      <c r="M125" s="2"/>
      <c r="N125" s="2"/>
      <c r="O125" s="2"/>
    </row>
    <row r="126" spans="1:18" ht="16.149999999999999" customHeight="1" x14ac:dyDescent="0.2">
      <c r="A126" s="20" t="s">
        <v>132</v>
      </c>
      <c r="B126" s="2"/>
      <c r="C126" s="2"/>
      <c r="D126" s="2"/>
      <c r="E126" s="2"/>
      <c r="F126" s="41"/>
      <c r="G126" s="41"/>
      <c r="H126" s="33"/>
      <c r="I126" s="2"/>
      <c r="J126" s="2"/>
      <c r="K126" s="2"/>
      <c r="L126" s="2"/>
      <c r="M126" s="2"/>
      <c r="N126" s="2"/>
      <c r="O126" s="2"/>
      <c r="R126" t="s">
        <v>15</v>
      </c>
    </row>
    <row r="127" spans="1:18" ht="16.149999999999999" customHeight="1" x14ac:dyDescent="0.2">
      <c r="A127" s="20" t="s">
        <v>133</v>
      </c>
      <c r="B127" s="20"/>
      <c r="C127" s="20"/>
      <c r="D127" s="20"/>
      <c r="E127" s="20"/>
      <c r="F127" s="90"/>
      <c r="G127" s="90"/>
      <c r="H127" s="91"/>
      <c r="I127" s="20"/>
      <c r="J127" s="20"/>
      <c r="K127" s="2"/>
      <c r="L127" s="2"/>
      <c r="M127" s="2"/>
      <c r="N127" s="2"/>
      <c r="O127" s="2"/>
      <c r="R127" t="s">
        <v>16</v>
      </c>
    </row>
    <row r="128" spans="1:18" ht="16.149999999999999" customHeight="1" x14ac:dyDescent="0.25">
      <c r="A128" s="20"/>
      <c r="B128" s="20"/>
      <c r="C128" s="20"/>
      <c r="D128" s="20"/>
      <c r="E128" s="20"/>
      <c r="F128" s="84" t="s">
        <v>39</v>
      </c>
      <c r="G128" s="102" t="s">
        <v>39</v>
      </c>
      <c r="H128" s="102" t="s">
        <v>39</v>
      </c>
      <c r="I128" s="20"/>
      <c r="J128" s="20"/>
      <c r="K128" s="2"/>
      <c r="L128" s="2"/>
      <c r="M128" s="2"/>
      <c r="N128" s="2"/>
      <c r="O128" s="2"/>
    </row>
    <row r="129" spans="1:15" ht="16.149999999999999" customHeight="1" x14ac:dyDescent="0.25">
      <c r="A129" s="21" t="s">
        <v>134</v>
      </c>
      <c r="B129" s="2"/>
      <c r="C129" s="2"/>
      <c r="D129" s="2"/>
      <c r="E129" s="2"/>
      <c r="F129" s="86"/>
      <c r="G129" s="126" t="s">
        <v>136</v>
      </c>
      <c r="H129" s="106" t="s">
        <v>252</v>
      </c>
      <c r="I129" s="2"/>
      <c r="J129" s="2"/>
      <c r="K129" s="2"/>
      <c r="L129" s="2"/>
      <c r="M129" s="2"/>
      <c r="N129" s="2"/>
      <c r="O129" s="2"/>
    </row>
    <row r="130" spans="1:15" ht="16.149999999999999" customHeight="1" x14ac:dyDescent="0.2">
      <c r="A130" s="20" t="s">
        <v>77</v>
      </c>
      <c r="B130" s="2"/>
      <c r="C130" s="2"/>
      <c r="D130" s="2"/>
      <c r="E130" s="2"/>
      <c r="G130" s="155">
        <f>IF(F129&lt;=0,0,(F129/2))</f>
        <v>0</v>
      </c>
      <c r="H130" s="155">
        <f>IF(F129&lt;=0,0,(F129/2))</f>
        <v>0</v>
      </c>
      <c r="I130" s="2"/>
      <c r="J130" s="2"/>
      <c r="K130" s="2"/>
      <c r="L130" s="2"/>
      <c r="M130" s="2"/>
      <c r="N130" s="2"/>
      <c r="O130" s="2"/>
    </row>
    <row r="131" spans="1:15" ht="16.149999999999999" customHeight="1" x14ac:dyDescent="0.2">
      <c r="A131" s="20"/>
      <c r="B131" s="2"/>
      <c r="C131" s="2"/>
      <c r="D131" s="2"/>
      <c r="E131" s="2"/>
      <c r="F131" s="38"/>
      <c r="G131" s="60"/>
      <c r="H131" s="49"/>
      <c r="I131" s="2"/>
      <c r="J131" s="2"/>
      <c r="K131" s="2"/>
      <c r="L131" s="2"/>
      <c r="M131" s="2"/>
      <c r="N131" s="2"/>
      <c r="O131" s="2"/>
    </row>
    <row r="132" spans="1:15" ht="16.149999999999999" customHeight="1" x14ac:dyDescent="0.2">
      <c r="A132" s="21" t="s">
        <v>135</v>
      </c>
      <c r="B132" s="2"/>
      <c r="C132" s="2"/>
      <c r="D132" s="2"/>
      <c r="E132" s="2"/>
      <c r="F132" s="66">
        <f>6588*2</f>
        <v>13176</v>
      </c>
      <c r="G132" s="43">
        <f>F132/2</f>
        <v>6588</v>
      </c>
      <c r="H132" s="43">
        <f>F132/2</f>
        <v>6588</v>
      </c>
      <c r="I132" s="2"/>
      <c r="J132" s="2"/>
      <c r="K132" s="2"/>
      <c r="L132" s="2"/>
      <c r="M132" s="2"/>
      <c r="N132" s="2"/>
      <c r="O132" s="2"/>
    </row>
    <row r="133" spans="1:15" ht="16.149999999999999" customHeight="1" x14ac:dyDescent="0.2">
      <c r="A133" s="20" t="s">
        <v>212</v>
      </c>
      <c r="B133" s="2"/>
      <c r="C133" s="2"/>
      <c r="D133" s="2"/>
      <c r="E133" s="2"/>
      <c r="F133" s="38"/>
      <c r="G133" s="60"/>
      <c r="H133" s="69"/>
      <c r="I133" s="2"/>
      <c r="J133" s="2"/>
      <c r="K133" s="2"/>
      <c r="L133" s="2"/>
      <c r="M133" s="2"/>
      <c r="N133" s="2"/>
      <c r="O133" s="2"/>
    </row>
    <row r="134" spans="1:15" ht="16.149999999999999" customHeight="1" x14ac:dyDescent="0.2">
      <c r="A134" s="20"/>
      <c r="B134" s="2"/>
      <c r="C134" s="2"/>
      <c r="D134" s="2"/>
      <c r="E134" s="2"/>
      <c r="F134" s="38"/>
      <c r="G134" s="60"/>
      <c r="H134" s="49"/>
      <c r="I134" s="2"/>
      <c r="J134" s="2"/>
      <c r="K134" s="2"/>
      <c r="L134" s="2"/>
      <c r="M134" s="2"/>
      <c r="N134" s="2"/>
      <c r="O134" s="2"/>
    </row>
    <row r="135" spans="1:15" ht="16.149999999999999" customHeight="1" x14ac:dyDescent="0.2">
      <c r="A135" s="21" t="s">
        <v>258</v>
      </c>
      <c r="B135" s="2"/>
      <c r="C135" s="2"/>
      <c r="D135" s="2"/>
      <c r="E135" s="2"/>
      <c r="F135" s="88"/>
      <c r="G135" s="46">
        <f>IF(F135="",0,F135)</f>
        <v>0</v>
      </c>
      <c r="H135" s="65"/>
      <c r="I135" s="2"/>
      <c r="J135" s="2"/>
      <c r="K135" s="2"/>
      <c r="L135" s="2"/>
      <c r="M135" s="2"/>
      <c r="N135" s="2"/>
      <c r="O135" s="2"/>
    </row>
    <row r="136" spans="1:15" ht="16.149999999999999" customHeight="1" x14ac:dyDescent="0.2">
      <c r="A136" s="20" t="s">
        <v>78</v>
      </c>
      <c r="B136" s="2"/>
      <c r="C136" s="2"/>
      <c r="D136" s="2"/>
      <c r="E136" s="2"/>
      <c r="F136" s="59"/>
      <c r="G136" s="60"/>
      <c r="H136" s="49"/>
      <c r="I136" s="2"/>
      <c r="J136" s="2"/>
      <c r="K136" s="2"/>
      <c r="L136" s="2"/>
      <c r="M136" s="2"/>
      <c r="N136" s="2"/>
      <c r="O136" s="2"/>
    </row>
    <row r="137" spans="1:15" ht="16.149999999999999" customHeight="1" x14ac:dyDescent="0.2">
      <c r="A137" s="20"/>
      <c r="B137" s="2"/>
      <c r="C137" s="2"/>
      <c r="D137" s="2"/>
      <c r="E137" s="2"/>
      <c r="F137" s="59"/>
      <c r="G137" s="60"/>
      <c r="H137" s="49"/>
      <c r="I137" s="2"/>
      <c r="J137" s="2"/>
      <c r="K137" s="2"/>
      <c r="L137" s="2"/>
      <c r="M137" s="2"/>
      <c r="N137" s="2"/>
      <c r="O137" s="2"/>
    </row>
    <row r="138" spans="1:15" s="11" customFormat="1" ht="16.149999999999999" customHeight="1" x14ac:dyDescent="0.2">
      <c r="A138" s="21" t="s">
        <v>137</v>
      </c>
      <c r="B138" s="10"/>
      <c r="C138" s="10"/>
      <c r="D138" s="10"/>
      <c r="E138" s="10"/>
      <c r="F138" s="86"/>
      <c r="G138" s="46">
        <f>IF(F138="",0,F138)</f>
        <v>0</v>
      </c>
      <c r="H138" s="70"/>
      <c r="I138" s="10"/>
      <c r="J138" s="10"/>
      <c r="K138" s="10"/>
      <c r="L138" s="10"/>
      <c r="M138" s="10"/>
      <c r="N138" s="10"/>
      <c r="O138" s="10"/>
    </row>
    <row r="139" spans="1:15" ht="16.149999999999999" customHeight="1" x14ac:dyDescent="0.2">
      <c r="A139" s="20" t="s">
        <v>248</v>
      </c>
      <c r="B139" s="20"/>
      <c r="C139" s="20"/>
      <c r="D139" s="20"/>
      <c r="E139" s="20"/>
      <c r="F139" s="67"/>
      <c r="G139" s="63"/>
      <c r="H139" s="68"/>
      <c r="I139" s="2"/>
      <c r="J139" s="2"/>
      <c r="K139" s="2"/>
      <c r="L139" s="2"/>
      <c r="M139" s="2"/>
      <c r="N139" s="2"/>
      <c r="O139" s="2"/>
    </row>
    <row r="140" spans="1:15" ht="16.149999999999999" customHeight="1" x14ac:dyDescent="0.2">
      <c r="A140" s="20"/>
      <c r="B140" s="20"/>
      <c r="C140" s="20"/>
      <c r="D140" s="20"/>
      <c r="E140" s="20"/>
      <c r="F140" s="67"/>
      <c r="G140" s="63"/>
      <c r="H140" s="71"/>
      <c r="I140" s="2"/>
      <c r="J140" s="2"/>
      <c r="K140" s="2"/>
      <c r="L140" s="2"/>
      <c r="M140" s="2"/>
      <c r="N140" s="2"/>
      <c r="O140" s="2"/>
    </row>
    <row r="141" spans="1:15" ht="16.149999999999999" customHeight="1" x14ac:dyDescent="0.2">
      <c r="A141" s="21" t="s">
        <v>138</v>
      </c>
      <c r="B141" s="2"/>
      <c r="C141" s="2"/>
      <c r="D141" s="2"/>
      <c r="E141" s="2"/>
      <c r="F141" s="88"/>
      <c r="G141" s="46">
        <f>IF(F141="",0,F141/2)</f>
        <v>0</v>
      </c>
      <c r="H141" s="46">
        <f>IF(F141="",0,F141/2)</f>
        <v>0</v>
      </c>
      <c r="I141" s="2"/>
      <c r="J141" s="2"/>
      <c r="K141" s="2"/>
      <c r="L141" s="2"/>
      <c r="M141" s="2"/>
      <c r="N141" s="2"/>
      <c r="O141" s="2"/>
    </row>
    <row r="142" spans="1:15" ht="16.149999999999999" customHeight="1" x14ac:dyDescent="0.2">
      <c r="A142" s="20" t="s">
        <v>139</v>
      </c>
      <c r="B142" s="2"/>
      <c r="C142" s="2"/>
      <c r="D142" s="2"/>
      <c r="E142" s="2"/>
      <c r="F142" s="38"/>
      <c r="G142" s="60"/>
      <c r="H142" s="49"/>
      <c r="I142" s="2"/>
      <c r="J142" s="2"/>
      <c r="K142" s="2"/>
      <c r="L142" s="2"/>
      <c r="M142" s="2"/>
      <c r="N142" s="2"/>
      <c r="O142" s="2"/>
    </row>
    <row r="143" spans="1:15" ht="16.149999999999999" customHeight="1" x14ac:dyDescent="0.2">
      <c r="A143" s="20" t="s">
        <v>167</v>
      </c>
      <c r="B143" s="2"/>
      <c r="C143" s="2"/>
      <c r="D143" s="2"/>
      <c r="E143" s="2"/>
      <c r="F143" s="38"/>
      <c r="G143" s="60"/>
      <c r="H143" s="49"/>
      <c r="I143" s="2"/>
      <c r="J143" s="2"/>
      <c r="K143" s="2"/>
      <c r="L143" s="2"/>
      <c r="M143" s="2"/>
      <c r="N143" s="2"/>
      <c r="O143" s="2"/>
    </row>
    <row r="144" spans="1:15" ht="16.149999999999999" customHeight="1" x14ac:dyDescent="0.2">
      <c r="A144" s="20"/>
      <c r="B144" s="2"/>
      <c r="C144" s="2"/>
      <c r="D144" s="2"/>
      <c r="E144" s="2"/>
      <c r="F144" s="38"/>
      <c r="G144" s="60"/>
      <c r="H144" s="49"/>
      <c r="I144" s="2"/>
      <c r="J144" s="2"/>
      <c r="K144" s="2"/>
      <c r="L144" s="2"/>
      <c r="M144" s="2"/>
      <c r="N144" s="2"/>
      <c r="O144" s="2"/>
    </row>
    <row r="145" spans="1:15" ht="16.149999999999999" customHeight="1" x14ac:dyDescent="0.25">
      <c r="A145" s="9" t="s">
        <v>43</v>
      </c>
      <c r="B145" s="2"/>
      <c r="C145" s="2"/>
      <c r="D145" s="2"/>
      <c r="E145" s="2"/>
      <c r="F145" s="64">
        <f>SUM(G145+H145)</f>
        <v>13176</v>
      </c>
      <c r="G145" s="40">
        <f>IF(AND(F108&lt;=0,F129&gt;0),SUM(G120,G123,G132,G135,G138,G141),ROUND(SUM(G120,G123,G130,G132,G135,G138,G141)/5,2)*5)</f>
        <v>6588</v>
      </c>
      <c r="H145" s="40">
        <f>IF(AND(H108&lt;=0,F129&gt;0),SUM(H120,H123,H132,H141),ROUND(SUM(H120,H123,H130,H132,H141)/5,2)*5)</f>
        <v>6588</v>
      </c>
      <c r="I145" s="2"/>
      <c r="J145" s="2"/>
      <c r="K145" s="2"/>
      <c r="L145" s="2"/>
      <c r="M145" s="2"/>
      <c r="N145" s="2"/>
      <c r="O145" s="2"/>
    </row>
    <row r="146" spans="1:15" ht="16.149999999999999" customHeight="1" x14ac:dyDescent="0.25">
      <c r="A146" s="9"/>
      <c r="B146" s="2"/>
      <c r="C146" s="2"/>
      <c r="D146" s="2"/>
      <c r="E146" s="2"/>
      <c r="F146" s="38"/>
      <c r="G146" s="60"/>
      <c r="H146" s="49"/>
      <c r="I146" s="2"/>
      <c r="J146" s="2"/>
      <c r="K146" s="2"/>
      <c r="L146" s="2"/>
      <c r="M146" s="2"/>
      <c r="N146" s="2"/>
      <c r="O146" s="2"/>
    </row>
    <row r="147" spans="1:15" ht="16.149999999999999" customHeight="1" x14ac:dyDescent="0.25">
      <c r="A147" s="9" t="s">
        <v>140</v>
      </c>
      <c r="B147" s="2"/>
      <c r="C147" s="2"/>
      <c r="D147" s="2"/>
      <c r="E147" s="2"/>
      <c r="F147" s="64">
        <f>SUM(G147+H147)</f>
        <v>0</v>
      </c>
      <c r="G147" s="40">
        <f>IF((G116-G145)&lt;=0,0,ROUND((G116-G145)/5,2)*5)</f>
        <v>0</v>
      </c>
      <c r="H147" s="40">
        <f>IF((H116-H145)&lt;=0,0,ROUND((H116-H145)/5,2)*5)</f>
        <v>0</v>
      </c>
      <c r="I147" s="2"/>
      <c r="J147" s="2"/>
      <c r="K147" s="2"/>
      <c r="L147" s="2"/>
      <c r="M147" s="2"/>
      <c r="N147" s="2"/>
      <c r="O147" s="2"/>
    </row>
    <row r="148" spans="1:15" ht="16.149999999999999" customHeight="1" x14ac:dyDescent="0.2">
      <c r="A148" s="20"/>
      <c r="B148" s="2"/>
      <c r="C148" s="2"/>
      <c r="D148" s="2"/>
      <c r="E148" s="2"/>
      <c r="I148" s="2"/>
      <c r="J148" s="2"/>
      <c r="K148" s="2"/>
      <c r="L148" s="2"/>
      <c r="M148" s="2"/>
      <c r="N148" s="2"/>
      <c r="O148" s="2"/>
    </row>
    <row r="149" spans="1:15" ht="16.149999999999999" customHeight="1" x14ac:dyDescent="0.25">
      <c r="A149" s="146" t="s">
        <v>141</v>
      </c>
      <c r="B149" s="147"/>
      <c r="C149" s="147"/>
      <c r="D149" s="147"/>
      <c r="E149" s="2"/>
      <c r="I149" s="2"/>
      <c r="J149" s="2"/>
      <c r="K149" s="2"/>
      <c r="L149" s="2"/>
      <c r="M149" s="2"/>
      <c r="N149" s="2"/>
      <c r="O149" s="2"/>
    </row>
    <row r="150" spans="1:15" ht="16.149999999999999" customHeight="1" x14ac:dyDescent="0.25">
      <c r="A150" s="225"/>
      <c r="B150" s="226"/>
      <c r="C150" s="226"/>
      <c r="D150" s="226"/>
      <c r="E150" s="226"/>
      <c r="F150" s="226"/>
      <c r="G150" s="226"/>
      <c r="H150" s="227"/>
    </row>
    <row r="151" spans="1:15" ht="16.149999999999999" customHeight="1" x14ac:dyDescent="0.25">
      <c r="A151" s="217"/>
      <c r="B151" s="218"/>
      <c r="C151" s="218"/>
      <c r="D151" s="218"/>
      <c r="E151" s="218"/>
      <c r="F151" s="218"/>
      <c r="G151" s="218"/>
      <c r="H151" s="228"/>
    </row>
    <row r="152" spans="1:15" ht="16.149999999999999" customHeight="1" x14ac:dyDescent="0.25">
      <c r="A152" s="217"/>
      <c r="B152" s="218"/>
      <c r="C152" s="218"/>
      <c r="D152" s="218"/>
      <c r="E152" s="218"/>
      <c r="F152" s="218"/>
      <c r="G152" s="218"/>
      <c r="H152" s="228"/>
    </row>
    <row r="153" spans="1:15" ht="16.149999999999999" customHeight="1" x14ac:dyDescent="0.25">
      <c r="A153" s="217"/>
      <c r="B153" s="218"/>
      <c r="C153" s="218"/>
      <c r="D153" s="218"/>
      <c r="E153" s="218"/>
      <c r="F153" s="218"/>
      <c r="G153" s="218"/>
      <c r="H153" s="214"/>
    </row>
    <row r="154" spans="1:15" ht="16.149999999999999" customHeight="1" x14ac:dyDescent="0.25">
      <c r="A154" s="217"/>
      <c r="B154" s="218"/>
      <c r="C154" s="218"/>
      <c r="D154" s="218"/>
      <c r="E154" s="218"/>
      <c r="F154" s="218"/>
      <c r="G154" s="218"/>
      <c r="H154" s="214"/>
    </row>
    <row r="155" spans="1:15" ht="16.149999999999999" customHeight="1" x14ac:dyDescent="0.25">
      <c r="A155" s="217"/>
      <c r="B155" s="218"/>
      <c r="C155" s="218"/>
      <c r="D155" s="218"/>
      <c r="E155" s="218"/>
      <c r="F155" s="218"/>
      <c r="G155" s="218"/>
      <c r="H155" s="214"/>
    </row>
    <row r="156" spans="1:15" ht="16.149999999999999" customHeight="1" x14ac:dyDescent="0.25">
      <c r="A156" s="217"/>
      <c r="B156" s="218"/>
      <c r="C156" s="218"/>
      <c r="D156" s="218"/>
      <c r="E156" s="218"/>
      <c r="F156" s="218"/>
      <c r="G156" s="218"/>
      <c r="H156" s="214"/>
    </row>
    <row r="157" spans="1:15" ht="16.149999999999999" customHeight="1" x14ac:dyDescent="0.25">
      <c r="A157" s="217"/>
      <c r="B157" s="218"/>
      <c r="C157" s="218"/>
      <c r="D157" s="218"/>
      <c r="E157" s="218"/>
      <c r="F157" s="218"/>
      <c r="G157" s="218"/>
      <c r="H157" s="214"/>
    </row>
    <row r="158" spans="1:15" ht="16.149999999999999" customHeight="1" x14ac:dyDescent="0.25">
      <c r="A158" s="217"/>
      <c r="B158" s="218"/>
      <c r="C158" s="218"/>
      <c r="D158" s="218"/>
      <c r="E158" s="218"/>
      <c r="F158" s="218"/>
      <c r="G158" s="218"/>
      <c r="H158" s="214"/>
    </row>
    <row r="159" spans="1:15" ht="16.149999999999999" customHeight="1" x14ac:dyDescent="0.25">
      <c r="A159" s="217"/>
      <c r="B159" s="218"/>
      <c r="C159" s="218"/>
      <c r="D159" s="218"/>
      <c r="E159" s="218"/>
      <c r="F159" s="218"/>
      <c r="G159" s="218"/>
      <c r="H159" s="214"/>
    </row>
    <row r="160" spans="1:15" ht="16.149999999999999" customHeight="1" x14ac:dyDescent="0.2">
      <c r="A160" s="212"/>
      <c r="B160" s="213"/>
      <c r="C160" s="213"/>
      <c r="D160" s="213"/>
      <c r="E160" s="213"/>
      <c r="F160" s="213"/>
      <c r="G160" s="213"/>
      <c r="H160" s="214"/>
    </row>
    <row r="161" spans="1:8" ht="16.149999999999999" customHeight="1" x14ac:dyDescent="0.2">
      <c r="A161" s="200"/>
      <c r="B161" s="201"/>
      <c r="C161" s="201"/>
      <c r="D161" s="201"/>
      <c r="E161" s="201"/>
      <c r="F161" s="201"/>
      <c r="G161" s="201"/>
      <c r="H161" s="202"/>
    </row>
    <row r="162" spans="1:8" ht="16.149999999999999" customHeight="1" x14ac:dyDescent="0.2"/>
    <row r="163" spans="1:8" ht="16.149999999999999" customHeight="1" x14ac:dyDescent="0.2">
      <c r="A163" t="s">
        <v>168</v>
      </c>
    </row>
    <row r="164" spans="1:8" ht="16.149999999999999" customHeight="1" x14ac:dyDescent="0.2"/>
    <row r="165" spans="1:8" ht="16.149999999999999" customHeight="1" x14ac:dyDescent="0.2"/>
    <row r="166" spans="1:8" ht="31.15" customHeight="1" x14ac:dyDescent="0.2">
      <c r="A166" t="s">
        <v>83</v>
      </c>
      <c r="B166" s="206"/>
      <c r="C166" s="207"/>
      <c r="D166" s="207"/>
      <c r="E166" s="208"/>
    </row>
    <row r="167" spans="1:8" ht="16.149999999999999" customHeight="1" x14ac:dyDescent="0.2">
      <c r="A167" s="2"/>
      <c r="B167" s="117"/>
      <c r="C167" s="117"/>
      <c r="D167" s="117"/>
      <c r="E167" s="2"/>
      <c r="F167" s="3"/>
      <c r="G167" s="3"/>
      <c r="H167" s="2"/>
    </row>
    <row r="168" spans="1:8" ht="16.149999999999999" customHeight="1" x14ac:dyDescent="0.2">
      <c r="A168" s="2"/>
      <c r="B168" s="2"/>
      <c r="C168" s="2"/>
      <c r="D168" s="2"/>
      <c r="E168" s="2"/>
      <c r="F168" s="3"/>
      <c r="G168" s="3"/>
      <c r="H168" s="2"/>
    </row>
    <row r="169" spans="1:8" ht="16.149999999999999" customHeight="1" x14ac:dyDescent="0.2">
      <c r="A169" s="2" t="s">
        <v>84</v>
      </c>
      <c r="B169" s="2"/>
      <c r="C169" s="2"/>
      <c r="D169" s="2"/>
      <c r="E169" s="2"/>
      <c r="F169" s="3"/>
      <c r="G169" s="3"/>
      <c r="H169" s="2"/>
    </row>
    <row r="170" spans="1:8" ht="16.149999999999999" customHeight="1" x14ac:dyDescent="0.2">
      <c r="A170" s="209"/>
      <c r="B170" s="210"/>
      <c r="C170" s="210"/>
      <c r="D170" s="210"/>
      <c r="E170" s="210"/>
      <c r="F170" s="210"/>
      <c r="G170" s="210"/>
      <c r="H170" s="211"/>
    </row>
    <row r="171" spans="1:8" ht="16.149999999999999" customHeight="1" x14ac:dyDescent="0.2">
      <c r="A171" s="212"/>
      <c r="B171" s="213"/>
      <c r="C171" s="213"/>
      <c r="D171" s="213"/>
      <c r="E171" s="213"/>
      <c r="F171" s="213"/>
      <c r="G171" s="213"/>
      <c r="H171" s="214"/>
    </row>
    <row r="172" spans="1:8" ht="16.149999999999999" customHeight="1" x14ac:dyDescent="0.2">
      <c r="A172" s="212"/>
      <c r="B172" s="213"/>
      <c r="C172" s="213"/>
      <c r="D172" s="213"/>
      <c r="E172" s="213"/>
      <c r="F172" s="213"/>
      <c r="G172" s="213"/>
      <c r="H172" s="214"/>
    </row>
    <row r="173" spans="1:8" ht="16.149999999999999" customHeight="1" x14ac:dyDescent="0.2">
      <c r="A173" s="200"/>
      <c r="B173" s="201"/>
      <c r="C173" s="201"/>
      <c r="D173" s="201"/>
      <c r="E173" s="201"/>
      <c r="F173" s="201"/>
      <c r="G173" s="201"/>
      <c r="H173" s="202"/>
    </row>
    <row r="174" spans="1:8" ht="16.149999999999999" customHeight="1" x14ac:dyDescent="0.2">
      <c r="A174" s="117"/>
      <c r="B174" s="117"/>
      <c r="C174" s="117"/>
      <c r="D174" s="117"/>
      <c r="E174" s="117"/>
      <c r="F174" s="117"/>
      <c r="G174" s="117"/>
      <c r="H174" s="117"/>
    </row>
    <row r="175" spans="1:8" s="31" customFormat="1" ht="16.149999999999999" customHeight="1" x14ac:dyDescent="0.2">
      <c r="A175" s="118" t="s">
        <v>85</v>
      </c>
      <c r="B175" s="119"/>
      <c r="C175" s="119"/>
      <c r="D175" s="119"/>
      <c r="E175" s="119"/>
      <c r="F175" s="120"/>
      <c r="G175" s="120"/>
      <c r="H175" s="7"/>
    </row>
    <row r="176" spans="1:8" s="31" customFormat="1" ht="16.149999999999999" customHeight="1" x14ac:dyDescent="0.2">
      <c r="A176" s="118"/>
      <c r="B176" s="119"/>
      <c r="C176" s="119"/>
      <c r="D176" s="119"/>
      <c r="E176" s="119"/>
      <c r="F176" s="120"/>
      <c r="G176" s="120"/>
      <c r="H176" s="7"/>
    </row>
    <row r="177" spans="1:15" s="31" customFormat="1" ht="15.6" customHeight="1" x14ac:dyDescent="0.2">
      <c r="A177" s="121" t="s">
        <v>263</v>
      </c>
      <c r="B177" s="121"/>
      <c r="C177" s="121"/>
      <c r="D177" s="121"/>
      <c r="E177" s="121"/>
      <c r="F177" s="12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s="31" customFormat="1" ht="15.75" customHeight="1" x14ac:dyDescent="0.2">
      <c r="A178" s="121" t="s">
        <v>264</v>
      </c>
      <c r="B178" s="121"/>
      <c r="C178" s="121"/>
      <c r="D178" s="121"/>
      <c r="E178" s="121"/>
      <c r="F178" s="12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s="31" customFormat="1" ht="16.149999999999999" customHeight="1" x14ac:dyDescent="0.2">
      <c r="A179" s="121" t="s">
        <v>169</v>
      </c>
      <c r="B179" s="121"/>
      <c r="C179" s="121"/>
      <c r="D179" s="121"/>
      <c r="E179" s="121"/>
      <c r="F179" s="121"/>
      <c r="G179" s="120"/>
      <c r="H179" s="7"/>
    </row>
    <row r="180" spans="1:15" s="31" customFormat="1" ht="16.149999999999999" customHeight="1" x14ac:dyDescent="0.2">
      <c r="A180" s="121" t="s">
        <v>170</v>
      </c>
      <c r="B180" s="121"/>
      <c r="C180" s="121"/>
      <c r="D180" s="121"/>
      <c r="E180" s="121"/>
      <c r="F180" s="120"/>
      <c r="G180" s="120"/>
      <c r="H180" s="7"/>
    </row>
    <row r="181" spans="1:15" s="31" customFormat="1" ht="16.149999999999999" customHeight="1" x14ac:dyDescent="0.2">
      <c r="A181" s="121"/>
      <c r="B181" s="121"/>
      <c r="C181" s="121"/>
      <c r="D181" s="121"/>
      <c r="E181" s="121"/>
      <c r="F181" s="120"/>
      <c r="G181" s="120"/>
      <c r="H181" s="7"/>
    </row>
    <row r="182" spans="1:15" s="31" customFormat="1" ht="16.149999999999999" customHeight="1" x14ac:dyDescent="0.2">
      <c r="A182" s="121" t="s">
        <v>214</v>
      </c>
      <c r="B182" s="121"/>
      <c r="C182" s="121"/>
      <c r="D182" s="121"/>
      <c r="E182" s="121"/>
      <c r="F182" s="120"/>
      <c r="G182" s="120"/>
      <c r="H182" s="7"/>
    </row>
    <row r="183" spans="1:15" s="31" customFormat="1" ht="16.149999999999999" customHeight="1" x14ac:dyDescent="0.2">
      <c r="A183" s="121" t="s">
        <v>215</v>
      </c>
      <c r="B183" s="121"/>
      <c r="C183" s="121"/>
      <c r="D183" s="121"/>
      <c r="E183" s="121"/>
      <c r="F183" s="120"/>
      <c r="G183" s="120"/>
      <c r="H183" s="7"/>
    </row>
    <row r="184" spans="1:15" s="31" customFormat="1" ht="16.149999999999999" customHeight="1" x14ac:dyDescent="0.2">
      <c r="A184" s="121" t="s">
        <v>225</v>
      </c>
      <c r="B184" s="121"/>
      <c r="C184" s="121"/>
      <c r="D184" s="121"/>
      <c r="E184" s="121"/>
      <c r="F184" s="120"/>
      <c r="G184" s="120"/>
      <c r="H184" s="7"/>
    </row>
    <row r="185" spans="1:15" s="31" customFormat="1" ht="16.149999999999999" customHeight="1" x14ac:dyDescent="0.2">
      <c r="A185" s="121" t="s">
        <v>87</v>
      </c>
      <c r="B185" s="121"/>
      <c r="C185" s="121"/>
      <c r="D185" s="121"/>
      <c r="E185" s="121"/>
      <c r="F185" s="120"/>
      <c r="G185" s="120"/>
      <c r="H185" s="7"/>
    </row>
    <row r="186" spans="1:15" s="31" customFormat="1" ht="16.149999999999999" customHeight="1" x14ac:dyDescent="0.2">
      <c r="A186" s="121"/>
      <c r="B186" s="121"/>
      <c r="C186" s="121"/>
      <c r="D186" s="121"/>
      <c r="E186" s="121"/>
      <c r="F186" s="120"/>
      <c r="G186" s="120"/>
      <c r="H186" s="7"/>
    </row>
    <row r="187" spans="1:15" s="31" customFormat="1" ht="16.149999999999999" customHeight="1" x14ac:dyDescent="0.2">
      <c r="A187" s="121" t="s">
        <v>216</v>
      </c>
      <c r="B187" s="121"/>
      <c r="C187" s="121"/>
      <c r="D187" s="121"/>
      <c r="E187" s="121"/>
      <c r="F187" s="120"/>
      <c r="G187" s="120"/>
      <c r="H187" s="7"/>
    </row>
    <row r="188" spans="1:15" s="31" customFormat="1" ht="16.149999999999999" customHeight="1" x14ac:dyDescent="0.2">
      <c r="A188" s="121" t="s">
        <v>217</v>
      </c>
      <c r="B188" s="121"/>
      <c r="C188" s="121"/>
      <c r="D188" s="121"/>
      <c r="E188" s="121"/>
      <c r="F188" s="120"/>
      <c r="G188" s="120"/>
      <c r="H188" s="7"/>
    </row>
    <row r="189" spans="1:15" s="31" customFormat="1" ht="16.149999999999999" customHeight="1" x14ac:dyDescent="0.2">
      <c r="A189" s="121" t="s">
        <v>173</v>
      </c>
      <c r="B189" s="121"/>
      <c r="C189" s="121"/>
      <c r="D189" s="121"/>
      <c r="E189" s="121"/>
      <c r="F189" s="120"/>
      <c r="G189" s="120"/>
      <c r="H189" s="7"/>
    </row>
    <row r="190" spans="1:15" s="31" customFormat="1" ht="16.149999999999999" customHeight="1" x14ac:dyDescent="0.2">
      <c r="A190" s="121"/>
      <c r="B190" s="121"/>
      <c r="C190" s="121"/>
      <c r="D190" s="121"/>
      <c r="E190" s="121"/>
      <c r="F190" s="120"/>
      <c r="G190" s="120"/>
      <c r="H190" s="7"/>
    </row>
    <row r="191" spans="1:15" ht="16.149999999999999" customHeight="1" x14ac:dyDescent="0.2">
      <c r="A191" s="121"/>
      <c r="B191" s="121"/>
      <c r="C191" s="121"/>
      <c r="D191" s="121"/>
      <c r="E191" s="121"/>
      <c r="F191" s="122"/>
      <c r="G191" s="122"/>
      <c r="H191" s="2"/>
    </row>
    <row r="192" spans="1:15" ht="16.149999999999999" customHeight="1" x14ac:dyDescent="0.2">
      <c r="A192" s="118" t="s">
        <v>238</v>
      </c>
      <c r="B192" s="118"/>
      <c r="C192" s="118"/>
      <c r="D192" s="118"/>
      <c r="E192" s="119"/>
      <c r="F192" s="120"/>
      <c r="G192" s="120"/>
      <c r="H192" s="2"/>
    </row>
    <row r="193" spans="1:8" ht="16.149999999999999" customHeight="1" x14ac:dyDescent="0.2">
      <c r="A193" s="118" t="s">
        <v>88</v>
      </c>
      <c r="B193" s="118"/>
      <c r="C193" s="118"/>
      <c r="D193" s="118"/>
      <c r="E193" s="119"/>
      <c r="F193" s="120"/>
      <c r="G193" s="120"/>
      <c r="H193" s="2"/>
    </row>
    <row r="194" spans="1:8" ht="16.149999999999999" customHeight="1" x14ac:dyDescent="0.2">
      <c r="A194" s="118"/>
      <c r="B194" s="118"/>
      <c r="C194" s="118"/>
      <c r="D194" s="118"/>
      <c r="E194" s="119"/>
      <c r="F194" s="120"/>
      <c r="G194" s="120"/>
      <c r="H194" s="2"/>
    </row>
    <row r="195" spans="1:8" ht="16.149999999999999" customHeight="1" x14ac:dyDescent="0.2">
      <c r="A195" s="119" t="s">
        <v>218</v>
      </c>
      <c r="B195" s="119"/>
      <c r="C195" s="119"/>
      <c r="D195" s="119"/>
      <c r="E195" s="119"/>
      <c r="F195" s="120"/>
      <c r="G195" s="120"/>
      <c r="H195" s="2"/>
    </row>
    <row r="196" spans="1:8" ht="16.149999999999999" customHeight="1" x14ac:dyDescent="0.2">
      <c r="A196" s="119" t="s">
        <v>175</v>
      </c>
      <c r="B196" s="119"/>
      <c r="C196" s="119"/>
      <c r="D196" s="119"/>
      <c r="E196" s="119"/>
      <c r="F196" s="120"/>
      <c r="G196" s="120"/>
      <c r="H196" s="2"/>
    </row>
    <row r="197" spans="1:8" ht="16.149999999999999" customHeight="1" x14ac:dyDescent="0.2">
      <c r="A197" s="119"/>
      <c r="B197" s="119"/>
      <c r="C197" s="119"/>
      <c r="D197" s="119"/>
      <c r="E197" s="119"/>
      <c r="F197" s="120"/>
      <c r="G197" s="120"/>
      <c r="H197" s="2"/>
    </row>
    <row r="198" spans="1:8" ht="16.149999999999999" customHeight="1" x14ac:dyDescent="0.2">
      <c r="A198" s="123" t="s">
        <v>219</v>
      </c>
      <c r="B198" s="119"/>
      <c r="C198" s="119"/>
      <c r="D198" s="119"/>
      <c r="E198" s="119"/>
      <c r="F198" s="120"/>
      <c r="G198" s="120"/>
      <c r="H198" s="2"/>
    </row>
    <row r="199" spans="1:8" ht="16.149999999999999" customHeight="1" x14ac:dyDescent="0.2">
      <c r="A199" s="121" t="s">
        <v>249</v>
      </c>
      <c r="B199" s="119"/>
      <c r="C199" s="119"/>
      <c r="D199" s="119"/>
      <c r="E199" s="119"/>
      <c r="F199" s="120"/>
      <c r="G199" s="120"/>
      <c r="H199" s="2"/>
    </row>
    <row r="200" spans="1:8" ht="16.149999999999999" customHeight="1" x14ac:dyDescent="0.2">
      <c r="A200" s="119" t="s">
        <v>220</v>
      </c>
      <c r="B200" s="119"/>
      <c r="C200" s="119"/>
      <c r="D200" s="119"/>
      <c r="E200" s="119"/>
      <c r="F200" s="120"/>
      <c r="G200" s="120"/>
      <c r="H200" s="2"/>
    </row>
    <row r="201" spans="1:8" ht="16.149999999999999" customHeight="1" x14ac:dyDescent="0.2">
      <c r="A201" s="119" t="s">
        <v>226</v>
      </c>
      <c r="B201" s="119"/>
      <c r="C201" s="119"/>
      <c r="D201" s="119"/>
      <c r="E201" s="119"/>
      <c r="F201" s="120"/>
      <c r="G201" s="120"/>
      <c r="H201" s="2"/>
    </row>
    <row r="202" spans="1:8" ht="16.149999999999999" customHeight="1" x14ac:dyDescent="0.2">
      <c r="A202" s="119" t="s">
        <v>180</v>
      </c>
      <c r="B202" s="119"/>
      <c r="C202" s="119"/>
      <c r="D202" s="119"/>
      <c r="E202" s="119"/>
      <c r="F202" s="120"/>
      <c r="G202" s="120"/>
      <c r="H202" s="2"/>
    </row>
    <row r="203" spans="1:8" ht="16.149999999999999" customHeight="1" x14ac:dyDescent="0.2">
      <c r="A203" s="119"/>
      <c r="B203" s="119"/>
      <c r="C203" s="119"/>
      <c r="D203" s="119"/>
      <c r="E203" s="119"/>
      <c r="F203" s="120"/>
      <c r="G203" s="120"/>
      <c r="H203" s="2"/>
    </row>
    <row r="204" spans="1:8" ht="16.149999999999999" customHeight="1" x14ac:dyDescent="0.2">
      <c r="A204" s="119" t="s">
        <v>221</v>
      </c>
      <c r="B204" s="119"/>
      <c r="C204" s="119"/>
      <c r="D204" s="119"/>
      <c r="E204" s="119"/>
      <c r="F204" s="120"/>
      <c r="G204" s="120"/>
      <c r="H204" s="2"/>
    </row>
    <row r="205" spans="1:8" ht="16.149999999999999" customHeight="1" x14ac:dyDescent="0.2">
      <c r="A205" s="119" t="s">
        <v>222</v>
      </c>
      <c r="B205" s="119"/>
      <c r="C205" s="119"/>
      <c r="D205" s="119"/>
      <c r="E205" s="119"/>
      <c r="F205" s="120"/>
      <c r="G205" s="120"/>
      <c r="H205" s="2"/>
    </row>
    <row r="206" spans="1:8" s="130" customFormat="1" ht="16.149999999999999" customHeight="1" x14ac:dyDescent="0.2">
      <c r="A206" s="131" t="s">
        <v>223</v>
      </c>
      <c r="B206" s="131"/>
      <c r="C206" s="131"/>
      <c r="D206" s="131"/>
      <c r="E206" s="131"/>
      <c r="F206" s="132"/>
      <c r="G206" s="132"/>
      <c r="H206" s="133"/>
    </row>
    <row r="207" spans="1:8" s="130" customFormat="1" ht="16.149999999999999" customHeight="1" x14ac:dyDescent="0.2">
      <c r="A207" s="187" t="s">
        <v>262</v>
      </c>
      <c r="B207" s="131"/>
      <c r="C207" s="131"/>
      <c r="D207" s="131"/>
      <c r="E207" s="131"/>
      <c r="F207" s="132"/>
      <c r="G207" s="132"/>
      <c r="H207" s="133"/>
    </row>
    <row r="208" spans="1:8" s="183" customFormat="1" ht="16.149999999999999" customHeight="1" x14ac:dyDescent="0.2">
      <c r="A208" s="179"/>
      <c r="B208" s="180"/>
      <c r="C208" s="180"/>
      <c r="D208" s="180"/>
      <c r="E208" s="180"/>
      <c r="F208" s="181"/>
      <c r="G208" s="181"/>
      <c r="H208" s="182"/>
    </row>
    <row r="209" spans="1:9" s="130" customFormat="1" ht="16.149999999999999" customHeight="1" x14ac:dyDescent="0.2">
      <c r="A209" s="134" t="s">
        <v>251</v>
      </c>
      <c r="B209" s="131"/>
      <c r="C209" s="131"/>
      <c r="D209" s="131"/>
      <c r="E209" s="131"/>
      <c r="F209" s="132"/>
      <c r="G209" s="132"/>
      <c r="H209" s="133"/>
    </row>
    <row r="210" spans="1:9" s="130" customFormat="1" ht="16.149999999999999" customHeight="1" x14ac:dyDescent="0.2">
      <c r="A210" s="131" t="s">
        <v>250</v>
      </c>
      <c r="B210" s="131"/>
      <c r="C210" s="131"/>
      <c r="D210" s="131"/>
      <c r="E210" s="131"/>
      <c r="F210" s="132"/>
      <c r="G210" s="132"/>
      <c r="H210" s="133"/>
    </row>
    <row r="211" spans="1:9" s="130" customFormat="1" ht="16.149999999999999" customHeight="1" x14ac:dyDescent="0.2">
      <c r="A211" s="131" t="s">
        <v>224</v>
      </c>
      <c r="B211" s="131"/>
      <c r="C211" s="131"/>
      <c r="D211" s="131"/>
      <c r="E211" s="131"/>
      <c r="F211" s="132"/>
      <c r="G211" s="132"/>
      <c r="H211" s="133"/>
    </row>
    <row r="212" spans="1:9" s="130" customFormat="1" ht="16.149999999999999" customHeight="1" x14ac:dyDescent="0.2">
      <c r="A212" s="131"/>
      <c r="B212" s="131"/>
      <c r="C212" s="131"/>
      <c r="D212" s="131"/>
      <c r="E212" s="131"/>
      <c r="F212" s="132"/>
      <c r="G212" s="132"/>
      <c r="H212" s="133"/>
    </row>
    <row r="213" spans="1:9" ht="16.149999999999999" customHeight="1" x14ac:dyDescent="0.2">
      <c r="A213" s="119"/>
      <c r="B213" s="119"/>
      <c r="C213" s="119"/>
      <c r="D213" s="119"/>
      <c r="E213" s="119"/>
      <c r="F213" s="120"/>
      <c r="G213" s="120"/>
      <c r="H213" s="2"/>
    </row>
    <row r="214" spans="1:9" ht="16.149999999999999" customHeight="1" x14ac:dyDescent="0.2">
      <c r="A214" s="2"/>
      <c r="B214" s="2"/>
      <c r="C214" s="2"/>
      <c r="D214" s="2"/>
      <c r="E214" s="2"/>
      <c r="F214" s="3"/>
      <c r="G214" s="3"/>
      <c r="H214" s="2"/>
    </row>
    <row r="215" spans="1:9" ht="16.149999999999999" customHeight="1" x14ac:dyDescent="0.2">
      <c r="A215" s="2"/>
      <c r="B215" s="2"/>
      <c r="C215" s="2"/>
      <c r="D215" s="2"/>
      <c r="E215" s="2"/>
      <c r="F215" s="3"/>
      <c r="G215" s="3"/>
      <c r="H215" s="2"/>
    </row>
    <row r="216" spans="1:9" ht="16.149999999999999" customHeight="1" x14ac:dyDescent="0.25">
      <c r="A216" s="9"/>
      <c r="B216" s="2"/>
      <c r="C216" s="2"/>
      <c r="D216" s="2"/>
      <c r="E216" s="2"/>
      <c r="F216" s="3"/>
      <c r="G216" s="3"/>
      <c r="H216" s="2"/>
    </row>
    <row r="217" spans="1:9" ht="16.149999999999999" customHeight="1" x14ac:dyDescent="0.2">
      <c r="A217" s="124"/>
      <c r="B217" s="125"/>
      <c r="C217" s="125"/>
      <c r="D217" s="125"/>
      <c r="E217" s="125"/>
      <c r="F217" s="55"/>
      <c r="G217" s="55"/>
      <c r="H217" s="125"/>
      <c r="I217" s="33"/>
    </row>
    <row r="218" spans="1:9" ht="16.149999999999999" customHeight="1" x14ac:dyDescent="0.2">
      <c r="A218" s="32"/>
      <c r="B218" s="33"/>
      <c r="C218" s="33"/>
      <c r="D218" s="33"/>
      <c r="E218" s="33"/>
      <c r="F218" s="24"/>
      <c r="G218" s="24"/>
      <c r="H218" s="33"/>
      <c r="I218" s="33"/>
    </row>
    <row r="219" spans="1:9" ht="16.149999999999999" customHeight="1" x14ac:dyDescent="0.2">
      <c r="A219" s="34"/>
      <c r="B219" s="33"/>
      <c r="C219" s="33"/>
      <c r="D219" s="33"/>
      <c r="E219" s="33"/>
      <c r="F219" s="24"/>
      <c r="G219" s="24"/>
      <c r="H219" s="33"/>
      <c r="I219" s="33"/>
    </row>
    <row r="220" spans="1:9" ht="16.149999999999999" customHeight="1" x14ac:dyDescent="0.2">
      <c r="A220" s="34"/>
      <c r="B220" s="33"/>
      <c r="C220" s="33"/>
      <c r="D220" s="33"/>
      <c r="E220" s="33"/>
      <c r="F220" s="24"/>
      <c r="G220" s="24"/>
    </row>
  </sheetData>
  <sheetProtection algorithmName="SHA-512" hashValue="Q7q+gDAuI3brV8TDQmgwokSGonBtW0GhjZ49xIGnvWooMktzuyah9IYgHgfHJzs27HfNrZN7KH7gR/HzqfwiSg==" saltValue="mBcnT8CMTuIDt0Ip9KOFjw==" spinCount="100000" sheet="1" selectLockedCells="1"/>
  <mergeCells count="27">
    <mergeCell ref="A171:H171"/>
    <mergeCell ref="A172:H172"/>
    <mergeCell ref="A173:H173"/>
    <mergeCell ref="A158:H158"/>
    <mergeCell ref="A159:H159"/>
    <mergeCell ref="A160:H160"/>
    <mergeCell ref="A161:H161"/>
    <mergeCell ref="B166:E166"/>
    <mergeCell ref="A170:H170"/>
    <mergeCell ref="A157:H157"/>
    <mergeCell ref="G77:H77"/>
    <mergeCell ref="G80:H80"/>
    <mergeCell ref="G82:H82"/>
    <mergeCell ref="G85:H85"/>
    <mergeCell ref="A150:H150"/>
    <mergeCell ref="A151:H151"/>
    <mergeCell ref="A152:H152"/>
    <mergeCell ref="A153:H153"/>
    <mergeCell ref="A154:H154"/>
    <mergeCell ref="A155:H155"/>
    <mergeCell ref="A156:H156"/>
    <mergeCell ref="G73:H73"/>
    <mergeCell ref="B10:D10"/>
    <mergeCell ref="F10:G10"/>
    <mergeCell ref="B16:D16"/>
    <mergeCell ref="F16:G16"/>
    <mergeCell ref="F17:G17"/>
  </mergeCells>
  <conditionalFormatting sqref="F129">
    <cfRule type="expression" dxfId="0" priority="3">
      <formula>IF(F108&lt;=0,TRUE)</formula>
    </cfRule>
  </conditionalFormatting>
  <dataValidations count="21">
    <dataValidation type="custom" allowBlank="1" showInputMessage="1" showErrorMessage="1" error="Ce montant est incorrect" promptTitle="Frais bancaires" prompt="Il est possible de faire valoir les frais bancaires uniquement si les intérêts bruts sont indiqués. " sqref="F129">
      <formula1>ISNUMBER(F108)</formula1>
    </dataValidation>
    <dataValidation type="whole" allowBlank="1" showInputMessage="1" showErrorMessage="1" sqref="L109">
      <formula1>ISNUMBER(F108)</formula1>
      <formula2>ISNUMBER(F108)</formula2>
    </dataValidation>
    <dataValidation type="whole" allowBlank="1" showInputMessage="1" showErrorMessage="1" error="Zu hoher Betrag" promptTitle="Gewinnungskosten" prompt="Die Gewinnungskosten können bis höchstens des Nettoeinkommens geltend gemacht werden" sqref="F69">
      <formula1>0</formula1>
      <formula2>F64</formula2>
    </dataValidation>
    <dataValidation type="list" allowBlank="1" showInputMessage="1" showErrorMessage="1" sqref="F21">
      <formula1>Situation</formula1>
    </dataValidation>
    <dataValidation type="list" allowBlank="1" showInputMessage="1" showErrorMessage="1" sqref="J23:J26">
      <formula1>Anzahl</formula1>
    </dataValidation>
    <dataValidation type="list" allowBlank="1" showInputMessage="1" showErrorMessage="1" sqref="C12">
      <formula1>Mineurs</formula1>
    </dataValidation>
    <dataValidation type="list" allowBlank="1" showInputMessage="1" showErrorMessage="1" sqref="B15">
      <formula1>Adresse</formula1>
    </dataValidation>
    <dataValidation type="list" allowBlank="1" showInputMessage="1" showErrorMessage="1" sqref="D100:D102">
      <formula1>HEGrad</formula1>
    </dataValidation>
    <dataValidation type="list" allowBlank="1" showInputMessage="1" showErrorMessage="1" sqref="D36">
      <formula1>Agricoles</formula1>
    </dataValidation>
    <dataValidation type="decimal" allowBlank="1" showInputMessage="1" showErrorMessage="1" error="Le montant est trop élevé" promptTitle="Frais de maladie non couverts" prompt="Les frais de maladie non couverts ne doivent pas dépasser 1000 francs. " sqref="F135">
      <formula1>0</formula1>
      <formula2>1000</formula2>
    </dataValidation>
    <dataValidation type="custom" allowBlank="1" showInputMessage="1" showErrorMessage="1" sqref="F108">
      <formula1>ISNUMBER(F129)</formula1>
    </dataValidation>
    <dataValidation type="custom" allowBlank="1" showInputMessage="1" showErrorMessage="1" error="Der eingegebene Betrag kann nicht stimmen." promptTitle="Gebäudeunterhalt" prompt="Die Hypothekarzinsen und der Gebäude-unterhalt dürfen nicht höher als der Liegenschaftsertrag sein" sqref="F124">
      <formula1>IF(F105="",0,IF(AND(F105&gt;0,OR(F124=F105/10,F105/5)),F124,0))</formula1>
    </dataValidation>
    <dataValidation type="list" allowBlank="1" showInputMessage="1" showErrorMessage="1" sqref="F15">
      <formula1>Fonction</formula1>
    </dataValidation>
    <dataValidation type="decimal" operator="greaterThanOrEqual" allowBlank="1" showInputMessage="1" showErrorMessage="1" sqref="F104">
      <formula1>0</formula1>
    </dataValidation>
    <dataValidation type="decimal" operator="lessThanOrEqual" allowBlank="1" showInputMessage="1" showErrorMessage="1" error="Le montant est trop élevé" promptTitle="Frais d'acquisition" prompt="Il est possible de faire valoir les frais d'acquisition jusqu'à concurrence du revenu net. " sqref="G69:H69">
      <formula1>G64</formula1>
    </dataValidation>
    <dataValidation type="list" allowBlank="1" showInputMessage="1" showErrorMessage="1" sqref="D124">
      <formula1>Bâtiment</formula1>
    </dataValidation>
    <dataValidation type="list" allowBlank="1" showInputMessage="1" showErrorMessage="1" sqref="B9">
      <formula1>Appel1</formula1>
    </dataValidation>
    <dataValidation type="list" allowBlank="1" showInputMessage="1" showErrorMessage="1" sqref="F12">
      <formula1>Combien</formula1>
    </dataValidation>
    <dataValidation type="list" allowBlank="1" showInputMessage="1" showErrorMessage="1" sqref="D99">
      <formula1>Impotence</formula1>
    </dataValidation>
    <dataValidation type="custom" allowBlank="1" showInputMessage="1" showErrorMessage="1" error="Le montant est inexact" promptTitle="Entretien des bâtiments" prompt="Les intérêts hypothécaires et l'entretien des bâtiments ne doivent pas être supérieurs au produit des biens immobiliers. " sqref="F123">
      <formula1>IF(F104="",0,IF(AND(F104&gt;0,OR(F123=F104/10,F104/5)),F123,0))</formula1>
    </dataValidation>
    <dataValidation type="decimal" showInputMessage="1" showErrorMessage="1" error="Le montant est trop élevé" promptTitle="Intérêts hypothécaires" prompt="Les intérêts hypothécaires et les frais d'entretien des bâtiments ne doivent pas être supérieurs au revenu d'immeubles." sqref="F120">
      <formula1>0</formula1>
      <formula2>(F104-F123)</formula2>
    </dataValidation>
  </dataValidations>
  <hyperlinks>
    <hyperlink ref="A207" r:id="rId1"/>
  </hyperlinks>
  <pageMargins left="0.39370078740157483" right="0.23622047244094491" top="0.74803149606299213" bottom="0.35433070866141736" header="0.31496062992125984" footer="0.31496062992125984"/>
  <pageSetup paperSize="9" scale="62" orientation="portrait" r:id="rId2"/>
  <headerFooter>
    <oddHeader>&amp;L&amp;"Arial,Fett"&amp;12Direction de la santé publique et de la prévoyance sociale du canton Berne, Office des personnes âgées et handicapées</oddHeader>
    <oddFooter>&amp;LVersion 1.0
&amp;R &amp;P / &amp;N</oddFooter>
  </headerFooter>
  <rowBreaks count="3" manualBreakCount="3">
    <brk id="66" max="16383" man="1"/>
    <brk id="127" max="16383" man="1"/>
    <brk id="1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Personnes seules</vt:lpstr>
      <vt:lpstr>Couples</vt:lpstr>
      <vt:lpstr>'Personnes seules'!_GoBack</vt:lpstr>
      <vt:lpstr>Adresse</vt:lpstr>
      <vt:lpstr>Age</vt:lpstr>
      <vt:lpstr>Agricoles</vt:lpstr>
      <vt:lpstr>Couples!Anrede17</vt:lpstr>
      <vt:lpstr>Anrede17</vt:lpstr>
      <vt:lpstr>Couples!Anzahl</vt:lpstr>
      <vt:lpstr>Anzahl</vt:lpstr>
      <vt:lpstr>Appel</vt:lpstr>
      <vt:lpstr>Appel1</vt:lpstr>
      <vt:lpstr>Bâtiment</vt:lpstr>
      <vt:lpstr>Biens</vt:lpstr>
      <vt:lpstr>Combien</vt:lpstr>
      <vt:lpstr>Degré</vt:lpstr>
      <vt:lpstr>'Personnes seules'!Druckbereich</vt:lpstr>
      <vt:lpstr>Enfants</vt:lpstr>
      <vt:lpstr>Fonction</vt:lpstr>
      <vt:lpstr>Formule</vt:lpstr>
      <vt:lpstr>Funktion</vt:lpstr>
      <vt:lpstr>Couples!HEGrad</vt:lpstr>
      <vt:lpstr>HEGrad</vt:lpstr>
      <vt:lpstr>Impotence</vt:lpstr>
      <vt:lpstr>JahreA</vt:lpstr>
      <vt:lpstr>JahreP</vt:lpstr>
      <vt:lpstr>Couples!Kinder</vt:lpstr>
      <vt:lpstr>Kinder</vt:lpstr>
      <vt:lpstr>Couples!Landwirt</vt:lpstr>
      <vt:lpstr>Landwirt</vt:lpstr>
      <vt:lpstr>Landwirt1</vt:lpstr>
      <vt:lpstr>Landwirtschaft</vt:lpstr>
      <vt:lpstr>Madame</vt:lpstr>
      <vt:lpstr>Mineurs</vt:lpstr>
      <vt:lpstr>Nombre</vt:lpstr>
      <vt:lpstr>Sexe</vt:lpstr>
      <vt:lpstr>Situation</vt:lpstr>
      <vt:lpstr>wohnen</vt:lpstr>
      <vt:lpstr>Couples!Zuhause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Enquête sur la situation financière des adultes handicapés résidant dans une institution d'un autre canton 2021</dc:title>
  <dc:creator>Office des personnes âgées et des personnes handicapées</dc:creator>
  <cp:lastModifiedBy>Kunz Simona, GSI-ALBA</cp:lastModifiedBy>
  <cp:lastPrinted>2017-10-10T13:24:58Z</cp:lastPrinted>
  <dcterms:created xsi:type="dcterms:W3CDTF">2016-08-16T13:05:34Z</dcterms:created>
  <dcterms:modified xsi:type="dcterms:W3CDTF">2020-12-10T10:13:14Z</dcterms:modified>
</cp:coreProperties>
</file>