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a8ha-cfs-user.infra.be.ch\a8ha-cfs-user\UserHomes\mhod\Z_Systems\RedirectedFolders\Desktop\"/>
    </mc:Choice>
  </mc:AlternateContent>
  <xr:revisionPtr revIDLastSave="0" documentId="8_{DB9DDF89-64DE-4A22-AE9B-43B14C702A07}" xr6:coauthVersionLast="47" xr6:coauthVersionMax="47" xr10:uidLastSave="{00000000-0000-0000-0000-000000000000}"/>
  <workbookProtection workbookAlgorithmName="SHA-512" workbookHashValue="ECPKazQjMcNFGNaE+5z2tBTJo36yYLQ4u5VfAnhMBVo1aQEOL2yVxr77B8Zuy52Y1dnARQlV9E65hUyCHKOxUA==" workbookSaltValue="xklcC+V78Kfz+O38Wds4og==" workbookSpinCount="100000" lockStructure="1"/>
  <bookViews>
    <workbookView xWindow="-120" yWindow="-120" windowWidth="29040" windowHeight="15840" tabRatio="865" activeTab="1" xr2:uid="{00000000-000D-0000-FFFF-FFFF00000000}"/>
  </bookViews>
  <sheets>
    <sheet name="Kommentar" sheetId="14" r:id="rId1"/>
    <sheet name="Berechnung" sheetId="11" r:id="rId2"/>
    <sheet name="Jahresarbeitszeit" sheetId="13" r:id="rId3"/>
  </sheets>
  <definedNames>
    <definedName name="_xlnm.Print_Area" localSheetId="1">Berechnung!$A$1:$O$41</definedName>
    <definedName name="_xlnm.Print_Area" localSheetId="2">Jahresarbeitszeit!$A$1:$F$18</definedName>
    <definedName name="_xlnm.Print_Area" localSheetId="0">Kommentar!$A$1:$A$30</definedName>
    <definedName name="Z_2AB5DD9E_A6A3_4808_AFA7_F76C9A82CA8D_.wvu.PrintArea" localSheetId="1" hidden="1">Berechnung!$A$3:$J$37</definedName>
    <definedName name="Z_2AB5DD9E_A6A3_4808_AFA7_F76C9A82CA8D_.wvu.PrintArea" localSheetId="2" hidden="1">Jahresarbeitszeit!$A$3:$E$14</definedName>
    <definedName name="Z_2AB5DD9E_A6A3_4808_AFA7_F76C9A82CA8D_.wvu.PrintArea" localSheetId="0" hidden="1">Kommentar!$A$3:$A$30</definedName>
  </definedNames>
  <calcPr calcId="191029" iterate="1" fullPrecision="0"/>
  <customWorkbookViews>
    <customWorkbookView name="Stellenplan" guid="{2AB5DD9E-A6A3-4808-AFA7-F76C9A82CA8D}" maximized="1" windowWidth="1596" windowHeight="979" tabRatio="865" activeSheetId="14" showObjects="none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8" i="11" l="1"/>
  <c r="J30" i="11"/>
  <c r="J32" i="11"/>
  <c r="C11" i="13"/>
  <c r="D11" i="13" s="1"/>
  <c r="B10" i="13"/>
  <c r="B12" i="13" s="1"/>
  <c r="C9" i="13"/>
  <c r="D9" i="13" s="1"/>
  <c r="C8" i="13"/>
  <c r="D8" i="13" s="1"/>
  <c r="C7" i="13"/>
  <c r="D7" i="13" s="1"/>
  <c r="C6" i="13"/>
  <c r="C10" i="13" s="1"/>
  <c r="C12" i="13" s="1"/>
  <c r="D12" i="13" s="1"/>
  <c r="D6" i="13" l="1"/>
  <c r="D10" i="13"/>
  <c r="G18" i="11" l="1"/>
  <c r="I8" i="11" l="1"/>
  <c r="I9" i="11" l="1"/>
  <c r="F8" i="11"/>
  <c r="F9" i="11"/>
  <c r="F10" i="11"/>
  <c r="F11" i="11"/>
  <c r="F12" i="11"/>
  <c r="F13" i="11"/>
  <c r="F14" i="11"/>
  <c r="F15" i="11"/>
  <c r="F16" i="11"/>
  <c r="F17" i="11"/>
  <c r="F18" i="11"/>
  <c r="F19" i="11"/>
  <c r="F20" i="11"/>
  <c r="J21" i="11"/>
  <c r="J22" i="11" s="1"/>
  <c r="G12" i="11" l="1"/>
  <c r="H12" i="11" s="1"/>
  <c r="I12" i="11" s="1"/>
  <c r="G20" i="11" l="1"/>
  <c r="H20" i="11" s="1"/>
  <c r="I20" i="11" s="1"/>
  <c r="G17" i="11"/>
  <c r="H17" i="11" s="1"/>
  <c r="I17" i="11" s="1"/>
  <c r="G14" i="11"/>
  <c r="H14" i="11" s="1"/>
  <c r="I14" i="11" s="1"/>
  <c r="G19" i="11"/>
  <c r="H19" i="11" s="1"/>
  <c r="I19" i="11" s="1"/>
  <c r="H18" i="11"/>
  <c r="I18" i="11" s="1"/>
  <c r="H8" i="11"/>
  <c r="G13" i="11"/>
  <c r="H13" i="11" s="1"/>
  <c r="I13" i="11" s="1"/>
  <c r="G15" i="11"/>
  <c r="H15" i="11" s="1"/>
  <c r="I15" i="11" s="1"/>
  <c r="G16" i="11"/>
  <c r="H16" i="11" s="1"/>
  <c r="I16" i="11" s="1"/>
  <c r="G9" i="11"/>
  <c r="H9" i="11" s="1"/>
  <c r="G10" i="11"/>
  <c r="H10" i="11" s="1"/>
  <c r="I10" i="11" s="1"/>
  <c r="G11" i="11"/>
  <c r="H11" i="11" l="1"/>
  <c r="I11" i="11" s="1"/>
  <c r="G31" i="11" l="1"/>
  <c r="I31" i="11" s="1"/>
  <c r="G29" i="11"/>
  <c r="I29" i="11" s="1"/>
  <c r="G27" i="11"/>
  <c r="G26" i="11"/>
  <c r="G28" i="11" l="1"/>
  <c r="G32" i="11"/>
  <c r="I32" i="11" s="1"/>
  <c r="I26" i="11"/>
  <c r="G30" i="11" l="1"/>
  <c r="I30" i="11" s="1"/>
  <c r="I28" i="11"/>
  <c r="I27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Keller</author>
  </authors>
  <commentList>
    <comment ref="J26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Funktionsstufe 3a: </t>
        </r>
        <r>
          <rPr>
            <sz val="10"/>
            <color indexed="81"/>
            <rFont val="Tahoma"/>
            <family val="2"/>
          </rPr>
          <t>BSc in Pflege FH; Dipl. Pflege-fachperson HF; DN II; AKP; PsyKP; KWS; IKP; GKP; Dipl. Hebamme HF mit Diplom in Pflege; ausl. Diplomabschl. in Pflge mit Anerkennung; BSc Dipl. Hebamme/Entbindungspfleger HF und Diplomierte/r Rettungssanitäter/in HF mit 12 monatiger Berufserfahrung</t>
        </r>
      </text>
    </comment>
    <comment ref="J27" authorId="0" shapeId="0" xr:uid="{00000000-0006-0000-0100-000002000000}">
      <text>
        <r>
          <rPr>
            <b/>
            <sz val="10"/>
            <color indexed="81"/>
            <rFont val="Tahoma"/>
            <family val="2"/>
          </rPr>
          <t>Funktionsstufe 3b:</t>
        </r>
        <r>
          <rPr>
            <sz val="10"/>
            <color indexed="81"/>
            <rFont val="Tahoma"/>
            <family val="2"/>
          </rPr>
          <t xml:space="preserve"> Fachperson Langzeitpflege und -betreuung mit eidg. FA; DN I, BSc/ Dipl. Hebamme /Entbindungspfleger HF und Dipl. Rettungs-sanitäter/in HF ohne 12 monatige Berufserfahrung</t>
        </r>
      </text>
    </comment>
    <comment ref="J29" authorId="0" shapeId="0" xr:uid="{00000000-0006-0000-0100-000003000000}">
      <text>
        <r>
          <rPr>
            <b/>
            <sz val="10"/>
            <color indexed="81"/>
            <rFont val="Tahoma"/>
            <family val="2"/>
          </rPr>
          <t>Funktionsstufe 2:</t>
        </r>
        <r>
          <rPr>
            <sz val="10"/>
            <color indexed="81"/>
            <rFont val="Tahoma"/>
            <family val="2"/>
          </rPr>
          <t xml:space="preserve"> FaGe, FaBe, FASRK/PKP, Betagtenbetreuer/in,; Altenpfleger/in, Hauspfleger/in, Soziale Lehre (Agogis SoDK), Pharmaassistentin; Kinderpfleger/in; Familienpfleger/in; Nurse; ausländischer Abschluss im Pflegebereich mit Anerkennung als FaGe</t>
        </r>
      </text>
    </comment>
    <comment ref="J31" authorId="0" shapeId="0" xr:uid="{00000000-0006-0000-0100-000004000000}">
      <text>
        <r>
          <rPr>
            <b/>
            <sz val="10"/>
            <color indexed="81"/>
            <rFont val="Tahoma"/>
            <family val="2"/>
          </rPr>
          <t>Funktionsstufe 1:</t>
        </r>
        <r>
          <rPr>
            <sz val="10"/>
            <color indexed="81"/>
            <rFont val="Tahoma"/>
            <family val="2"/>
          </rPr>
          <t xml:space="preserve"> Assistent/in Gesundheit und Soziales EBA; ausländischer Abschluss im Pflegebereich mit Anerkennung als AGS; Pflegeassistent/in;  Spitalgehilfe/in, Pflegehilfe mit abgeschlossenem Grundkurs von 120 Stunden Theorie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<sst xmlns="http://schemas.openxmlformats.org/spreadsheetml/2006/main" count="87" uniqueCount="83">
  <si>
    <t>Anzahl Sollstellen</t>
  </si>
  <si>
    <t>Total Bewohner/innen:</t>
  </si>
  <si>
    <t>Stufendurchschnitt:</t>
  </si>
  <si>
    <t>Richtwert</t>
  </si>
  <si>
    <t>21-40</t>
  </si>
  <si>
    <t>41-60</t>
  </si>
  <si>
    <t>61-80</t>
  </si>
  <si>
    <t>81-100</t>
  </si>
  <si>
    <t>101-120</t>
  </si>
  <si>
    <t>121-140</t>
  </si>
  <si>
    <t>141-160</t>
  </si>
  <si>
    <t>161-180</t>
  </si>
  <si>
    <t>181-200</t>
  </si>
  <si>
    <t>201-220</t>
  </si>
  <si>
    <t>221&gt;</t>
  </si>
  <si>
    <t>Zeitraster KLV in Minuten</t>
  </si>
  <si>
    <t>0</t>
  </si>
  <si>
    <t>1-20</t>
  </si>
  <si>
    <t>Herleitung der Jahresarbeitszeit für den Stellenplan</t>
  </si>
  <si>
    <t>Tage</t>
  </si>
  <si>
    <t>Stunden</t>
  </si>
  <si>
    <t>Minuten</t>
  </si>
  <si>
    <t>Jahresarbeitszeit</t>
  </si>
  <si>
    <t>Ferien</t>
  </si>
  <si>
    <t>Weiterbildung</t>
  </si>
  <si>
    <t>Krankheit, Militär, Schwangerschaften und weitere Abwesenheiten</t>
  </si>
  <si>
    <t>Nettojahresarbeitszeit</t>
  </si>
  <si>
    <t>Pausen</t>
  </si>
  <si>
    <t>Effektive Arbeitszeit</t>
  </si>
  <si>
    <t>Stufen</t>
  </si>
  <si>
    <t xml:space="preserve"> Total benötigte Zeit pro Jahr in Minuten</t>
  </si>
  <si>
    <t>Zeit für Betreuung in Minuten</t>
  </si>
  <si>
    <t>Zeit für Pflege gemäss KLV; Mittelwerte in Minuten</t>
  </si>
  <si>
    <t xml:space="preserve">Sollstellen </t>
  </si>
  <si>
    <t>Anzahl Bewohner/innen eingeben:</t>
  </si>
  <si>
    <t>IST-Stellenplan eingeben:</t>
  </si>
  <si>
    <t>Anzahl Stellen pro Bewohner/in</t>
  </si>
  <si>
    <t xml:space="preserve">Zeit für Overhead in Minuten                          (10% der Pflegezeit)                 </t>
  </si>
  <si>
    <t xml:space="preserve">Jahresarbeitszeit netto in Minuten        </t>
  </si>
  <si>
    <t>Name Heim:</t>
  </si>
  <si>
    <t>Abteilung:</t>
  </si>
  <si>
    <t>Datum:</t>
  </si>
  <si>
    <t>Richtwert erreicht:</t>
  </si>
  <si>
    <t>L</t>
  </si>
  <si>
    <t>ü</t>
  </si>
  <si>
    <t>= erfüllt</t>
  </si>
  <si>
    <t>= leider nicht</t>
  </si>
  <si>
    <t>Kommentar zum Stellenplan Pflege und Betreuung im Kanton Bern</t>
  </si>
  <si>
    <t>Den Funktionsstufen sind die folgenden Ausbildungen zugeordnet:</t>
  </si>
  <si>
    <t>Nicht in den Vorgaben enthalten ist wie bisher die Aktivierungstherapie.</t>
  </si>
  <si>
    <t>2. Lehrjahr: 40%</t>
  </si>
  <si>
    <t xml:space="preserve">1. Lehrjahr: 20% </t>
  </si>
  <si>
    <t>Der bisher gültige Stellenplan wurde auf das neue 13-Stufenmodell umgestellt. Er gilt ab dem 1. Januar 2011.</t>
  </si>
  <si>
    <t>Die Berechnung der Stellen orientiert sich an der bisherigen Systematik. Diese wurde wo nötig den neuen Bestimmungen angepasst.</t>
  </si>
  <si>
    <r>
      <t>Lernende Assistent/in Gesundheit und Soziales</t>
    </r>
    <r>
      <rPr>
        <sz val="10"/>
        <rFont val="Arial"/>
        <family val="2"/>
      </rPr>
      <t xml:space="preserve"> können auf der </t>
    </r>
    <r>
      <rPr>
        <b/>
        <sz val="10"/>
        <rFont val="Arial"/>
        <family val="2"/>
      </rPr>
      <t>Funktionsstufe 1</t>
    </r>
    <r>
      <rPr>
        <sz val="10"/>
        <rFont val="Arial"/>
        <family val="2"/>
      </rPr>
      <t xml:space="preserve"> wie folgt angerechnet werden:  </t>
    </r>
  </si>
  <si>
    <t xml:space="preserve">Stellenplan Pflege/Betreuung für Pflegeheime im Kanton Bern        </t>
  </si>
  <si>
    <r>
      <t>Die Führungspersonen (Pflegedienstleitung, Gruppenleitungen usw.)</t>
    </r>
    <r>
      <rPr>
        <sz val="10"/>
        <rFont val="Arial"/>
        <family val="2"/>
      </rPr>
      <t xml:space="preserve"> können auf der ihrer Ausbildung entsprechenden Funktionsstufe voll angerechnet werden. Im Stellenplan enthalten sind zudem die Nachtwachen.</t>
    </r>
  </si>
  <si>
    <t>Geändert sind die Bezeichnungen der Kategorien: An die Stelle der bisherigen Bezeichnungen (Tertiärstufe, Sekundarstufe II und Assistenzstufe) treten neu Funktionsstufen. Dies weil es bei den bisherigen Bezeichnungen immer wieder zu Verwechslungen bei der Zuordnung kam: gewisse Ausbildungen sind in der Bildungssystematik der Tertiärstufe zugeordnet, im Stellenplan gehören sie jedoch auf die Sekundarstufe II. Dasselbe gilt für die Sekundarstufe II und die Assistenzstufe.</t>
  </si>
  <si>
    <t>Anrechnung von Lernenden im Stellenplan</t>
  </si>
  <si>
    <t>Lernende FaGe Erwachsene:</t>
  </si>
  <si>
    <t>Total Stellen:</t>
  </si>
  <si>
    <t>Entspricht den Stellenvorgaben der GSI                                       Eingaben nur in gelben Zellen nötig</t>
  </si>
  <si>
    <r>
      <t xml:space="preserve">Anteil Funktionsstufe 2: </t>
    </r>
    <r>
      <rPr>
        <sz val="11"/>
        <rFont val="Arial Narrow"/>
        <family val="2"/>
      </rPr>
      <t>Richtwert 30 %</t>
    </r>
  </si>
  <si>
    <r>
      <t>Anteil Funktionsstufe 1</t>
    </r>
    <r>
      <rPr>
        <sz val="11"/>
        <rFont val="Arial Narrow"/>
        <family val="2"/>
      </rPr>
      <t>; Maximal 50%</t>
    </r>
  </si>
  <si>
    <r>
      <t>Funktionsstufe 3a:</t>
    </r>
    <r>
      <rPr>
        <sz val="11"/>
        <rFont val="Arial"/>
        <family val="2"/>
      </rPr>
      <t xml:space="preserve"> BSc in Pflege FH; Dipl. Pflegefachperson HF; Dipl. Pflegefachperson DN II; Dipl. Krankenschwester/-pfleger AKP, PsyKP, KWS, IKP,GKP; Dipl. Hebamme HF mit Diplom in Pflege; ausl. Diplomabschluss in Pflege </t>
    </r>
    <r>
      <rPr>
        <b/>
        <sz val="11"/>
        <rFont val="Arial"/>
        <family val="2"/>
      </rPr>
      <t>mit</t>
    </r>
    <r>
      <rPr>
        <sz val="11"/>
        <rFont val="Arial"/>
        <family val="2"/>
      </rPr>
      <t xml:space="preserve"> Anerkennung; BSc/Dipl. Hebamme/Entbindungspfleger HF</t>
    </r>
    <r>
      <rPr>
        <b/>
        <sz val="11"/>
        <rFont val="Arial"/>
        <family val="2"/>
      </rPr>
      <t xml:space="preserve"> mit</t>
    </r>
    <r>
      <rPr>
        <sz val="11"/>
        <rFont val="Arial"/>
        <family val="2"/>
      </rPr>
      <t xml:space="preserve"> 12 Monaten Berufserfahrung (Vollzeit) Pflegepraxis; Dipl. Rettungssanitäter/in HF mit 12 Monaten Berufserfahrung (Vollzeit)</t>
    </r>
  </si>
  <si>
    <r>
      <t xml:space="preserve">Funktionsstufe 3b: </t>
    </r>
    <r>
      <rPr>
        <sz val="11"/>
        <rFont val="Arial"/>
        <family val="2"/>
      </rPr>
      <t xml:space="preserve">Fachperson Langzeitpflege und -betreuung mit eidg. FA; Dipl. Pflegefachperson DN I; BSc/Dipl. Hebamme/Entbindungspfleger HF </t>
    </r>
    <r>
      <rPr>
        <b/>
        <sz val="11"/>
        <rFont val="Arial"/>
        <family val="2"/>
      </rPr>
      <t>ohne</t>
    </r>
    <r>
      <rPr>
        <sz val="11"/>
        <rFont val="Arial"/>
        <family val="2"/>
      </rPr>
      <t xml:space="preserve"> 12 monatige Berufserfahrung (Vollzeit); Dipl. Rettungssanitäter/in HF </t>
    </r>
    <r>
      <rPr>
        <b/>
        <sz val="11"/>
        <rFont val="Arial"/>
        <family val="2"/>
      </rPr>
      <t>ohne</t>
    </r>
    <r>
      <rPr>
        <sz val="11"/>
        <rFont val="Arial"/>
        <family val="2"/>
      </rPr>
      <t xml:space="preserve"> 12 Monate Berufserfahrung (Vollzeit)</t>
    </r>
  </si>
  <si>
    <r>
      <t xml:space="preserve">Funktionsstufe 2: </t>
    </r>
    <r>
      <rPr>
        <sz val="11"/>
        <rFont val="Arial"/>
        <family val="2"/>
      </rPr>
      <t>ausländischer Diplomabschluss in Pflege</t>
    </r>
    <r>
      <rPr>
        <b/>
        <sz val="11"/>
        <rFont val="Arial"/>
        <family val="2"/>
      </rPr>
      <t xml:space="preserve"> ohne</t>
    </r>
    <r>
      <rPr>
        <sz val="11"/>
        <rFont val="Arial"/>
        <family val="2"/>
      </rPr>
      <t xml:space="preserve"> Anerkennung; Altenpfleger/in; Krankenpfleger/in FASRK/PKP; FaGe; FaBe; Betagtenbetreuer/in, Soziale Lehre (Agogis SoDK); Dipl. Hauspfleger/in (EFZ); Familienpfleger/in; Kinderpfleger/in; Nurse; ausl. Abschluss im Pflegebereich mit Anerkennung FaGe</t>
    </r>
  </si>
  <si>
    <r>
      <t>Funktionsstufe 1:</t>
    </r>
    <r>
      <rPr>
        <sz val="11"/>
        <rFont val="Arial"/>
        <family val="2"/>
      </rPr>
      <t xml:space="preserve"> Assistent/in Gesundheit und Soziales EBA, ausl. Abschluss im Pflegebereich mit Anerkennung als AGS; Pflegeassistent/in; Spitalgehilfe/gehilfin SDK; Pflegehelfer/in (abgeschl. Grundkurs mit mind. 120h Theorie)</t>
    </r>
  </si>
  <si>
    <r>
      <t xml:space="preserve">Ausbildungsverantwortliche </t>
    </r>
    <r>
      <rPr>
        <sz val="10"/>
        <rFont val="Arial"/>
        <family val="2"/>
      </rPr>
      <t>können im Stellenplan nur für den Anteil Pflege ausserhalb der Ausbildungsaufgabe angerechnet werden, weil sie von der GSI über die Ausbildungsentschädigung finanziert werden.</t>
    </r>
  </si>
  <si>
    <r>
      <t>Lernende BSc in Pflege/Dipl. Pflegefachfrau/-mann HF (ohne FAGe EFZ):                                                                           auf der Funktionsstufe 1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1. Ausbildungsjahr: 20% // 2. Ausbildungsjahr: 40% // 3. Ausbildungsjahr: 60%</t>
    </r>
  </si>
  <si>
    <r>
      <rPr>
        <b/>
        <sz val="10"/>
        <rFont val="Arial"/>
        <family val="2"/>
      </rPr>
      <t>Lernende Dipl. Pflegefachfrau/-mann HF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(mit FaGe EFZ</t>
    </r>
    <r>
      <rPr>
        <sz val="10"/>
        <rFont val="Arial"/>
        <family val="2"/>
      </rPr>
      <t xml:space="preserve"> oder äquivalentem zugelassenen Berufsabschluss):                      </t>
    </r>
    <r>
      <rPr>
        <b/>
        <sz val="10"/>
        <rFont val="Arial"/>
        <family val="2"/>
      </rPr>
      <t>auf Funktionsstufe 2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       1. Ausbildungsjahr: 20% // 2. Ausbildungsjahr: 40% // 3. Ausbildungsjahr: 60%</t>
    </r>
  </si>
  <si>
    <r>
      <rPr>
        <b/>
        <sz val="10"/>
        <rFont val="Arial"/>
        <family val="2"/>
      </rPr>
      <t>Dipl. Pflegefachfrau/-mann HF verkürzt (mit FaGe EFZ</t>
    </r>
    <r>
      <rPr>
        <sz val="10"/>
        <rFont val="Arial"/>
        <family val="2"/>
      </rPr>
      <t xml:space="preserve"> oder äquivalentem zugelassenen Berufsabschluss):                       </t>
    </r>
    <r>
      <rPr>
        <b/>
        <sz val="10"/>
        <rFont val="Arial"/>
        <family val="2"/>
      </rPr>
      <t>auf Funktionsstufe 2</t>
    </r>
    <r>
      <rPr>
        <sz val="10"/>
        <rFont val="Arial"/>
        <family val="2"/>
      </rPr>
      <t>:                                                                                                                                                                             1 Ausbildungsjahr: 40% // 2. Ausbildungsjahr: 60%</t>
    </r>
  </si>
  <si>
    <r>
      <t xml:space="preserve">Pflegefachfrau/-mann HF (mit FaGe EFZ) modulare Ausbildungsgänge: </t>
    </r>
    <r>
      <rPr>
        <sz val="10"/>
        <rFont val="Arial"/>
        <family val="2"/>
      </rPr>
      <t xml:space="preserve">auf der </t>
    </r>
    <r>
      <rPr>
        <b/>
        <sz val="10"/>
        <rFont val="Arial"/>
        <family val="2"/>
      </rPr>
      <t>Funktionsstufe 2</t>
    </r>
    <r>
      <rPr>
        <sz val="10"/>
        <rFont val="Arial"/>
        <family val="2"/>
      </rPr>
      <t>:                                      1. - 4. Ausbildungsjahr: 50% des Anstellungsgrads</t>
    </r>
  </si>
  <si>
    <r>
      <rPr>
        <b/>
        <sz val="10"/>
        <rFont val="Arial"/>
        <family val="2"/>
      </rPr>
      <t>Lernende FaGe und FaBe</t>
    </r>
    <r>
      <rPr>
        <sz val="10"/>
        <rFont val="Arial"/>
        <family val="2"/>
      </rPr>
      <t xml:space="preserve"> können auf der </t>
    </r>
    <r>
      <rPr>
        <b/>
        <sz val="10"/>
        <rFont val="Arial"/>
        <family val="2"/>
      </rPr>
      <t>Funktionsstufe 1</t>
    </r>
    <r>
      <rPr>
        <sz val="10"/>
        <rFont val="Arial"/>
        <family val="2"/>
      </rPr>
      <t xml:space="preserve"> wie folgt angerechnet werden:</t>
    </r>
  </si>
  <si>
    <t>1. Lehrjahr: 20% // 2. Lehrjahr: 40% // 3. Lehrjahr: 60%</t>
  </si>
  <si>
    <t>1. Lehrjahr: 50% des Anstellungsgrads auf Fuktionsstufe 1 und 50% des Anstellungsgrads auf Funktionsstufe 2</t>
  </si>
  <si>
    <t>2. Lehrjahr: Funktionsstufe 2 gemäss Anstellungsgrads</t>
  </si>
  <si>
    <r>
      <t>Anteil Funktionsstufe 3a:</t>
    </r>
    <r>
      <rPr>
        <sz val="11"/>
        <rFont val="Arial Narrow"/>
        <family val="2"/>
      </rPr>
      <t xml:space="preserve">  Mindestens 14%</t>
    </r>
  </si>
  <si>
    <r>
      <t xml:space="preserve">Anteil Funktionsstufe 3b: </t>
    </r>
    <r>
      <rPr>
        <sz val="11"/>
        <rFont val="Arial Narrow"/>
        <family val="2"/>
      </rPr>
      <t>6%</t>
    </r>
  </si>
  <si>
    <r>
      <t xml:space="preserve">Funktionsstufe 3 total: </t>
    </r>
    <r>
      <rPr>
        <sz val="11"/>
        <rFont val="Arial Narrow"/>
        <family val="2"/>
      </rPr>
      <t>Mindestens 20%</t>
    </r>
  </si>
  <si>
    <r>
      <t>Anteil Funktionsstufe 3 &amp; 2: Total mindestens</t>
    </r>
    <r>
      <rPr>
        <sz val="11"/>
        <rFont val="Arial Narrow"/>
        <family val="2"/>
      </rPr>
      <t xml:space="preserve"> 50%</t>
    </r>
  </si>
  <si>
    <t xml:space="preserve">Dieser Stellenplan dient als Arbeitshilfe für die Mitglieder von CURAVIVA BE und hat keinen rechtsverbindlichen Charakter. Massgebend und verbindlich sind die Vorgaben des Kantons. </t>
  </si>
  <si>
    <t>Version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</si>
</sst>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"/>
  </numFmts>
  <fonts count="35" x14ac:knownFonts="1">
    <font>
      <sz val="11"/>
      <name val="Arial Narrow"/>
    </font>
    <font>
      <b/>
      <sz val="11"/>
      <name val="Arial Narrow"/>
      <family val="2"/>
    </font>
    <font>
      <sz val="11"/>
      <name val="Arial Narrow"/>
      <family val="2"/>
    </font>
    <font>
      <sz val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b/>
      <sz val="14"/>
      <color indexed="63"/>
      <name val="Arial Narrow"/>
      <family val="2"/>
    </font>
    <font>
      <b/>
      <sz val="20"/>
      <name val="Arial Narrow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 Narrow"/>
      <family val="2"/>
    </font>
    <font>
      <i/>
      <sz val="14"/>
      <name val="Arial Narrow"/>
      <family val="2"/>
    </font>
    <font>
      <sz val="14"/>
      <name val="Arial Narrow"/>
      <family val="2"/>
    </font>
    <font>
      <b/>
      <sz val="14"/>
      <name val="Arial Narrow"/>
      <family val="2"/>
    </font>
    <font>
      <b/>
      <sz val="14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b/>
      <sz val="14"/>
      <name val="Wingdings"/>
      <charset val="2"/>
    </font>
    <font>
      <b/>
      <sz val="16"/>
      <name val="Wingdings"/>
      <charset val="2"/>
    </font>
    <font>
      <b/>
      <sz val="16"/>
      <name val="Arial Narrow"/>
      <family val="2"/>
    </font>
    <font>
      <sz val="16"/>
      <name val="Wingdings"/>
      <charset val="2"/>
    </font>
    <font>
      <sz val="12"/>
      <name val="Arial Narrow"/>
      <family val="2"/>
    </font>
    <font>
      <sz val="8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0"/>
      <name val="Arial"/>
      <family val="2"/>
    </font>
    <font>
      <sz val="9"/>
      <name val="Arial"/>
      <family val="2"/>
    </font>
    <font>
      <b/>
      <sz val="18"/>
      <name val="Arial Narrow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2" fontId="1" fillId="0" borderId="0" xfId="0" applyNumberFormat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" fontId="0" fillId="0" borderId="1" xfId="0" quotePrefix="1" applyNumberForma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0" fillId="0" borderId="4" xfId="0" applyBorder="1"/>
    <xf numFmtId="0" fontId="4" fillId="0" borderId="4" xfId="0" applyFont="1" applyBorder="1" applyAlignment="1">
      <alignment horizontal="right"/>
    </xf>
    <xf numFmtId="0" fontId="13" fillId="0" borderId="0" xfId="0" applyFont="1"/>
    <xf numFmtId="0" fontId="14" fillId="0" borderId="0" xfId="0" applyFont="1"/>
    <xf numFmtId="0" fontId="15" fillId="4" borderId="2" xfId="0" applyFont="1" applyFill="1" applyBorder="1" applyAlignment="1">
      <alignment wrapText="1"/>
    </xf>
    <xf numFmtId="9" fontId="1" fillId="0" borderId="0" xfId="0" applyNumberFormat="1" applyFont="1" applyAlignment="1">
      <alignment horizontal="center"/>
    </xf>
    <xf numFmtId="3" fontId="2" fillId="0" borderId="4" xfId="0" applyNumberFormat="1" applyFont="1" applyBorder="1" applyAlignment="1">
      <alignment horizontal="center" vertical="center" wrapText="1"/>
    </xf>
    <xf numFmtId="0" fontId="11" fillId="0" borderId="0" xfId="0" applyFont="1"/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6" fillId="0" borderId="0" xfId="0" applyFont="1" applyAlignment="1">
      <alignment vertical="top"/>
    </xf>
    <xf numFmtId="1" fontId="2" fillId="0" borderId="5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3" fontId="0" fillId="0" borderId="0" xfId="0" applyNumberFormat="1" applyAlignment="1">
      <alignment horizontal="center"/>
    </xf>
    <xf numFmtId="0" fontId="10" fillId="0" borderId="0" xfId="1"/>
    <xf numFmtId="1" fontId="2" fillId="0" borderId="4" xfId="0" quotePrefix="1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16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right"/>
    </xf>
    <xf numFmtId="4" fontId="3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2" fontId="2" fillId="0" borderId="0" xfId="0" applyNumberFormat="1" applyFont="1" applyAlignment="1">
      <alignment horizontal="center"/>
    </xf>
    <xf numFmtId="4" fontId="2" fillId="0" borderId="4" xfId="0" applyNumberFormat="1" applyFont="1" applyBorder="1" applyAlignment="1">
      <alignment horizontal="center" vertical="center" wrapText="1"/>
    </xf>
    <xf numFmtId="4" fontId="6" fillId="0" borderId="13" xfId="0" applyNumberFormat="1" applyFont="1" applyBorder="1" applyAlignment="1">
      <alignment horizontal="center"/>
    </xf>
    <xf numFmtId="0" fontId="0" fillId="0" borderId="14" xfId="0" applyBorder="1"/>
    <xf numFmtId="14" fontId="5" fillId="5" borderId="7" xfId="0" applyNumberFormat="1" applyFont="1" applyFill="1" applyBorder="1" applyAlignment="1" applyProtection="1">
      <alignment horizontal="center" vertical="center"/>
      <protection locked="0"/>
    </xf>
    <xf numFmtId="3" fontId="0" fillId="0" borderId="4" xfId="0" applyNumberForma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164" fontId="21" fillId="0" borderId="0" xfId="0" applyNumberFormat="1" applyFont="1" applyAlignment="1">
      <alignment horizontal="right" vertical="center"/>
    </xf>
    <xf numFmtId="0" fontId="22" fillId="6" borderId="9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6" xfId="0" applyFont="1" applyFill="1" applyBorder="1" applyAlignment="1">
      <alignment horizontal="center" vertical="center"/>
    </xf>
    <xf numFmtId="0" fontId="24" fillId="0" borderId="0" xfId="0" applyFont="1" applyAlignment="1">
      <alignment horizontal="right"/>
    </xf>
    <xf numFmtId="0" fontId="25" fillId="0" borderId="0" xfId="0" quotePrefix="1" applyFont="1"/>
    <xf numFmtId="0" fontId="3" fillId="0" borderId="0" xfId="0" quotePrefix="1" applyFont="1"/>
    <xf numFmtId="0" fontId="7" fillId="0" borderId="6" xfId="0" applyFont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1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0" fillId="0" borderId="0" xfId="1" applyAlignment="1">
      <alignment vertical="center"/>
    </xf>
    <xf numFmtId="0" fontId="16" fillId="0" borderId="0" xfId="0" applyFont="1"/>
    <xf numFmtId="0" fontId="17" fillId="0" borderId="4" xfId="0" applyFont="1" applyBorder="1" applyAlignment="1">
      <alignment vertical="center" wrapText="1"/>
    </xf>
    <xf numFmtId="0" fontId="17" fillId="8" borderId="1" xfId="0" applyFont="1" applyFill="1" applyBorder="1" applyAlignment="1">
      <alignment vertical="center" wrapText="1"/>
    </xf>
    <xf numFmtId="0" fontId="17" fillId="8" borderId="2" xfId="0" applyFont="1" applyFill="1" applyBorder="1" applyAlignment="1">
      <alignment vertical="center" wrapText="1"/>
    </xf>
    <xf numFmtId="0" fontId="23" fillId="0" borderId="0" xfId="0" applyFont="1"/>
    <xf numFmtId="0" fontId="29" fillId="4" borderId="7" xfId="0" applyFont="1" applyFill="1" applyBorder="1" applyAlignment="1">
      <alignment vertical="center" wrapText="1"/>
    </xf>
    <xf numFmtId="0" fontId="29" fillId="4" borderId="6" xfId="0" applyFont="1" applyFill="1" applyBorder="1" applyAlignment="1">
      <alignment vertical="center" wrapText="1"/>
    </xf>
    <xf numFmtId="0" fontId="30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0" fontId="29" fillId="9" borderId="6" xfId="0" applyFont="1" applyFill="1" applyBorder="1" applyAlignment="1">
      <alignment vertical="center" wrapText="1"/>
    </xf>
    <xf numFmtId="0" fontId="29" fillId="9" borderId="6" xfId="1" applyFont="1" applyFill="1" applyBorder="1" applyAlignment="1">
      <alignment wrapText="1"/>
    </xf>
    <xf numFmtId="0" fontId="32" fillId="0" borderId="14" xfId="1" applyFont="1" applyBorder="1" applyAlignment="1">
      <alignment vertical="center" wrapText="1"/>
    </xf>
    <xf numFmtId="4" fontId="15" fillId="4" borderId="2" xfId="0" applyNumberFormat="1" applyFont="1" applyFill="1" applyBorder="1"/>
    <xf numFmtId="0" fontId="10" fillId="9" borderId="0" xfId="1" applyFill="1" applyAlignment="1">
      <alignment vertical="center" wrapText="1"/>
    </xf>
    <xf numFmtId="0" fontId="10" fillId="9" borderId="18" xfId="1" applyFill="1" applyBorder="1" applyAlignment="1">
      <alignment vertical="center" wrapText="1"/>
    </xf>
    <xf numFmtId="0" fontId="22" fillId="6" borderId="19" xfId="0" applyFont="1" applyFill="1" applyBorder="1" applyAlignment="1">
      <alignment horizontal="center" vertical="center"/>
    </xf>
    <xf numFmtId="2" fontId="3" fillId="5" borderId="9" xfId="0" applyNumberFormat="1" applyFont="1" applyFill="1" applyBorder="1" applyAlignment="1" applyProtection="1">
      <alignment horizontal="center" vertical="center"/>
      <protection locked="0"/>
    </xf>
    <xf numFmtId="2" fontId="3" fillId="5" borderId="19" xfId="0" applyNumberFormat="1" applyFont="1" applyFill="1" applyBorder="1" applyAlignment="1" applyProtection="1">
      <alignment horizontal="center" vertical="center"/>
      <protection locked="0"/>
    </xf>
    <xf numFmtId="2" fontId="3" fillId="5" borderId="7" xfId="0" applyNumberFormat="1" applyFont="1" applyFill="1" applyBorder="1" applyAlignment="1" applyProtection="1">
      <alignment horizontal="center" vertical="center"/>
      <protection locked="0"/>
    </xf>
    <xf numFmtId="2" fontId="3" fillId="5" borderId="6" xfId="0" applyNumberFormat="1" applyFont="1" applyFill="1" applyBorder="1" applyAlignment="1" applyProtection="1">
      <alignment horizontal="center" vertical="center"/>
      <protection locked="0"/>
    </xf>
    <xf numFmtId="2" fontId="3" fillId="0" borderId="19" xfId="0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/>
    </xf>
    <xf numFmtId="4" fontId="3" fillId="0" borderId="8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22" fillId="0" borderId="12" xfId="0" applyFont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0" fontId="29" fillId="9" borderId="7" xfId="0" applyFont="1" applyFill="1" applyBorder="1" applyAlignment="1">
      <alignment vertical="center" wrapText="1"/>
    </xf>
    <xf numFmtId="0" fontId="29" fillId="9" borderId="22" xfId="0" applyFont="1" applyFill="1" applyBorder="1" applyAlignment="1">
      <alignment vertical="center" wrapText="1"/>
    </xf>
    <xf numFmtId="0" fontId="10" fillId="9" borderId="7" xfId="1" applyFill="1" applyBorder="1" applyAlignment="1">
      <alignment wrapText="1"/>
    </xf>
    <xf numFmtId="0" fontId="10" fillId="9" borderId="7" xfId="0" applyFont="1" applyFill="1" applyBorder="1" applyAlignment="1">
      <alignment vertical="center" wrapText="1"/>
    </xf>
    <xf numFmtId="0" fontId="10" fillId="9" borderId="6" xfId="1" applyFill="1" applyBorder="1" applyAlignment="1">
      <alignment wrapText="1"/>
    </xf>
    <xf numFmtId="0" fontId="10" fillId="9" borderId="19" xfId="1" applyFill="1" applyBorder="1" applyAlignment="1">
      <alignment vertical="center" wrapText="1"/>
    </xf>
    <xf numFmtId="0" fontId="4" fillId="3" borderId="1" xfId="0" applyFont="1" applyFill="1" applyBorder="1" applyAlignment="1">
      <alignment wrapText="1"/>
    </xf>
    <xf numFmtId="4" fontId="4" fillId="3" borderId="1" xfId="0" applyNumberFormat="1" applyFont="1" applyFill="1" applyBorder="1"/>
    <xf numFmtId="0" fontId="4" fillId="0" borderId="1" xfId="0" applyFont="1" applyBorder="1" applyAlignment="1">
      <alignment wrapText="1"/>
    </xf>
    <xf numFmtId="4" fontId="4" fillId="0" borderId="1" xfId="0" applyNumberFormat="1" applyFont="1" applyBorder="1"/>
    <xf numFmtId="4" fontId="4" fillId="10" borderId="1" xfId="0" applyNumberFormat="1" applyFont="1" applyFill="1" applyBorder="1"/>
    <xf numFmtId="0" fontId="33" fillId="0" borderId="18" xfId="0" applyFont="1" applyBorder="1" applyAlignment="1">
      <alignment vertical="center" wrapText="1"/>
    </xf>
    <xf numFmtId="2" fontId="3" fillId="0" borderId="6" xfId="0" applyNumberFormat="1" applyFont="1" applyBorder="1" applyAlignment="1">
      <alignment horizontal="center" vertical="center"/>
    </xf>
    <xf numFmtId="0" fontId="10" fillId="0" borderId="0" xfId="1" applyAlignment="1">
      <alignment horizontal="right"/>
    </xf>
    <xf numFmtId="4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0" fontId="1" fillId="11" borderId="11" xfId="0" applyFont="1" applyFill="1" applyBorder="1" applyAlignment="1">
      <alignment horizontal="right" vertical="center"/>
    </xf>
    <xf numFmtId="0" fontId="1" fillId="11" borderId="20" xfId="0" applyFont="1" applyFill="1" applyBorder="1" applyAlignment="1">
      <alignment horizontal="right" vertical="center"/>
    </xf>
    <xf numFmtId="0" fontId="1" fillId="11" borderId="17" xfId="0" applyFont="1" applyFill="1" applyBorder="1" applyAlignment="1">
      <alignment horizontal="right" vertical="center"/>
    </xf>
    <xf numFmtId="4" fontId="2" fillId="0" borderId="11" xfId="0" applyNumberFormat="1" applyFont="1" applyBorder="1" applyAlignment="1">
      <alignment horizontal="center" vertical="center"/>
    </xf>
    <xf numFmtId="4" fontId="2" fillId="0" borderId="17" xfId="0" applyNumberFormat="1" applyFont="1" applyBorder="1" applyAlignment="1">
      <alignment horizontal="center" vertical="center"/>
    </xf>
    <xf numFmtId="0" fontId="0" fillId="0" borderId="25" xfId="0" applyBorder="1" applyAlignment="1">
      <alignment horizontal="left"/>
    </xf>
    <xf numFmtId="0" fontId="0" fillId="0" borderId="0" xfId="0" applyAlignment="1">
      <alignment horizontal="left"/>
    </xf>
    <xf numFmtId="0" fontId="1" fillId="0" borderId="23" xfId="0" applyFont="1" applyBorder="1" applyAlignment="1">
      <alignment horizontal="right" vertical="center"/>
    </xf>
    <xf numFmtId="0" fontId="1" fillId="0" borderId="14" xfId="0" applyFont="1" applyBorder="1" applyAlignment="1">
      <alignment horizontal="right" vertical="center"/>
    </xf>
    <xf numFmtId="0" fontId="1" fillId="0" borderId="24" xfId="0" applyFont="1" applyBorder="1" applyAlignment="1">
      <alignment horizontal="right" vertical="center"/>
    </xf>
    <xf numFmtId="4" fontId="2" fillId="0" borderId="12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0" fontId="3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3" fontId="2" fillId="0" borderId="5" xfId="0" applyNumberFormat="1" applyFont="1" applyBorder="1" applyAlignment="1">
      <alignment horizontal="right"/>
    </xf>
    <xf numFmtId="0" fontId="5" fillId="5" borderId="11" xfId="0" applyFont="1" applyFill="1" applyBorder="1" applyAlignment="1" applyProtection="1">
      <alignment horizontal="center" vertical="center"/>
      <protection locked="0"/>
    </xf>
    <xf numFmtId="0" fontId="5" fillId="5" borderId="20" xfId="0" applyFont="1" applyFill="1" applyBorder="1" applyAlignment="1" applyProtection="1">
      <alignment horizontal="center" vertical="center"/>
      <protection locked="0"/>
    </xf>
    <xf numFmtId="0" fontId="5" fillId="5" borderId="17" xfId="0" applyFont="1" applyFill="1" applyBorder="1" applyAlignment="1" applyProtection="1">
      <alignment horizontal="center" vertical="center"/>
      <protection locked="0"/>
    </xf>
    <xf numFmtId="3" fontId="3" fillId="0" borderId="5" xfId="2" applyNumberFormat="1" applyFont="1" applyBorder="1" applyAlignment="1">
      <alignment horizontal="right" wrapText="1"/>
    </xf>
    <xf numFmtId="0" fontId="1" fillId="6" borderId="6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2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right" vertical="center"/>
    </xf>
    <xf numFmtId="0" fontId="1" fillId="11" borderId="7" xfId="0" applyFont="1" applyFill="1" applyBorder="1" applyAlignment="1">
      <alignment horizontal="right" vertical="center"/>
    </xf>
    <xf numFmtId="4" fontId="1" fillId="0" borderId="11" xfId="0" applyNumberFormat="1" applyFont="1" applyBorder="1" applyAlignment="1">
      <alignment horizontal="center" vertical="center"/>
    </xf>
    <xf numFmtId="4" fontId="1" fillId="0" borderId="17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49" fontId="11" fillId="0" borderId="0" xfId="0" applyNumberFormat="1" applyFont="1" applyAlignment="1">
      <alignment horizontal="left" vertical="top" wrapText="1"/>
    </xf>
    <xf numFmtId="0" fontId="34" fillId="0" borderId="11" xfId="0" applyFont="1" applyBorder="1" applyAlignment="1">
      <alignment horizontal="left"/>
    </xf>
    <xf numFmtId="0" fontId="34" fillId="0" borderId="20" xfId="0" applyFont="1" applyBorder="1" applyAlignment="1">
      <alignment horizontal="left"/>
    </xf>
    <xf numFmtId="0" fontId="34" fillId="0" borderId="17" xfId="0" applyFont="1" applyBorder="1" applyAlignment="1">
      <alignment horizontal="left"/>
    </xf>
    <xf numFmtId="0" fontId="3" fillId="0" borderId="1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4" fontId="2" fillId="0" borderId="10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center" vertical="center"/>
    </xf>
  </cellXfs>
  <cellStyles count="3">
    <cellStyle name="Standard" xfId="0" builtinId="0"/>
    <cellStyle name="Standard_Mappe2" xfId="1" xr:uid="{00000000-0005-0000-0000-000001000000}"/>
    <cellStyle name="Standard_Stellenbedarf 12-Stufensystem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DDDDD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CCE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CCCC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5" Type="http://schemas.openxmlformats.org/officeDocument/2006/relationships/customXml" Target="../customXml/item3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Relationship Id="rId14" Type="http://schemas.openxmlformats.org/officeDocument/2006/relationships/customXml" Target="../customXml/item2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indexed="48"/>
  </sheetPr>
  <dimension ref="A1:A31"/>
  <sheetViews>
    <sheetView showGridLines="0" topLeftCell="A19" zoomScale="120" zoomScaleNormal="120" workbookViewId="0">
      <selection activeCell="A28" sqref="A28"/>
    </sheetView>
  </sheetViews>
  <sheetFormatPr baseColWidth="10" defaultColWidth="13" defaultRowHeight="12.75" x14ac:dyDescent="0.2"/>
  <cols>
    <col min="1" max="1" width="112.42578125" style="37" customWidth="1"/>
    <col min="2" max="2" width="23.5703125" style="37" customWidth="1"/>
    <col min="3" max="3" width="24.42578125" style="37" customWidth="1"/>
    <col min="4" max="16384" width="13" style="37"/>
  </cols>
  <sheetData>
    <row r="1" spans="1:1" ht="12.75" customHeight="1" x14ac:dyDescent="0.2">
      <c r="A1" s="115" t="e" vm="1">
        <v>#VALUE!</v>
      </c>
    </row>
    <row r="2" spans="1:1" ht="12.75" customHeight="1" x14ac:dyDescent="0.2">
      <c r="A2" s="115"/>
    </row>
    <row r="3" spans="1:1" customFormat="1" ht="19.5" customHeight="1" x14ac:dyDescent="0.3">
      <c r="A3" s="73" t="s">
        <v>47</v>
      </c>
    </row>
    <row r="4" spans="1:1" customFormat="1" ht="18.75" customHeight="1" x14ac:dyDescent="0.3">
      <c r="A4" s="80" t="s">
        <v>82</v>
      </c>
    </row>
    <row r="5" spans="1:1" customFormat="1" ht="29.85" customHeight="1" x14ac:dyDescent="0.3">
      <c r="A5" s="99" t="s">
        <v>52</v>
      </c>
    </row>
    <row r="6" spans="1:1" customFormat="1" ht="34.700000000000003" customHeight="1" x14ac:dyDescent="0.3">
      <c r="A6" s="100" t="s">
        <v>53</v>
      </c>
    </row>
    <row r="7" spans="1:1" customFormat="1" ht="74.25" customHeight="1" x14ac:dyDescent="0.3">
      <c r="A7" s="101" t="s">
        <v>57</v>
      </c>
    </row>
    <row r="8" spans="1:1" customFormat="1" ht="41.45" customHeight="1" x14ac:dyDescent="0.3">
      <c r="A8" s="113" t="s">
        <v>81</v>
      </c>
    </row>
    <row r="9" spans="1:1" customFormat="1" ht="26.45" customHeight="1" x14ac:dyDescent="0.3">
      <c r="A9" s="74" t="s">
        <v>48</v>
      </c>
    </row>
    <row r="10" spans="1:1" customFormat="1" ht="55.5" customHeight="1" x14ac:dyDescent="0.3">
      <c r="A10" s="75" t="s">
        <v>64</v>
      </c>
    </row>
    <row r="11" spans="1:1" customFormat="1" ht="55.5" customHeight="1" x14ac:dyDescent="0.3">
      <c r="A11" s="75" t="s">
        <v>65</v>
      </c>
    </row>
    <row r="12" spans="1:1" customFormat="1" ht="41.85" customHeight="1" x14ac:dyDescent="0.3">
      <c r="A12" s="75" t="s">
        <v>66</v>
      </c>
    </row>
    <row r="13" spans="1:1" customFormat="1" ht="39.6" customHeight="1" x14ac:dyDescent="0.3">
      <c r="A13" s="76" t="s">
        <v>67</v>
      </c>
    </row>
    <row r="14" spans="1:1" customFormat="1" ht="27.4" customHeight="1" x14ac:dyDescent="0.3">
      <c r="A14" s="71" t="s">
        <v>49</v>
      </c>
    </row>
    <row r="15" spans="1:1" customFormat="1" ht="44.45" customHeight="1" x14ac:dyDescent="0.3">
      <c r="A15" s="78" t="s">
        <v>56</v>
      </c>
    </row>
    <row r="16" spans="1:1" customFormat="1" ht="48.2" customHeight="1" x14ac:dyDescent="0.3">
      <c r="A16" s="79" t="s">
        <v>68</v>
      </c>
    </row>
    <row r="17" spans="1:1" customFormat="1" ht="27.4" customHeight="1" x14ac:dyDescent="0.3">
      <c r="A17" s="102" t="s">
        <v>58</v>
      </c>
    </row>
    <row r="18" spans="1:1" customFormat="1" ht="43.5" customHeight="1" x14ac:dyDescent="0.3">
      <c r="A18" s="103" t="s">
        <v>69</v>
      </c>
    </row>
    <row r="19" spans="1:1" customFormat="1" ht="43.5" customHeight="1" x14ac:dyDescent="0.3">
      <c r="A19" s="104" t="s">
        <v>70</v>
      </c>
    </row>
    <row r="20" spans="1:1" ht="43.5" customHeight="1" x14ac:dyDescent="0.2">
      <c r="A20" s="105" t="s">
        <v>71</v>
      </c>
    </row>
    <row r="21" spans="1:1" ht="29.65" customHeight="1" x14ac:dyDescent="0.2">
      <c r="A21" s="82" t="s">
        <v>72</v>
      </c>
    </row>
    <row r="22" spans="1:1" ht="17.45" customHeight="1" x14ac:dyDescent="0.2">
      <c r="A22" s="106" t="s">
        <v>73</v>
      </c>
    </row>
    <row r="23" spans="1:1" ht="17.45" customHeight="1" x14ac:dyDescent="0.2">
      <c r="A23" s="87" t="s">
        <v>74</v>
      </c>
    </row>
    <row r="24" spans="1:1" ht="17.45" customHeight="1" x14ac:dyDescent="0.2">
      <c r="A24" s="83" t="s">
        <v>59</v>
      </c>
    </row>
    <row r="25" spans="1:1" ht="17.45" customHeight="1" x14ac:dyDescent="0.2">
      <c r="A25" s="86" t="s">
        <v>75</v>
      </c>
    </row>
    <row r="26" spans="1:1" ht="17.45" customHeight="1" x14ac:dyDescent="0.2">
      <c r="A26" s="87" t="s">
        <v>76</v>
      </c>
    </row>
    <row r="27" spans="1:1" ht="17.45" customHeight="1" x14ac:dyDescent="0.2">
      <c r="A27" s="83" t="s">
        <v>54</v>
      </c>
    </row>
    <row r="28" spans="1:1" ht="17.45" customHeight="1" x14ac:dyDescent="0.2">
      <c r="A28" s="87" t="s">
        <v>51</v>
      </c>
    </row>
    <row r="29" spans="1:1" ht="17.45" customHeight="1" x14ac:dyDescent="0.2">
      <c r="A29" s="107" t="s">
        <v>50</v>
      </c>
    </row>
    <row r="30" spans="1:1" s="72" customFormat="1" ht="26.45" customHeight="1" x14ac:dyDescent="0.3">
      <c r="A30" s="84"/>
    </row>
    <row r="31" spans="1:1" x14ac:dyDescent="0.2">
      <c r="A31" s="70"/>
    </row>
  </sheetData>
  <sheetProtection algorithmName="SHA-512" hashValue="aZivMgcQFtbvn9+qm0wf83eI70SCNfwgfeWl41qFu2g0XgLOjN7eSd+6OmVyJpD6SGGBgSxAeM/TNY0J5mYiQw==" saltValue="lZx/AiVPKXoU8KRq8N9Iag==" spinCount="100000" sheet="1" selectLockedCells="1" selectUnlockedCells="1"/>
  <customSheetViews>
    <customSheetView guid="{2AB5DD9E-A6A3-4808-AFA7-F76C9A82CA8D}" showPageBreaks="1" showGridLines="0" printArea="1" showRuler="0">
      <pageMargins left="0.55118110236220474" right="0.47244094488188981" top="1.33" bottom="0.53" header="0.51181102362204722" footer="0.51181102362204722"/>
      <pageSetup paperSize="9" orientation="portrait" verticalDpi="0" r:id="rId1"/>
      <headerFooter alignWithMargins="0">
        <oddHeader>&amp;R&amp;G</oddHeader>
      </headerFooter>
    </customSheetView>
  </customSheetViews>
  <mergeCells count="1">
    <mergeCell ref="A1:A2"/>
  </mergeCells>
  <phoneticPr fontId="20" type="noConversion"/>
  <pageMargins left="0.55118110236220474" right="0.47244094488188981" top="1.3385826771653544" bottom="0.51181102362204722" header="0.51181102362204722" footer="0.51181102362204722"/>
  <pageSetup paperSize="9" orientation="portrait" verticalDpi="12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6">
    <tabColor indexed="14"/>
  </sheetPr>
  <dimension ref="A1:O49"/>
  <sheetViews>
    <sheetView showGridLines="0" showZeros="0" tabSelected="1" topLeftCell="A19" zoomScale="130" zoomScaleNormal="130" workbookViewId="0">
      <selection activeCell="J19" sqref="J19"/>
    </sheetView>
  </sheetViews>
  <sheetFormatPr baseColWidth="10" defaultRowHeight="16.5" x14ac:dyDescent="0.3"/>
  <cols>
    <col min="2" max="2" width="14.140625" customWidth="1"/>
    <col min="3" max="3" width="13.42578125" customWidth="1"/>
    <col min="4" max="4" width="11.140625" customWidth="1"/>
    <col min="5" max="5" width="11.5703125" customWidth="1"/>
    <col min="6" max="6" width="12.85546875" customWidth="1"/>
    <col min="7" max="7" width="12.42578125" bestFit="1" customWidth="1"/>
    <col min="8" max="8" width="13.42578125" customWidth="1"/>
    <col min="9" max="9" width="12.140625" customWidth="1"/>
    <col min="10" max="10" width="16" customWidth="1"/>
    <col min="11" max="11" width="9.42578125" customWidth="1"/>
    <col min="12" max="12" width="6.140625" customWidth="1"/>
  </cols>
  <sheetData>
    <row r="1" spans="1:14" x14ac:dyDescent="0.3">
      <c r="I1" s="146" t="e" vm="1">
        <v>#VALUE!</v>
      </c>
      <c r="J1" s="146"/>
    </row>
    <row r="2" spans="1:14" x14ac:dyDescent="0.3">
      <c r="I2" s="146"/>
      <c r="J2" s="146"/>
    </row>
    <row r="3" spans="1:14" ht="29.85" customHeight="1" x14ac:dyDescent="0.3">
      <c r="A3" s="130" t="s">
        <v>55</v>
      </c>
      <c r="B3" s="130"/>
      <c r="C3" s="130"/>
      <c r="D3" s="130"/>
      <c r="E3" s="130"/>
      <c r="F3" s="130"/>
      <c r="G3" s="130"/>
      <c r="H3" s="130"/>
      <c r="I3" s="51"/>
      <c r="J3" s="81" t="s">
        <v>82</v>
      </c>
      <c r="K3" s="51"/>
    </row>
    <row r="4" spans="1:14" ht="29.85" customHeight="1" x14ac:dyDescent="0.3">
      <c r="A4" s="131" t="s">
        <v>61</v>
      </c>
      <c r="B4" s="131"/>
      <c r="C4" s="131"/>
      <c r="D4" s="131"/>
      <c r="E4" s="131"/>
      <c r="F4" s="131"/>
      <c r="G4" s="131"/>
      <c r="H4" s="131"/>
      <c r="I4" s="131"/>
      <c r="J4" s="131"/>
      <c r="K4" s="51"/>
    </row>
    <row r="5" spans="1:14" ht="22.35" customHeight="1" x14ac:dyDescent="0.3">
      <c r="A5" s="97" t="s">
        <v>39</v>
      </c>
      <c r="B5" s="134"/>
      <c r="C5" s="135"/>
      <c r="D5" s="135"/>
      <c r="E5" s="136"/>
      <c r="F5" s="45" t="s">
        <v>40</v>
      </c>
      <c r="G5" s="134"/>
      <c r="H5" s="136"/>
      <c r="I5" s="45" t="s">
        <v>41</v>
      </c>
      <c r="J5" s="56"/>
      <c r="K5" s="51"/>
    </row>
    <row r="6" spans="1:14" ht="12.2" customHeight="1" x14ac:dyDescent="0.3">
      <c r="A6" s="55"/>
      <c r="B6" s="55"/>
      <c r="C6" s="55"/>
      <c r="D6" s="55"/>
      <c r="E6" s="55"/>
      <c r="F6" s="55"/>
      <c r="G6" s="55"/>
      <c r="H6" s="55"/>
      <c r="I6" s="55"/>
      <c r="J6" s="55"/>
      <c r="K6" s="18"/>
    </row>
    <row r="7" spans="1:14" ht="78.75" customHeight="1" x14ac:dyDescent="0.3">
      <c r="A7" s="67" t="s">
        <v>29</v>
      </c>
      <c r="B7" s="67" t="s">
        <v>15</v>
      </c>
      <c r="C7" s="67" t="s">
        <v>32</v>
      </c>
      <c r="D7" s="67" t="s">
        <v>31</v>
      </c>
      <c r="E7" s="67" t="s">
        <v>37</v>
      </c>
      <c r="F7" s="67" t="s">
        <v>30</v>
      </c>
      <c r="G7" s="67" t="s">
        <v>38</v>
      </c>
      <c r="H7" s="67" t="s">
        <v>36</v>
      </c>
      <c r="I7" s="59" t="s">
        <v>0</v>
      </c>
      <c r="J7" s="68" t="s">
        <v>34</v>
      </c>
    </row>
    <row r="8" spans="1:14" ht="18.75" customHeight="1" x14ac:dyDescent="0.3">
      <c r="A8" s="20" t="s">
        <v>16</v>
      </c>
      <c r="B8" s="20" t="s">
        <v>16</v>
      </c>
      <c r="C8" s="20" t="s">
        <v>16</v>
      </c>
      <c r="D8" s="38">
        <v>11</v>
      </c>
      <c r="E8" s="39">
        <v>0</v>
      </c>
      <c r="F8" s="29">
        <f>SUM(C8:E8)*365</f>
        <v>4015</v>
      </c>
      <c r="G8" s="57">
        <v>100498</v>
      </c>
      <c r="H8" s="21">
        <f>F8/G8</f>
        <v>0.04</v>
      </c>
      <c r="I8" s="53" t="str">
        <f t="shared" ref="I8:I20" si="0">IF(J8&gt;0,H8*J8," ")</f>
        <v xml:space="preserve"> </v>
      </c>
      <c r="J8" s="69"/>
    </row>
    <row r="9" spans="1:14" x14ac:dyDescent="0.3">
      <c r="A9" s="5">
        <v>1</v>
      </c>
      <c r="B9" s="19" t="s">
        <v>17</v>
      </c>
      <c r="C9" s="5">
        <v>10</v>
      </c>
      <c r="D9" s="40">
        <v>11</v>
      </c>
      <c r="E9" s="9">
        <v>1</v>
      </c>
      <c r="F9" s="7">
        <f t="shared" ref="F9:F20" si="1">SUM(C9:E9)*365</f>
        <v>8030</v>
      </c>
      <c r="G9" s="7">
        <f>$G$8</f>
        <v>100498</v>
      </c>
      <c r="H9" s="13">
        <f t="shared" ref="H9:H20" si="2">F9/G9</f>
        <v>0.08</v>
      </c>
      <c r="I9" s="54" t="str">
        <f t="shared" si="0"/>
        <v xml:space="preserve"> </v>
      </c>
      <c r="J9" s="69"/>
      <c r="K9" s="1"/>
      <c r="M9" s="11"/>
      <c r="N9" s="12"/>
    </row>
    <row r="10" spans="1:14" x14ac:dyDescent="0.3">
      <c r="A10" s="5">
        <v>2</v>
      </c>
      <c r="B10" s="5" t="s">
        <v>4</v>
      </c>
      <c r="C10" s="5">
        <v>30</v>
      </c>
      <c r="D10" s="40">
        <v>11</v>
      </c>
      <c r="E10" s="9">
        <v>3</v>
      </c>
      <c r="F10" s="7">
        <f t="shared" si="1"/>
        <v>16060</v>
      </c>
      <c r="G10" s="7">
        <f t="shared" ref="G10:G20" si="3">$G$8</f>
        <v>100498</v>
      </c>
      <c r="H10" s="13">
        <f t="shared" si="2"/>
        <v>0.16</v>
      </c>
      <c r="I10" s="54" t="str">
        <f t="shared" si="0"/>
        <v xml:space="preserve"> </v>
      </c>
      <c r="J10" s="69"/>
      <c r="K10" s="1"/>
      <c r="M10" s="11"/>
      <c r="N10" s="12"/>
    </row>
    <row r="11" spans="1:14" x14ac:dyDescent="0.3">
      <c r="A11" s="5">
        <v>3</v>
      </c>
      <c r="B11" s="5" t="s">
        <v>5</v>
      </c>
      <c r="C11" s="5">
        <v>50</v>
      </c>
      <c r="D11" s="40">
        <v>11</v>
      </c>
      <c r="E11" s="9">
        <v>5</v>
      </c>
      <c r="F11" s="7">
        <f t="shared" si="1"/>
        <v>24090</v>
      </c>
      <c r="G11" s="7">
        <f t="shared" si="3"/>
        <v>100498</v>
      </c>
      <c r="H11" s="13">
        <f t="shared" si="2"/>
        <v>0.24</v>
      </c>
      <c r="I11" s="54" t="str">
        <f t="shared" si="0"/>
        <v xml:space="preserve"> </v>
      </c>
      <c r="J11" s="69"/>
      <c r="K11" s="1"/>
      <c r="M11" s="11"/>
      <c r="N11" s="12"/>
    </row>
    <row r="12" spans="1:14" x14ac:dyDescent="0.3">
      <c r="A12" s="5">
        <v>4</v>
      </c>
      <c r="B12" s="5" t="s">
        <v>6</v>
      </c>
      <c r="C12" s="5">
        <v>70</v>
      </c>
      <c r="D12" s="40">
        <v>11</v>
      </c>
      <c r="E12" s="9">
        <v>7</v>
      </c>
      <c r="F12" s="7">
        <f t="shared" si="1"/>
        <v>32120</v>
      </c>
      <c r="G12" s="7">
        <f t="shared" si="3"/>
        <v>100498</v>
      </c>
      <c r="H12" s="13">
        <f t="shared" si="2"/>
        <v>0.32</v>
      </c>
      <c r="I12" s="54" t="str">
        <f t="shared" si="0"/>
        <v xml:space="preserve"> </v>
      </c>
      <c r="J12" s="69"/>
      <c r="K12" s="1"/>
      <c r="M12" s="11"/>
      <c r="N12" s="12"/>
    </row>
    <row r="13" spans="1:14" x14ac:dyDescent="0.3">
      <c r="A13" s="5">
        <v>5</v>
      </c>
      <c r="B13" s="5" t="s">
        <v>7</v>
      </c>
      <c r="C13" s="5">
        <v>90</v>
      </c>
      <c r="D13" s="40">
        <v>11</v>
      </c>
      <c r="E13" s="9">
        <v>9</v>
      </c>
      <c r="F13" s="7">
        <f t="shared" si="1"/>
        <v>40150</v>
      </c>
      <c r="G13" s="7">
        <f t="shared" si="3"/>
        <v>100498</v>
      </c>
      <c r="H13" s="13">
        <f t="shared" si="2"/>
        <v>0.4</v>
      </c>
      <c r="I13" s="54" t="str">
        <f t="shared" si="0"/>
        <v xml:space="preserve"> </v>
      </c>
      <c r="J13" s="69"/>
      <c r="K13" s="1"/>
      <c r="M13" s="11"/>
      <c r="N13" s="12"/>
    </row>
    <row r="14" spans="1:14" x14ac:dyDescent="0.3">
      <c r="A14" s="5">
        <v>6</v>
      </c>
      <c r="B14" s="5" t="s">
        <v>8</v>
      </c>
      <c r="C14" s="5">
        <v>110</v>
      </c>
      <c r="D14" s="40">
        <v>11</v>
      </c>
      <c r="E14" s="9">
        <v>11</v>
      </c>
      <c r="F14" s="7">
        <f t="shared" si="1"/>
        <v>48180</v>
      </c>
      <c r="G14" s="7">
        <f t="shared" si="3"/>
        <v>100498</v>
      </c>
      <c r="H14" s="13">
        <f t="shared" si="2"/>
        <v>0.47899999999999998</v>
      </c>
      <c r="I14" s="54" t="str">
        <f t="shared" si="0"/>
        <v xml:space="preserve"> </v>
      </c>
      <c r="J14" s="69"/>
      <c r="K14" s="1"/>
      <c r="M14" s="11"/>
      <c r="N14" s="12"/>
    </row>
    <row r="15" spans="1:14" x14ac:dyDescent="0.3">
      <c r="A15" s="5">
        <v>7</v>
      </c>
      <c r="B15" s="5" t="s">
        <v>9</v>
      </c>
      <c r="C15" s="15">
        <v>130</v>
      </c>
      <c r="D15" s="40">
        <v>11</v>
      </c>
      <c r="E15" s="9">
        <v>13</v>
      </c>
      <c r="F15" s="7">
        <f t="shared" si="1"/>
        <v>56210</v>
      </c>
      <c r="G15" s="7">
        <f t="shared" si="3"/>
        <v>100498</v>
      </c>
      <c r="H15" s="13">
        <f t="shared" si="2"/>
        <v>0.55900000000000005</v>
      </c>
      <c r="I15" s="54" t="str">
        <f t="shared" si="0"/>
        <v xml:space="preserve"> </v>
      </c>
      <c r="J15" s="69"/>
      <c r="K15" s="1"/>
      <c r="M15" s="11"/>
      <c r="N15" s="12"/>
    </row>
    <row r="16" spans="1:14" x14ac:dyDescent="0.3">
      <c r="A16" s="5">
        <v>8</v>
      </c>
      <c r="B16" s="5" t="s">
        <v>10</v>
      </c>
      <c r="C16" s="15">
        <v>150</v>
      </c>
      <c r="D16" s="40">
        <v>11</v>
      </c>
      <c r="E16" s="9">
        <v>15</v>
      </c>
      <c r="F16" s="7">
        <f t="shared" si="1"/>
        <v>64240</v>
      </c>
      <c r="G16" s="7">
        <f t="shared" si="3"/>
        <v>100498</v>
      </c>
      <c r="H16" s="13">
        <f t="shared" si="2"/>
        <v>0.63900000000000001</v>
      </c>
      <c r="I16" s="54" t="str">
        <f t="shared" si="0"/>
        <v xml:space="preserve"> </v>
      </c>
      <c r="J16" s="69"/>
      <c r="K16" s="1"/>
      <c r="M16" s="11"/>
      <c r="N16" s="12"/>
    </row>
    <row r="17" spans="1:15" x14ac:dyDescent="0.3">
      <c r="A17" s="5">
        <v>9</v>
      </c>
      <c r="B17" s="5" t="s">
        <v>11</v>
      </c>
      <c r="C17" s="15">
        <v>170</v>
      </c>
      <c r="D17" s="40">
        <v>11</v>
      </c>
      <c r="E17" s="9">
        <v>17</v>
      </c>
      <c r="F17" s="7">
        <f t="shared" si="1"/>
        <v>72270</v>
      </c>
      <c r="G17" s="7">
        <f t="shared" si="3"/>
        <v>100498</v>
      </c>
      <c r="H17" s="13">
        <f t="shared" si="2"/>
        <v>0.71899999999999997</v>
      </c>
      <c r="I17" s="54" t="str">
        <f t="shared" si="0"/>
        <v xml:space="preserve"> </v>
      </c>
      <c r="J17" s="69"/>
      <c r="K17" s="1"/>
      <c r="M17" s="11"/>
      <c r="N17" s="12"/>
    </row>
    <row r="18" spans="1:15" x14ac:dyDescent="0.3">
      <c r="A18" s="5">
        <v>10</v>
      </c>
      <c r="B18" s="5" t="s">
        <v>12</v>
      </c>
      <c r="C18" s="15">
        <v>190</v>
      </c>
      <c r="D18" s="40">
        <v>11</v>
      </c>
      <c r="E18" s="9">
        <v>19</v>
      </c>
      <c r="F18" s="7">
        <f t="shared" si="1"/>
        <v>80300</v>
      </c>
      <c r="G18" s="7">
        <f t="shared" si="3"/>
        <v>100498</v>
      </c>
      <c r="H18" s="13">
        <f t="shared" si="2"/>
        <v>0.79900000000000004</v>
      </c>
      <c r="I18" s="54" t="str">
        <f t="shared" si="0"/>
        <v xml:space="preserve"> </v>
      </c>
      <c r="J18" s="69"/>
      <c r="K18" s="1"/>
      <c r="M18" s="11"/>
      <c r="N18" s="12"/>
    </row>
    <row r="19" spans="1:15" x14ac:dyDescent="0.3">
      <c r="A19" s="10">
        <v>11</v>
      </c>
      <c r="B19" s="10" t="s">
        <v>13</v>
      </c>
      <c r="C19" s="16">
        <v>210</v>
      </c>
      <c r="D19" s="41">
        <v>11</v>
      </c>
      <c r="E19" s="9">
        <v>21</v>
      </c>
      <c r="F19" s="7">
        <f t="shared" si="1"/>
        <v>88330</v>
      </c>
      <c r="G19" s="7">
        <f t="shared" si="3"/>
        <v>100498</v>
      </c>
      <c r="H19" s="13">
        <f t="shared" si="2"/>
        <v>0.879</v>
      </c>
      <c r="I19" s="54" t="str">
        <f t="shared" si="0"/>
        <v xml:space="preserve"> </v>
      </c>
      <c r="J19" s="69"/>
      <c r="K19" s="1"/>
      <c r="M19" s="11"/>
      <c r="N19" s="12"/>
    </row>
    <row r="20" spans="1:15" x14ac:dyDescent="0.3">
      <c r="A20" s="6">
        <v>12</v>
      </c>
      <c r="B20" s="6" t="s">
        <v>14</v>
      </c>
      <c r="C20" s="17">
        <v>230</v>
      </c>
      <c r="D20" s="41">
        <v>11</v>
      </c>
      <c r="E20" s="9">
        <v>23</v>
      </c>
      <c r="F20" s="8">
        <f t="shared" si="1"/>
        <v>96360</v>
      </c>
      <c r="G20" s="8">
        <f t="shared" si="3"/>
        <v>100498</v>
      </c>
      <c r="H20" s="14">
        <f t="shared" si="2"/>
        <v>0.95899999999999996</v>
      </c>
      <c r="I20" s="54" t="str">
        <f t="shared" si="0"/>
        <v xml:space="preserve"> </v>
      </c>
      <c r="J20" s="69"/>
      <c r="K20" s="94"/>
      <c r="M20" s="11"/>
      <c r="N20" s="12"/>
    </row>
    <row r="21" spans="1:15" ht="16.7" customHeight="1" x14ac:dyDescent="0.3">
      <c r="A21" s="133"/>
      <c r="B21" s="133"/>
      <c r="C21" s="133"/>
      <c r="D21" s="34"/>
      <c r="E21" s="34"/>
      <c r="F21" s="36"/>
      <c r="H21" s="137" t="s">
        <v>1</v>
      </c>
      <c r="I21" s="137"/>
      <c r="J21" s="34">
        <f>SUM(J8:J20)</f>
        <v>0</v>
      </c>
    </row>
    <row r="22" spans="1:15" ht="16.7" customHeight="1" x14ac:dyDescent="0.3">
      <c r="A22" s="132"/>
      <c r="B22" s="132"/>
      <c r="C22" s="132"/>
      <c r="D22" s="35"/>
      <c r="E22" s="28"/>
      <c r="H22" s="47"/>
      <c r="I22" s="48" t="s">
        <v>2</v>
      </c>
      <c r="J22" s="52" t="str">
        <f>IF(J21&gt;0,SUMPRODUCT(A8:A20,J8:J20)/J21," ")</f>
        <v xml:space="preserve"> </v>
      </c>
    </row>
    <row r="23" spans="1:15" ht="15.2" customHeight="1" x14ac:dyDescent="0.3">
      <c r="A23" s="2"/>
      <c r="B23" s="2"/>
      <c r="C23" s="2"/>
      <c r="D23" s="35"/>
      <c r="E23" s="28"/>
      <c r="H23" s="3"/>
      <c r="I23" s="22"/>
      <c r="J23" s="4"/>
    </row>
    <row r="24" spans="1:15" s="49" customFormat="1" ht="15.75" customHeight="1" x14ac:dyDescent="0.3">
      <c r="G24" s="153" t="s">
        <v>33</v>
      </c>
      <c r="H24" s="154"/>
      <c r="I24" s="138" t="s">
        <v>42</v>
      </c>
      <c r="J24" s="140" t="s">
        <v>35</v>
      </c>
      <c r="L24" s="50"/>
    </row>
    <row r="25" spans="1:15" ht="18.75" thickBot="1" x14ac:dyDescent="0.35">
      <c r="C25" s="58"/>
      <c r="D25" s="58"/>
      <c r="E25" s="58"/>
      <c r="F25" s="58"/>
      <c r="G25" s="155" t="s">
        <v>3</v>
      </c>
      <c r="H25" s="156"/>
      <c r="I25" s="139"/>
      <c r="J25" s="141"/>
    </row>
    <row r="26" spans="1:15" ht="19.5" x14ac:dyDescent="0.3">
      <c r="A26" s="142" t="s">
        <v>77</v>
      </c>
      <c r="B26" s="142"/>
      <c r="C26" s="142"/>
      <c r="D26" s="142"/>
      <c r="E26" s="142"/>
      <c r="F26" s="142"/>
      <c r="G26" s="157">
        <f>SUM(I8:I20)*0.14</f>
        <v>0</v>
      </c>
      <c r="H26" s="158"/>
      <c r="I26" s="61" t="str">
        <f>IF(J26&gt;=G26,H33,H34)</f>
        <v>ü</v>
      </c>
      <c r="J26" s="89"/>
    </row>
    <row r="27" spans="1:15" ht="19.5" x14ac:dyDescent="0.3">
      <c r="A27" s="142" t="s">
        <v>78</v>
      </c>
      <c r="B27" s="142"/>
      <c r="C27" s="142"/>
      <c r="D27" s="142"/>
      <c r="E27" s="142"/>
      <c r="F27" s="142"/>
      <c r="G27" s="121">
        <f>SUM(I8:I20)*0.06</f>
        <v>0</v>
      </c>
      <c r="H27" s="122"/>
      <c r="I27" s="88" t="str">
        <f>IF(OR(J27&gt;=G27,J28&gt;=G28),H33,H34)</f>
        <v>ü</v>
      </c>
      <c r="J27" s="90"/>
    </row>
    <row r="28" spans="1:15" ht="19.5" x14ac:dyDescent="0.3">
      <c r="A28" s="143" t="s">
        <v>79</v>
      </c>
      <c r="B28" s="143"/>
      <c r="C28" s="143"/>
      <c r="D28" s="143"/>
      <c r="E28" s="143"/>
      <c r="F28" s="143"/>
      <c r="G28" s="144">
        <f>SUM(G26:G27)</f>
        <v>0</v>
      </c>
      <c r="H28" s="145"/>
      <c r="I28" s="88" t="str">
        <f>IF(AND(J28&gt;=G28,J26&gt;=G26),H33,H34)</f>
        <v>ü</v>
      </c>
      <c r="J28" s="93">
        <f>SUM(J26:J27)</f>
        <v>0</v>
      </c>
    </row>
    <row r="29" spans="1:15" ht="19.5" x14ac:dyDescent="0.3">
      <c r="A29" s="142" t="s">
        <v>62</v>
      </c>
      <c r="B29" s="142"/>
      <c r="C29" s="142"/>
      <c r="D29" s="142"/>
      <c r="E29" s="142"/>
      <c r="F29" s="142"/>
      <c r="G29" s="121">
        <f>SUM(I8:I20)*0.3</f>
        <v>0</v>
      </c>
      <c r="H29" s="122"/>
      <c r="I29" s="62" t="str">
        <f>IF(J29&gt;=G29,H33,H34)</f>
        <v>ü</v>
      </c>
      <c r="J29" s="91"/>
    </row>
    <row r="30" spans="1:15" ht="19.5" x14ac:dyDescent="0.3">
      <c r="A30" s="118" t="s">
        <v>80</v>
      </c>
      <c r="B30" s="119"/>
      <c r="C30" s="119"/>
      <c r="D30" s="119"/>
      <c r="E30" s="119"/>
      <c r="F30" s="120"/>
      <c r="G30" s="121">
        <f>SUM(G28:H29)</f>
        <v>0</v>
      </c>
      <c r="H30" s="122"/>
      <c r="I30" s="63" t="str">
        <f>IF(J30&gt;=G30,H33,H34)</f>
        <v>ü</v>
      </c>
      <c r="J30" s="114">
        <f>SUM(J29,J26:J27)</f>
        <v>0</v>
      </c>
    </row>
    <row r="31" spans="1:15" ht="20.25" thickBot="1" x14ac:dyDescent="0.35">
      <c r="A31" s="142" t="s">
        <v>63</v>
      </c>
      <c r="B31" s="142"/>
      <c r="C31" s="142"/>
      <c r="D31" s="142"/>
      <c r="E31" s="142"/>
      <c r="F31" s="142"/>
      <c r="G31" s="116">
        <f>SUM(I8:I20)*0.5</f>
        <v>0</v>
      </c>
      <c r="H31" s="117"/>
      <c r="I31" s="63" t="str">
        <f>IF(AND(J31&gt;=G31),H33,H34)</f>
        <v>ü</v>
      </c>
      <c r="J31" s="92"/>
      <c r="K31" s="123"/>
      <c r="L31" s="124"/>
      <c r="M31" s="124"/>
      <c r="N31" s="124"/>
      <c r="O31" s="124"/>
    </row>
    <row r="32" spans="1:15" ht="20.25" thickTop="1" x14ac:dyDescent="0.3">
      <c r="A32" s="3"/>
      <c r="B32" s="3"/>
      <c r="C32" s="125" t="s">
        <v>60</v>
      </c>
      <c r="D32" s="126"/>
      <c r="E32" s="126"/>
      <c r="F32" s="127"/>
      <c r="G32" s="128">
        <f>SUM(G26,G27,G29,G31)</f>
        <v>0</v>
      </c>
      <c r="H32" s="129"/>
      <c r="I32" s="98" t="str">
        <f>IF(G32&gt;J32,H34,H33)</f>
        <v>ü</v>
      </c>
      <c r="J32" s="95">
        <f>SUM(J26,J27,J29,J31)</f>
        <v>0</v>
      </c>
      <c r="K32" s="43"/>
    </row>
    <row r="33" spans="1:13" ht="18" customHeight="1" x14ac:dyDescent="0.3">
      <c r="A33" s="45"/>
      <c r="B33" s="45"/>
      <c r="C33" s="45"/>
      <c r="D33" s="45"/>
      <c r="E33" s="42"/>
      <c r="H33" s="64" t="s">
        <v>44</v>
      </c>
      <c r="I33" s="65" t="s">
        <v>45</v>
      </c>
      <c r="K33" s="43"/>
    </row>
    <row r="34" spans="1:13" ht="18" customHeight="1" x14ac:dyDescent="0.3">
      <c r="A34" s="45"/>
      <c r="B34" s="45"/>
      <c r="C34" s="45"/>
      <c r="D34" s="45"/>
      <c r="E34" s="42"/>
      <c r="H34" s="60" t="s">
        <v>43</v>
      </c>
      <c r="I34" s="66" t="s">
        <v>46</v>
      </c>
      <c r="K34" s="43"/>
    </row>
    <row r="35" spans="1:13" ht="10.7" customHeight="1" x14ac:dyDescent="0.3">
      <c r="A35" s="45"/>
      <c r="B35" s="45"/>
      <c r="C35" s="45"/>
      <c r="D35" s="45"/>
      <c r="E35" s="45"/>
      <c r="F35" s="42"/>
      <c r="G35" s="42"/>
      <c r="H35" s="44"/>
      <c r="I35" s="42"/>
      <c r="J35" s="46"/>
      <c r="K35" s="43"/>
    </row>
    <row r="36" spans="1:13" ht="15.75" customHeight="1" x14ac:dyDescent="0.3">
      <c r="E36" s="2"/>
      <c r="F36" s="12"/>
      <c r="G36" s="12"/>
    </row>
    <row r="37" spans="1:13" ht="15.75" customHeight="1" x14ac:dyDescent="0.3">
      <c r="A37" s="150" t="s">
        <v>81</v>
      </c>
      <c r="B37" s="151"/>
      <c r="C37" s="151"/>
      <c r="D37" s="151"/>
      <c r="E37" s="151"/>
      <c r="F37" s="151"/>
      <c r="G37" s="151"/>
      <c r="H37" s="151"/>
      <c r="I37" s="151"/>
      <c r="J37" s="151"/>
      <c r="K37" s="151"/>
      <c r="L37" s="151"/>
      <c r="M37" s="152"/>
    </row>
    <row r="38" spans="1:13" ht="15.75" customHeight="1" x14ac:dyDescent="0.3">
      <c r="F38" s="12"/>
      <c r="G38" s="12"/>
    </row>
    <row r="39" spans="1:13" ht="20.45" customHeight="1" x14ac:dyDescent="0.3">
      <c r="A39" s="33"/>
      <c r="B39" s="30"/>
      <c r="C39" s="30"/>
      <c r="D39" s="30"/>
      <c r="E39" s="30"/>
      <c r="F39" s="30"/>
      <c r="G39" s="30"/>
      <c r="H39" s="30"/>
      <c r="I39" s="30"/>
      <c r="J39" s="30"/>
    </row>
    <row r="40" spans="1:13" ht="18" customHeight="1" x14ac:dyDescent="0.3">
      <c r="A40" s="148"/>
      <c r="B40" s="148"/>
      <c r="C40" s="148"/>
      <c r="D40" s="148"/>
      <c r="E40" s="148"/>
      <c r="F40" s="148"/>
      <c r="G40" s="148"/>
      <c r="H40" s="148"/>
      <c r="I40" s="148"/>
      <c r="J40" s="148"/>
    </row>
    <row r="41" spans="1:13" ht="33.75" customHeight="1" x14ac:dyDescent="0.3">
      <c r="A41" s="149"/>
      <c r="B41" s="149"/>
      <c r="C41" s="149"/>
      <c r="D41" s="149"/>
      <c r="E41" s="149"/>
      <c r="F41" s="149"/>
      <c r="G41" s="149"/>
      <c r="H41" s="149"/>
      <c r="I41" s="149"/>
      <c r="J41" s="149"/>
    </row>
    <row r="42" spans="1:13" ht="12.95" customHeight="1" x14ac:dyDescent="0.3">
      <c r="A42" s="31"/>
      <c r="B42" s="31"/>
      <c r="C42" s="96"/>
      <c r="D42" s="96"/>
      <c r="E42" s="96"/>
      <c r="F42" s="96"/>
      <c r="G42" s="96"/>
      <c r="H42" s="96"/>
      <c r="I42" s="96"/>
      <c r="J42" s="96"/>
    </row>
    <row r="43" spans="1:13" ht="18" customHeight="1" x14ac:dyDescent="0.3">
      <c r="A43" s="148"/>
      <c r="B43" s="148"/>
      <c r="C43" s="148"/>
      <c r="D43" s="148"/>
      <c r="E43" s="148"/>
      <c r="F43" s="148"/>
      <c r="G43" s="148"/>
      <c r="H43" s="148"/>
      <c r="I43" s="148"/>
      <c r="J43" s="148"/>
    </row>
    <row r="44" spans="1:13" ht="39.6" customHeight="1" x14ac:dyDescent="0.3">
      <c r="A44" s="147"/>
      <c r="B44" s="147"/>
      <c r="C44" s="147"/>
      <c r="D44" s="147"/>
      <c r="E44" s="147"/>
      <c r="F44" s="147"/>
      <c r="G44" s="147"/>
      <c r="H44" s="147"/>
      <c r="I44" s="147"/>
      <c r="J44" s="147"/>
    </row>
    <row r="45" spans="1:13" ht="18" customHeight="1" x14ac:dyDescent="0.3">
      <c r="A45" s="148"/>
      <c r="B45" s="148"/>
      <c r="C45" s="148"/>
      <c r="D45" s="148"/>
      <c r="E45" s="148"/>
      <c r="F45" s="148"/>
      <c r="G45" s="148"/>
      <c r="H45" s="148"/>
      <c r="I45" s="148"/>
      <c r="J45" s="148"/>
    </row>
    <row r="46" spans="1:13" ht="18.75" customHeight="1" x14ac:dyDescent="0.3">
      <c r="A46" s="147"/>
      <c r="B46" s="147"/>
      <c r="C46" s="147"/>
      <c r="D46" s="147"/>
      <c r="E46" s="147"/>
      <c r="F46" s="147"/>
      <c r="G46" s="147"/>
      <c r="H46" s="147"/>
      <c r="I46" s="147"/>
      <c r="J46" s="147"/>
    </row>
    <row r="47" spans="1:13" x14ac:dyDescent="0.3">
      <c r="A47" s="32"/>
      <c r="B47" s="32"/>
      <c r="C47" s="32"/>
      <c r="D47" s="32"/>
      <c r="E47" s="32"/>
      <c r="F47" s="32"/>
      <c r="G47" s="96"/>
      <c r="H47" s="96"/>
      <c r="I47" s="96"/>
      <c r="J47" s="96"/>
    </row>
    <row r="48" spans="1:13" ht="18" customHeight="1" x14ac:dyDescent="0.3">
      <c r="A48" s="148"/>
      <c r="B48" s="148"/>
      <c r="C48" s="148"/>
      <c r="D48" s="148"/>
      <c r="E48" s="148"/>
      <c r="F48" s="148"/>
      <c r="G48" s="148"/>
      <c r="H48" s="148"/>
      <c r="I48" s="148"/>
      <c r="J48" s="148"/>
    </row>
    <row r="49" spans="1:10" ht="36" customHeight="1" x14ac:dyDescent="0.3">
      <c r="A49" s="147"/>
      <c r="B49" s="147"/>
      <c r="C49" s="147"/>
      <c r="D49" s="147"/>
      <c r="E49" s="147"/>
      <c r="F49" s="147"/>
      <c r="G49" s="147"/>
      <c r="H49" s="147"/>
      <c r="I49" s="147"/>
      <c r="J49" s="147"/>
    </row>
  </sheetData>
  <sheetProtection algorithmName="SHA-512" hashValue="4m6c+YjqrZIR3q7JLCBxl1DuTXmwMylwHCYxqSV/wvCxvqX9HsfrR9n7uMU9rCs4YqcoVrpUX8IG/StQZUK8hA==" saltValue="xlpEdMV1WQY18qXtfv3LLA==" spinCount="100000" sheet="1" selectLockedCells="1"/>
  <customSheetViews>
    <customSheetView guid="{2AB5DD9E-A6A3-4808-AFA7-F76C9A82CA8D}" showPageBreaks="1" showGridLines="0" zeroValues="0" printArea="1" showRuler="0">
      <selection activeCell="J3" sqref="J3"/>
      <pageMargins left="0.47244094488188981" right="0.23622047244094491" top="1.1811023622047245" bottom="0.56999999999999995" header="0.51181102362204722" footer="0.51181102362204722"/>
      <pageSetup paperSize="9" scale="80" orientation="portrait" verticalDpi="4294967293" r:id="rId1"/>
      <headerFooter alignWithMargins="0">
        <oddHeader>&amp;R&amp;G</oddHeader>
      </headerFooter>
    </customSheetView>
  </customSheetViews>
  <mergeCells count="36">
    <mergeCell ref="A29:F29"/>
    <mergeCell ref="G29:H29"/>
    <mergeCell ref="I1:J2"/>
    <mergeCell ref="A49:J49"/>
    <mergeCell ref="A43:J43"/>
    <mergeCell ref="A44:J44"/>
    <mergeCell ref="A48:J48"/>
    <mergeCell ref="A45:J45"/>
    <mergeCell ref="A46:J46"/>
    <mergeCell ref="A41:J41"/>
    <mergeCell ref="A40:J40"/>
    <mergeCell ref="A37:M37"/>
    <mergeCell ref="A31:F31"/>
    <mergeCell ref="G24:H24"/>
    <mergeCell ref="G25:H25"/>
    <mergeCell ref="G26:H26"/>
    <mergeCell ref="I24:I25"/>
    <mergeCell ref="J24:J25"/>
    <mergeCell ref="A26:F26"/>
    <mergeCell ref="A27:F27"/>
    <mergeCell ref="A28:F28"/>
    <mergeCell ref="G27:H27"/>
    <mergeCell ref="G28:H28"/>
    <mergeCell ref="A3:H3"/>
    <mergeCell ref="A4:J4"/>
    <mergeCell ref="A22:C22"/>
    <mergeCell ref="A21:C21"/>
    <mergeCell ref="B5:E5"/>
    <mergeCell ref="G5:H5"/>
    <mergeCell ref="H21:I21"/>
    <mergeCell ref="G31:H31"/>
    <mergeCell ref="A30:F30"/>
    <mergeCell ref="G30:H30"/>
    <mergeCell ref="K31:O31"/>
    <mergeCell ref="C32:F32"/>
    <mergeCell ref="G32:H32"/>
  </mergeCells>
  <phoneticPr fontId="0" type="noConversion"/>
  <pageMargins left="0.47244094488188981" right="0.23622047244094491" top="1.1811023622047245" bottom="0.56999999999999995" header="0.51181102362204722" footer="0.51181102362204722"/>
  <pageSetup paperSize="9" scale="80" orientation="portrait" verticalDpi="4294967293" r:id="rId2"/>
  <headerFooter alignWithMargins="0"/>
  <ignoredErrors>
    <ignoredError sqref="I9:I20" unlockedFormula="1"/>
    <ignoredError sqref="B9" twoDigitTextYear="1"/>
  </ignoredError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tabColor indexed="59"/>
    <pageSetUpPr autoPageBreaks="0"/>
  </sheetPr>
  <dimension ref="A1:E12"/>
  <sheetViews>
    <sheetView showGridLines="0" zoomScaleNormal="100" workbookViewId="0">
      <selection activeCell="C9" sqref="C9"/>
    </sheetView>
  </sheetViews>
  <sheetFormatPr baseColWidth="10" defaultRowHeight="16.5" x14ac:dyDescent="0.3"/>
  <cols>
    <col min="1" max="1" width="27.140625" customWidth="1"/>
    <col min="2" max="2" width="15.42578125" customWidth="1"/>
    <col min="3" max="3" width="13.85546875" customWidth="1"/>
    <col min="4" max="4" width="18.85546875" customWidth="1"/>
    <col min="5" max="5" width="5.5703125" customWidth="1"/>
  </cols>
  <sheetData>
    <row r="1" spans="1:5" x14ac:dyDescent="0.3">
      <c r="C1" s="146" t="e" vm="1">
        <v>#VALUE!</v>
      </c>
      <c r="D1" s="146"/>
    </row>
    <row r="2" spans="1:5" x14ac:dyDescent="0.3">
      <c r="C2" s="146"/>
      <c r="D2" s="146"/>
    </row>
    <row r="3" spans="1:5" ht="20.25" x14ac:dyDescent="0.3">
      <c r="A3" s="77" t="s">
        <v>18</v>
      </c>
    </row>
    <row r="5" spans="1:5" ht="24.75" customHeight="1" x14ac:dyDescent="0.3">
      <c r="A5" s="23"/>
      <c r="B5" s="24" t="s">
        <v>19</v>
      </c>
      <c r="C5" s="24" t="s">
        <v>20</v>
      </c>
      <c r="D5" s="24" t="s">
        <v>21</v>
      </c>
      <c r="E5" s="25"/>
    </row>
    <row r="6" spans="1:5" ht="24.75" customHeight="1" x14ac:dyDescent="0.3">
      <c r="A6" s="108" t="s">
        <v>22</v>
      </c>
      <c r="B6" s="109">
        <v>252</v>
      </c>
      <c r="C6" s="109">
        <f>B6*8.4</f>
        <v>2116.8000000000002</v>
      </c>
      <c r="D6" s="109">
        <f t="shared" ref="D6:D12" si="0">C6*60</f>
        <v>127008</v>
      </c>
      <c r="E6" s="26"/>
    </row>
    <row r="7" spans="1:5" ht="24.75" customHeight="1" x14ac:dyDescent="0.3">
      <c r="A7" s="110" t="s">
        <v>23</v>
      </c>
      <c r="B7" s="111">
        <v>25</v>
      </c>
      <c r="C7" s="111">
        <f>B7*8.4</f>
        <v>210</v>
      </c>
      <c r="D7" s="111">
        <f t="shared" si="0"/>
        <v>12600</v>
      </c>
      <c r="E7" s="26"/>
    </row>
    <row r="8" spans="1:5" ht="24.75" customHeight="1" x14ac:dyDescent="0.3">
      <c r="A8" s="110" t="s">
        <v>24</v>
      </c>
      <c r="B8" s="111">
        <v>5</v>
      </c>
      <c r="C8" s="111">
        <f>B8*8.4</f>
        <v>42</v>
      </c>
      <c r="D8" s="111">
        <f t="shared" si="0"/>
        <v>2520</v>
      </c>
      <c r="E8" s="26"/>
    </row>
    <row r="9" spans="1:5" ht="62.1" customHeight="1" x14ac:dyDescent="0.3">
      <c r="A9" s="110" t="s">
        <v>25</v>
      </c>
      <c r="B9" s="111">
        <v>10</v>
      </c>
      <c r="C9" s="111">
        <f>B9*8.4</f>
        <v>84</v>
      </c>
      <c r="D9" s="111">
        <f t="shared" si="0"/>
        <v>5040</v>
      </c>
      <c r="E9" s="26"/>
    </row>
    <row r="10" spans="1:5" ht="24.75" customHeight="1" x14ac:dyDescent="0.3">
      <c r="A10" s="108" t="s">
        <v>26</v>
      </c>
      <c r="B10" s="109">
        <f>B6-SUM(B7:B9)</f>
        <v>212</v>
      </c>
      <c r="C10" s="109">
        <f>C6-SUM(C7:C9)</f>
        <v>1780.8</v>
      </c>
      <c r="D10" s="112">
        <f t="shared" si="0"/>
        <v>106848</v>
      </c>
      <c r="E10" s="26"/>
    </row>
    <row r="11" spans="1:5" ht="24.75" customHeight="1" x14ac:dyDescent="0.3">
      <c r="A11" s="110" t="s">
        <v>27</v>
      </c>
      <c r="B11" s="111">
        <v>12.6</v>
      </c>
      <c r="C11" s="111">
        <f>PRODUCT(B11*8.4)</f>
        <v>105.84</v>
      </c>
      <c r="D11" s="111">
        <f t="shared" si="0"/>
        <v>6350.4</v>
      </c>
      <c r="E11" s="26"/>
    </row>
    <row r="12" spans="1:5" ht="24.75" customHeight="1" x14ac:dyDescent="0.3">
      <c r="A12" s="27" t="s">
        <v>28</v>
      </c>
      <c r="B12" s="85">
        <f>B10-B11</f>
        <v>199.4</v>
      </c>
      <c r="C12" s="85">
        <f>C10-C11</f>
        <v>1674.96</v>
      </c>
      <c r="D12" s="85">
        <f t="shared" si="0"/>
        <v>100497.60000000001</v>
      </c>
      <c r="E12" s="26"/>
    </row>
  </sheetData>
  <sheetProtection algorithmName="SHA-512" hashValue="4Tg/fU/ppeP+1aO8xNV64xlrVhtaVwi0PHD89O6aqg+maxR4jhcfCZzkWdchD5xpO2+QjQUL879r9zV3d/eZmQ==" saltValue="Q7xF7ZMF0pGu0wqQoPkTAQ==" spinCount="100000" sheet="1" objects="1" scenarios="1" selectLockedCells="1" selectUnlockedCells="1"/>
  <customSheetViews>
    <customSheetView guid="{2AB5DD9E-A6A3-4808-AFA7-F76C9A82CA8D}" showGridLines="0" showRuler="0">
      <pageMargins left="0.78740157499999996" right="0.78740157499999996" top="0.984251969" bottom="0.984251969" header="0.4921259845" footer="0.4921259845"/>
      <pageSetup paperSize="9" orientation="portrait" verticalDpi="0" r:id="rId1"/>
      <headerFooter alignWithMargins="0"/>
    </customSheetView>
  </customSheetViews>
  <mergeCells count="1">
    <mergeCell ref="C1:D2"/>
  </mergeCells>
  <phoneticPr fontId="12" type="noConversion"/>
  <pageMargins left="0.78740157499999996" right="0.78740157499999996" top="0.984251969" bottom="0.984251969" header="0.4921259845" footer="0.4921259845"/>
  <pageSetup paperSize="9" orientation="portrait" verticalDpi="1200" r:id="rId2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89C954444019478EE6896C6DB462B3" ma:contentTypeVersion="16" ma:contentTypeDescription="Create a new document." ma:contentTypeScope="" ma:versionID="6a697f91530b36d11ba81e2c88a91a6a">
  <xsd:schema xmlns:xsd="http://www.w3.org/2001/XMLSchema" xmlns:xs="http://www.w3.org/2001/XMLSchema" xmlns:p="http://schemas.microsoft.com/office/2006/metadata/properties" xmlns:ns2="f0288143-2b51-4026-a353-8cfc2684b008" xmlns:ns3="179c8861-6422-4e47-8e7f-6d53e80bf956" targetNamespace="http://schemas.microsoft.com/office/2006/metadata/properties" ma:root="true" ma:fieldsID="9c796af77fae5412935ad5163e42458d" ns2:_="" ns3:_="">
    <xsd:import namespace="f0288143-2b51-4026-a353-8cfc2684b008"/>
    <xsd:import namespace="179c8861-6422-4e47-8e7f-6d53e80bf9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Zeit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88143-2b51-4026-a353-8cfc2684b0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6c95c62a-a704-4140-b351-d7521b486ea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Zeit" ma:index="22" nillable="true" ma:displayName="Zeit" ma:format="DateTime" ma:internalName="Zeit">
      <xsd:simpleType>
        <xsd:restriction base="dms:DateTime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9c8861-6422-4e47-8e7f-6d53e80bf956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29e4d9d-a01b-409b-8b4d-cf64dbfa7728}" ma:internalName="TaxCatchAll" ma:showField="CatchAllData" ma:web="179c8861-6422-4e47-8e7f-6d53e80bf9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79c8861-6422-4e47-8e7f-6d53e80bf956" xsi:nil="true"/>
    <lcf76f155ced4ddcb4097134ff3c332f xmlns="f0288143-2b51-4026-a353-8cfc2684b008">
      <Terms xmlns="http://schemas.microsoft.com/office/infopath/2007/PartnerControls"/>
    </lcf76f155ced4ddcb4097134ff3c332f>
    <Zeit xmlns="f0288143-2b51-4026-a353-8cfc2684b008" xsi:nil="true"/>
    <SharedWithUsers xmlns="179c8861-6422-4e47-8e7f-6d53e80bf95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10F203C4-FD05-419A-9A6B-1272BE32C2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0288143-2b51-4026-a353-8cfc2684b008"/>
    <ds:schemaRef ds:uri="179c8861-6422-4e47-8e7f-6d53e80b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9BE5245-6C31-45AB-A8C8-7D2DB4F0492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ACCC6A5-DBD6-4C07-8666-8CCC5304C679}">
  <ds:schemaRefs>
    <ds:schemaRef ds:uri="http://schemas.microsoft.com/office/2006/metadata/properties"/>
    <ds:schemaRef ds:uri="http://schemas.microsoft.com/office/infopath/2007/PartnerControls"/>
    <ds:schemaRef ds:uri="179c8861-6422-4e47-8e7f-6d53e80bf956"/>
    <ds:schemaRef ds:uri="f0288143-2b51-4026-a353-8cfc2684b00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Kommentar</vt:lpstr>
      <vt:lpstr>Berechnung</vt:lpstr>
      <vt:lpstr>Jahresarbeitszeit</vt:lpstr>
      <vt:lpstr>Berechnung!Druckbereich</vt:lpstr>
      <vt:lpstr>Jahresarbeitszeit!Druckbereich</vt:lpstr>
      <vt:lpstr>Kommentar!Druckbereich</vt:lpstr>
    </vt:vector>
  </TitlesOfParts>
  <Company>vba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administrator</dc:creator>
  <cp:lastModifiedBy>Kreis Nadia, GSI-GA</cp:lastModifiedBy>
  <cp:lastPrinted>2025-01-21T15:30:20Z</cp:lastPrinted>
  <dcterms:created xsi:type="dcterms:W3CDTF">2003-01-17T12:24:46Z</dcterms:created>
  <dcterms:modified xsi:type="dcterms:W3CDTF">2025-07-14T09:09:41Z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0x0101002889C954444019478EE6896C6DB462B3</vt:lpwstr>
  </property>
  <property fmtid="{D5CDD505-2E9C-101B-9397-08002B2CF9AE}" pid="3" name="Order">
    <vt:r8>624500</vt:r8>
  </property>
  <property fmtid="{D5CDD505-2E9C-101B-9397-08002B2CF9AE}" pid="4" name="TriggerFlowInfo">
    <vt:lpwstr/>
  </property>
  <property fmtid="{D5CDD505-2E9C-101B-9397-08002B2CF9AE}" pid="5" name="ComplianceAssetId">
    <vt:lpwstr/>
  </property>
  <property fmtid="{D5CDD505-2E9C-101B-9397-08002B2CF9AE}" pid="6" name="_activity">
    <vt:lpwstr>{"FileActivityType":"9","FileActivityTimeStamp":"2025-01-21T15:31:56.697Z","FileActivityUsersOnPage":[{"DisplayName":"Luca Fässler - CURAVIVA BE","Id":"l.faessler@curaviva-be.ch"},{"DisplayName":"Sevan Nalbandian - CURAVIVA BE","Id":"s.nalbandian@curaviva-be.ch"}],"FileActivityNavigationId":null}</vt:lpwstr>
  </property>
  <property fmtid="{D5CDD505-2E9C-101B-9397-08002B2CF9AE}" pid="7" name="_ExtendedDescription">
    <vt:lpwstr/>
  </property>
  <property fmtid="{D5CDD505-2E9C-101B-9397-08002B2CF9AE}" pid="8" name="MediaServiceImageTags">
    <vt:lpwstr/>
  </property>
  <property fmtid="{D5CDD505-2E9C-101B-9397-08002B2CF9AE}" pid="9" name="MSIP_Label_74fdd986-87d9-48c6-acda-407b1ab5fef0_Enabled">
    <vt:lpwstr>true</vt:lpwstr>
  </property>
  <property fmtid="{D5CDD505-2E9C-101B-9397-08002B2CF9AE}" pid="10" name="MSIP_Label_74fdd986-87d9-48c6-acda-407b1ab5fef0_SetDate">
    <vt:lpwstr>2025-07-14T09:09:21Z</vt:lpwstr>
  </property>
  <property fmtid="{D5CDD505-2E9C-101B-9397-08002B2CF9AE}" pid="11" name="MSIP_Label_74fdd986-87d9-48c6-acda-407b1ab5fef0_Method">
    <vt:lpwstr>Standard</vt:lpwstr>
  </property>
  <property fmtid="{D5CDD505-2E9C-101B-9397-08002B2CF9AE}" pid="12" name="MSIP_Label_74fdd986-87d9-48c6-acda-407b1ab5fef0_Name">
    <vt:lpwstr>NICHT KLASSIFIZIERT</vt:lpwstr>
  </property>
  <property fmtid="{D5CDD505-2E9C-101B-9397-08002B2CF9AE}" pid="13" name="MSIP_Label_74fdd986-87d9-48c6-acda-407b1ab5fef0_SiteId">
    <vt:lpwstr>cb96f99a-a111-42d7-9f65-e111197ba4bb</vt:lpwstr>
  </property>
  <property fmtid="{D5CDD505-2E9C-101B-9397-08002B2CF9AE}" pid="14" name="MSIP_Label_74fdd986-87d9-48c6-acda-407b1ab5fef0_ActionId">
    <vt:lpwstr>0901fe59-b073-4591-a2b7-27f23e32053b</vt:lpwstr>
  </property>
  <property fmtid="{D5CDD505-2E9C-101B-9397-08002B2CF9AE}" pid="15" name="MSIP_Label_74fdd986-87d9-48c6-acda-407b1ab5fef0_ContentBits">
    <vt:lpwstr>0</vt:lpwstr>
  </property>
</Properties>
</file>