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z_systems\CMI\1f752a1d1f3f4bfc9bde673b5fe38a86\"/>
    </mc:Choice>
  </mc:AlternateContent>
  <bookViews>
    <workbookView xWindow="0" yWindow="0" windowWidth="28800" windowHeight="12315"/>
  </bookViews>
  <sheets>
    <sheet name="Tarifblatt BE 2023" sheetId="1" r:id="rId1"/>
  </sheets>
  <externalReferences>
    <externalReference r:id="rId2"/>
  </externalReferences>
  <definedNames>
    <definedName name="aarebr">'[1]2trim'!$J$57</definedName>
    <definedName name="AareGü">'[1]2trim'!$J$33</definedName>
    <definedName name="basval">'[1]2trim'!$J$24</definedName>
    <definedName name="_xlnm.Print_Area" localSheetId="0">'Tarifblatt BE 2023'!$A$1:$I$40</definedName>
    <definedName name="Gant">'[1]2trim'!$J$41</definedName>
    <definedName name="Hauswirt" localSheetId="0">#REF!</definedName>
    <definedName name="Hauswirt">#REF!</definedName>
    <definedName name="Isen">'[1]2trim'!$J$154</definedName>
    <definedName name="Pflege" localSheetId="0">#REF!</definedName>
    <definedName name="Pflege">#REF!</definedName>
    <definedName name="Pflege1" localSheetId="0">#REF!</definedName>
    <definedName name="Pflege1">#REF!</definedName>
    <definedName name="spit60">'[1]2trim'!$J$74</definedName>
    <definedName name="spit60_P">'[1]2trim'!$BB$74</definedName>
    <definedName name="Status">#REF!</definedName>
    <definedName name="thunst">'[1]2trim'!$J$12</definedName>
    <definedName name="zulg">'[1]2trim'!$J$49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3" i="1"/>
  <c r="C22" i="1"/>
  <c r="C20" i="1"/>
  <c r="E20" i="1" s="1"/>
  <c r="F20" i="1" s="1"/>
  <c r="G20" i="1" s="1"/>
  <c r="H20" i="1" s="1"/>
  <c r="C9" i="1"/>
  <c r="E8" i="1"/>
  <c r="E7" i="1"/>
  <c r="E21" i="1" l="1"/>
  <c r="E9" i="1"/>
  <c r="D9" i="1" s="1"/>
  <c r="D11" i="1" s="1"/>
  <c r="F17" i="1" l="1"/>
  <c r="F18" i="1" l="1"/>
  <c r="F19" i="1" s="1"/>
  <c r="G17" i="1"/>
  <c r="G18" i="1" s="1"/>
  <c r="G19" i="1" s="1"/>
  <c r="H17" i="1"/>
  <c r="H18" i="1" s="1"/>
  <c r="H19" i="1" s="1"/>
  <c r="G21" i="1" l="1"/>
  <c r="G22" i="1"/>
  <c r="G30" i="1" s="1"/>
  <c r="G32" i="1" s="1"/>
  <c r="G23" i="1"/>
  <c r="G33" i="1" s="1"/>
  <c r="G35" i="1" s="1"/>
  <c r="H21" i="1"/>
  <c r="H23" i="1"/>
  <c r="H33" i="1" s="1"/>
  <c r="H35" i="1" s="1"/>
  <c r="H22" i="1"/>
  <c r="H30" i="1" s="1"/>
  <c r="H32" i="1" s="1"/>
  <c r="F21" i="1"/>
  <c r="F22" i="1"/>
  <c r="F30" i="1" s="1"/>
  <c r="F32" i="1" s="1"/>
  <c r="F23" i="1"/>
  <c r="F33" i="1" s="1"/>
  <c r="F35" i="1" s="1"/>
  <c r="H27" i="1" l="1"/>
  <c r="H29" i="1" s="1"/>
  <c r="H24" i="1"/>
  <c r="H36" i="1" s="1"/>
  <c r="H38" i="1" s="1"/>
  <c r="F27" i="1"/>
  <c r="F29" i="1" s="1"/>
  <c r="F24" i="1"/>
  <c r="F36" i="1" s="1"/>
  <c r="F38" i="1" s="1"/>
  <c r="G27" i="1"/>
  <c r="G29" i="1" s="1"/>
  <c r="G24" i="1"/>
  <c r="G36" i="1" s="1"/>
  <c r="G38" i="1" s="1"/>
</calcChain>
</file>

<file path=xl/sharedStrings.xml><?xml version="1.0" encoding="utf-8"?>
<sst xmlns="http://schemas.openxmlformats.org/spreadsheetml/2006/main" count="40" uniqueCount="33">
  <si>
    <t>Basis
für LE 
- ohne LV
- SEPP</t>
  </si>
  <si>
    <t>Basis 
für LE
- WmDL</t>
  </si>
  <si>
    <r>
      <t xml:space="preserve">
</t>
    </r>
    <r>
      <rPr>
        <i/>
        <sz val="11"/>
        <rFont val="Arial"/>
        <family val="2"/>
      </rPr>
      <t>KLV-a Leistungen</t>
    </r>
  </si>
  <si>
    <r>
      <t xml:space="preserve">
</t>
    </r>
    <r>
      <rPr>
        <i/>
        <sz val="11"/>
        <rFont val="Arial"/>
        <family val="2"/>
      </rPr>
      <t>KLV-b Leistungen</t>
    </r>
  </si>
  <si>
    <r>
      <t xml:space="preserve">
</t>
    </r>
    <r>
      <rPr>
        <i/>
        <sz val="11"/>
        <rFont val="Arial"/>
        <family val="2"/>
      </rPr>
      <t>KLV-c Leistungen</t>
    </r>
  </si>
  <si>
    <t>Tarif inkl. Teuerung ungerundet</t>
  </si>
  <si>
    <t>Tarif inkl. Teuerung gerundet auf 5 Rp.</t>
  </si>
  <si>
    <t>Ausscheidung Mobilität für Leistungserbringer mit Leistungsvertrag (Plafond 15 Min./5 km)</t>
  </si>
  <si>
    <r>
      <t>Tarife</t>
    </r>
    <r>
      <rPr>
        <sz val="11"/>
        <rFont val="Arial"/>
        <family val="2"/>
      </rPr>
      <t xml:space="preserve"> gemäss KVG für Spitex-Organisation mit Leistungsvertrag (ohne Mobilität)</t>
    </r>
  </si>
  <si>
    <r>
      <t>Tarife</t>
    </r>
    <r>
      <rPr>
        <sz val="11"/>
        <rFont val="Arial"/>
        <family val="2"/>
      </rPr>
      <t xml:space="preserve"> gemäss KVG für Spitex-Organisation ohne Leistungsvertrag</t>
    </r>
  </si>
  <si>
    <r>
      <t>Tarife</t>
    </r>
    <r>
      <rPr>
        <sz val="11"/>
        <rFont val="Arial"/>
        <family val="2"/>
      </rPr>
      <t xml:space="preserve"> gemäss KVG für Selbstständig-erwerbende Pflegefachpersonen (SEPP)</t>
    </r>
  </si>
  <si>
    <t>1)</t>
  </si>
  <si>
    <r>
      <t xml:space="preserve">Spitex-Organisation </t>
    </r>
    <r>
      <rPr>
        <b/>
        <sz val="11"/>
        <rFont val="Arial"/>
        <family val="2"/>
      </rPr>
      <t>ohne</t>
    </r>
    <r>
      <rPr>
        <sz val="11"/>
        <rFont val="Arial"/>
        <family val="2"/>
      </rPr>
      <t xml:space="preserve"> Leistungsvertrag</t>
    </r>
    <r>
      <rPr>
        <i/>
        <sz val="11"/>
        <rFont val="Arial"/>
        <family val="2"/>
      </rPr>
      <t xml:space="preserve"> </t>
    </r>
  </si>
  <si>
    <t>Abzug Betrag KVG (OKP), Krankenversicherer</t>
  </si>
  <si>
    <t>Wohnen mit Dienstleistungen</t>
  </si>
  <si>
    <t>Gesundheits-, Sozial- und Integrationsdirektion des Kantons Bern
Gesundheitsamt</t>
  </si>
  <si>
    <r>
      <t xml:space="preserve">Tarife Spitex-Organisationen mit Leistungsvertrag 
</t>
    </r>
    <r>
      <rPr>
        <sz val="11"/>
        <rFont val="Arial"/>
        <family val="2"/>
      </rPr>
      <t>(ohne Mobilität)</t>
    </r>
  </si>
  <si>
    <r>
      <t xml:space="preserve">Tarife Spitex-Organisationen ohne Leistungsvertrag 
</t>
    </r>
    <r>
      <rPr>
        <sz val="11"/>
        <rFont val="Arial"/>
        <family val="2"/>
      </rPr>
      <t>(inkl. Mobilität)</t>
    </r>
  </si>
  <si>
    <r>
      <t>Tarife SEPP / Freiberufliche</t>
    </r>
    <r>
      <rPr>
        <sz val="11"/>
        <rFont val="Arial"/>
        <family val="2"/>
      </rPr>
      <t xml:space="preserve"> (inkl. Mobilität)</t>
    </r>
  </si>
  <si>
    <r>
      <t xml:space="preserve">Tarife Wohnen mit Dienstleistungen
</t>
    </r>
    <r>
      <rPr>
        <sz val="11"/>
        <rFont val="Arial"/>
        <family val="2"/>
      </rPr>
      <t>(ohne Mobilität)</t>
    </r>
  </si>
  <si>
    <t>Tarife gemäss KVG für Wohnen mit Dienstleistung 
(ohne Mobilität)</t>
  </si>
  <si>
    <r>
      <t xml:space="preserve">Spitex-Organisation </t>
    </r>
    <r>
      <rPr>
        <b/>
        <sz val="11"/>
        <rFont val="Arial"/>
        <family val="2"/>
      </rPr>
      <t>mit</t>
    </r>
    <r>
      <rPr>
        <sz val="11"/>
        <rFont val="Arial"/>
        <family val="2"/>
      </rPr>
      <t xml:space="preserve"> Leistungsvertrag</t>
    </r>
    <r>
      <rPr>
        <i/>
        <sz val="11"/>
        <rFont val="Arial"/>
        <family val="2"/>
      </rPr>
      <t xml:space="preserve"> 
</t>
    </r>
    <r>
      <rPr>
        <i/>
        <sz val="10"/>
        <rFont val="Arial"/>
        <family val="2"/>
      </rPr>
      <t>(ohne Mobilität)</t>
    </r>
  </si>
  <si>
    <t xml:space="preserve">Selbstständig-erwerbende Pflegefachpersonen </t>
  </si>
  <si>
    <t>Produktivitätssteigerung + 1 % -&gt; Reduktion Tarif</t>
  </si>
  <si>
    <t>Tarifanpassung</t>
  </si>
  <si>
    <t>Anerkannte Kosten Spitex-Organisation mit Versorgungsauftrag (= Referenzwert) inkl. Teuerung 2022</t>
  </si>
  <si>
    <r>
      <t xml:space="preserve">Tarife Restfinanzierung Kanton Bern 2023
</t>
    </r>
    <r>
      <rPr>
        <sz val="10"/>
        <rFont val="Arial"/>
        <family val="2"/>
      </rPr>
      <t>(Normkosten abzüglich Beitrag Krankenversicherung)</t>
    </r>
  </si>
  <si>
    <r>
      <t>Tarifblatt:</t>
    </r>
    <r>
      <rPr>
        <sz val="12"/>
        <rFont val="Arial"/>
        <family val="2"/>
      </rPr>
      <t xml:space="preserve"> Tarife zur Restkostenfinanzierung gemäss KVG in der ambulante Pflege </t>
    </r>
    <r>
      <rPr>
        <b/>
        <sz val="12"/>
        <rFont val="Arial"/>
        <family val="2"/>
      </rPr>
      <t>2023</t>
    </r>
    <r>
      <rPr>
        <sz val="12"/>
        <rFont val="Arial"/>
        <family val="2"/>
      </rPr>
      <t xml:space="preserve"> im Kanton Bern, basierend auf einer effektiven Normkosten-Ermittlung</t>
    </r>
    <r>
      <rPr>
        <i/>
        <sz val="10"/>
        <rFont val="Arial"/>
        <family val="2"/>
      </rPr>
      <t xml:space="preserve"> (Artikel 25a KVG, Artikel 32 KVG, Artikel 29 SLV)</t>
    </r>
  </si>
  <si>
    <t>Personalkosten, Gewichtung</t>
  </si>
  <si>
    <t xml:space="preserve">Sachkosten, Gewichtung </t>
  </si>
  <si>
    <t>Teuerung 2023, + 0.20 %</t>
  </si>
  <si>
    <t xml:space="preserve">Berechnung Teuerung 2023 </t>
  </si>
  <si>
    <t>Mittelwert 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</si>
</sst>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&quot;CHF&quot;\ #,##0.00"/>
    <numFmt numFmtId="166" formatCode="_ [$CHF-807]\ * #,##0.00_ ;_ [$CHF-807]\ * \-#,##0.00_ ;_ [$CHF-807]\ * &quot;-&quot;??_ ;_ @_ "/>
  </numFmts>
  <fonts count="14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3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6" fillId="2" borderId="3" xfId="0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indent="1"/>
    </xf>
    <xf numFmtId="4" fontId="9" fillId="0" borderId="4" xfId="0" applyNumberFormat="1" applyFont="1" applyBorder="1" applyAlignment="1">
      <alignment vertical="center"/>
    </xf>
    <xf numFmtId="4" fontId="7" fillId="0" borderId="4" xfId="0" applyNumberFormat="1" applyFont="1" applyBorder="1" applyAlignment="1">
      <alignment vertical="center"/>
    </xf>
    <xf numFmtId="0" fontId="0" fillId="0" borderId="0" xfId="0" applyFill="1"/>
    <xf numFmtId="0" fontId="7" fillId="0" borderId="4" xfId="0" applyFont="1" applyFill="1" applyBorder="1" applyAlignment="1">
      <alignment horizontal="right" vertical="center" indent="1"/>
    </xf>
    <xf numFmtId="0" fontId="7" fillId="2" borderId="4" xfId="0" applyFont="1" applyFill="1" applyBorder="1" applyAlignment="1">
      <alignment horizontal="lef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vertical="center"/>
    </xf>
    <xf numFmtId="4" fontId="7" fillId="2" borderId="4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right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vertical="center"/>
    </xf>
    <xf numFmtId="4" fontId="10" fillId="2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0" fillId="3" borderId="0" xfId="0" applyFill="1"/>
    <xf numFmtId="164" fontId="7" fillId="3" borderId="4" xfId="0" applyNumberFormat="1" applyFont="1" applyFill="1" applyBorder="1" applyAlignment="1">
      <alignment horizontal="right" vertical="center" wrapText="1"/>
    </xf>
    <xf numFmtId="4" fontId="9" fillId="3" borderId="4" xfId="0" applyNumberFormat="1" applyFont="1" applyFill="1" applyBorder="1" applyAlignment="1">
      <alignment vertical="center"/>
    </xf>
    <xf numFmtId="4" fontId="7" fillId="3" borderId="4" xfId="0" applyNumberFormat="1" applyFont="1" applyFill="1" applyBorder="1" applyAlignment="1">
      <alignment vertical="center"/>
    </xf>
    <xf numFmtId="0" fontId="5" fillId="0" borderId="0" xfId="0" applyFont="1"/>
    <xf numFmtId="164" fontId="11" fillId="0" borderId="0" xfId="0" applyNumberFormat="1" applyFont="1"/>
    <xf numFmtId="0" fontId="10" fillId="3" borderId="4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right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10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11" fillId="0" borderId="0" xfId="0" applyFont="1"/>
    <xf numFmtId="166" fontId="0" fillId="0" borderId="0" xfId="0" applyNumberFormat="1"/>
    <xf numFmtId="9" fontId="0" fillId="0" borderId="0" xfId="1" applyFont="1" applyAlignment="1">
      <alignment horizontal="center"/>
    </xf>
    <xf numFmtId="10" fontId="0" fillId="0" borderId="0" xfId="1" applyNumberFormat="1" applyFont="1" applyAlignment="1">
      <alignment horizontal="center"/>
    </xf>
    <xf numFmtId="166" fontId="0" fillId="0" borderId="5" xfId="0" applyNumberFormat="1" applyBorder="1"/>
    <xf numFmtId="10" fontId="0" fillId="0" borderId="5" xfId="1" applyNumberFormat="1" applyFont="1" applyBorder="1" applyAlignment="1">
      <alignment horizontal="center"/>
    </xf>
    <xf numFmtId="0" fontId="10" fillId="0" borderId="4" xfId="0" applyFont="1" applyBorder="1" applyAlignment="1">
      <alignment horizontal="right" vertical="center" indent="1"/>
    </xf>
    <xf numFmtId="0" fontId="0" fillId="3" borderId="4" xfId="0" applyFill="1" applyBorder="1"/>
    <xf numFmtId="0" fontId="5" fillId="0" borderId="5" xfId="0" applyFont="1" applyBorder="1"/>
    <xf numFmtId="10" fontId="5" fillId="0" borderId="0" xfId="1" applyNumberFormat="1" applyFont="1" applyAlignment="1">
      <alignment horizontal="center"/>
    </xf>
    <xf numFmtId="0" fontId="10" fillId="4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left" vertical="center" wrapText="1" indent="1"/>
    </xf>
    <xf numFmtId="0" fontId="7" fillId="2" borderId="4" xfId="0" applyFont="1" applyFill="1" applyBorder="1" applyAlignment="1">
      <alignment horizontal="left" vertical="center" wrapText="1" indent="1"/>
    </xf>
    <xf numFmtId="4" fontId="7" fillId="3" borderId="4" xfId="0" applyNumberFormat="1" applyFont="1" applyFill="1" applyBorder="1"/>
    <xf numFmtId="4" fontId="10" fillId="3" borderId="4" xfId="0" applyNumberFormat="1" applyFont="1" applyFill="1" applyBorder="1"/>
    <xf numFmtId="4" fontId="7" fillId="2" borderId="4" xfId="0" applyNumberFormat="1" applyFont="1" applyFill="1" applyBorder="1"/>
    <xf numFmtId="4" fontId="10" fillId="2" borderId="4" xfId="0" applyNumberFormat="1" applyFont="1" applyFill="1" applyBorder="1"/>
    <xf numFmtId="0" fontId="0" fillId="4" borderId="4" xfId="0" applyFill="1" applyBorder="1" applyAlignment="1">
      <alignment horizontal="right"/>
    </xf>
    <xf numFmtId="0" fontId="0" fillId="4" borderId="4" xfId="0" applyFill="1" applyBorder="1" applyAlignment="1">
      <alignment horizontal="center"/>
    </xf>
    <xf numFmtId="0" fontId="0" fillId="4" borderId="4" xfId="0" applyFill="1" applyBorder="1"/>
    <xf numFmtId="0" fontId="0" fillId="3" borderId="4" xfId="0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11" fillId="3" borderId="4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center"/>
    </xf>
    <xf numFmtId="0" fontId="11" fillId="3" borderId="4" xfId="0" applyFont="1" applyFill="1" applyBorder="1"/>
    <xf numFmtId="0" fontId="10" fillId="0" borderId="0" xfId="0" applyFont="1" applyFill="1" applyBorder="1" applyAlignment="1">
      <alignment horizontal="center" vertical="center"/>
    </xf>
    <xf numFmtId="4" fontId="7" fillId="0" borderId="4" xfId="1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10" fontId="11" fillId="0" borderId="0" xfId="0" applyNumberFormat="1" applyFont="1" applyAlignment="1">
      <alignment horizontal="center"/>
    </xf>
    <xf numFmtId="0" fontId="10" fillId="0" borderId="0" xfId="3" applyFont="1" applyFill="1" applyAlignment="1" applyProtection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</cellXfs>
  <cellStyles count="12">
    <cellStyle name="Normal 2" xfId="3"/>
    <cellStyle name="Prozent" xfId="1" builtinId="5"/>
    <cellStyle name="Prozent 2" xfId="6"/>
    <cellStyle name="Prozent 2 2 2" xfId="11"/>
    <cellStyle name="Prozent 2 2 5" xfId="7"/>
    <cellStyle name="Prozent 2 3" xfId="8"/>
    <cellStyle name="Prozent 3" xfId="5"/>
    <cellStyle name="Standard" xfId="0" builtinId="0"/>
    <cellStyle name="Standard 2" xfId="10"/>
    <cellStyle name="Standard 2 2 2" xfId="9"/>
    <cellStyle name="Standard 2 2 5" xfId="4"/>
    <cellStyle name="Standard 3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G_ZV_ALBA_ALTER\Spitex\Abrechnungen\Versorgungspflicht\Abrechnungen%202012\d&#233;compte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trim"/>
      <sheetName val="2trim (2)"/>
      <sheetName val="remb2trim"/>
      <sheetName val="3trim"/>
      <sheetName val="zusatz"/>
      <sheetName val="130104calculs"/>
      <sheetName val="final"/>
      <sheetName val="final (2)"/>
      <sheetName val="ausbild"/>
      <sheetName val="4trim"/>
      <sheetName val="4trimS_R3"/>
      <sheetName val="4trimS_V4"/>
      <sheetName val="4trimS_R4"/>
      <sheetName val="4trimS_I4"/>
      <sheetName val="4trimW2"/>
      <sheetName val="Totaux LV12"/>
      <sheetName val="2012"/>
      <sheetName val="dernier1"/>
      <sheetName val="dernier2"/>
      <sheetName val="Aliziers"/>
      <sheetName val="korr"/>
      <sheetName val="HW 2012"/>
      <sheetName val="dernier"/>
      <sheetName val="Feuil1"/>
    </sheetNames>
    <sheetDataSet>
      <sheetData sheetId="0">
        <row r="12">
          <cell r="J12">
            <v>65073.65</v>
          </cell>
        </row>
        <row r="24">
          <cell r="J24">
            <v>92810.2</v>
          </cell>
        </row>
        <row r="33">
          <cell r="J33">
            <v>520476.8</v>
          </cell>
        </row>
        <row r="41">
          <cell r="J41">
            <v>248070.95</v>
          </cell>
        </row>
        <row r="49">
          <cell r="J49">
            <v>377114.65</v>
          </cell>
        </row>
        <row r="57">
          <cell r="J57">
            <v>156385.60000000001</v>
          </cell>
        </row>
        <row r="74">
          <cell r="J74">
            <v>51149.05</v>
          </cell>
          <cell r="BB74">
            <v>3194.25</v>
          </cell>
        </row>
        <row r="154">
          <cell r="J154">
            <v>374.4</v>
          </cell>
        </row>
      </sheetData>
      <sheetData sheetId="1"/>
      <sheetData sheetId="2"/>
      <sheetData sheetId="3">
        <row r="50">
          <cell r="J50">
            <v>341940.35</v>
          </cell>
        </row>
      </sheetData>
      <sheetData sheetId="4"/>
      <sheetData sheetId="5"/>
      <sheetData sheetId="6"/>
      <sheetData sheetId="7"/>
      <sheetData sheetId="8"/>
      <sheetData sheetId="9">
        <row r="163">
          <cell r="J163">
            <v>3087.4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zoomScaleNormal="100" workbookViewId="0">
      <selection activeCell="M24" sqref="M24"/>
    </sheetView>
  </sheetViews>
  <sheetFormatPr baseColWidth="10" defaultRowHeight="12.75" x14ac:dyDescent="0.2"/>
  <cols>
    <col min="1" max="1" width="4.42578125" customWidth="1"/>
    <col min="2" max="2" width="59.5703125" customWidth="1"/>
    <col min="3" max="3" width="12" style="38" bestFit="1" customWidth="1"/>
    <col min="4" max="4" width="8" style="39" bestFit="1" customWidth="1"/>
    <col min="5" max="5" width="12" bestFit="1" customWidth="1"/>
    <col min="6" max="6" width="12" customWidth="1"/>
    <col min="7" max="7" width="11.140625" customWidth="1"/>
    <col min="8" max="8" width="11.7109375" customWidth="1"/>
  </cols>
  <sheetData>
    <row r="1" spans="1:8" ht="29.1" customHeight="1" x14ac:dyDescent="0.25">
      <c r="A1" s="71" t="s">
        <v>15</v>
      </c>
      <c r="B1" s="71"/>
      <c r="C1" s="71"/>
    </row>
    <row r="2" spans="1:8" x14ac:dyDescent="0.2">
      <c r="A2" s="42"/>
    </row>
    <row r="3" spans="1:8" s="8" customFormat="1" ht="15" x14ac:dyDescent="0.2">
      <c r="A3" s="67" t="s">
        <v>11</v>
      </c>
      <c r="B3" s="42" t="s">
        <v>31</v>
      </c>
      <c r="C3" s="43"/>
      <c r="D3" s="44"/>
      <c r="E3" s="43"/>
      <c r="F3" s="41"/>
      <c r="G3" s="41"/>
      <c r="H3" s="41"/>
    </row>
    <row r="4" spans="1:8" s="8" customFormat="1" ht="10.5" customHeight="1" x14ac:dyDescent="0.2">
      <c r="A4" s="40"/>
      <c r="B4" s="42"/>
      <c r="C4" s="43"/>
      <c r="D4" s="44"/>
      <c r="E4" s="43"/>
      <c r="F4" s="41"/>
      <c r="G4" s="41"/>
      <c r="H4" s="41"/>
    </row>
    <row r="5" spans="1:8" s="8" customFormat="1" ht="14.25" x14ac:dyDescent="0.2">
      <c r="A5" s="40"/>
      <c r="B5" s="42" t="s">
        <v>23</v>
      </c>
      <c r="C5" s="43"/>
      <c r="D5" s="45">
        <v>-0.01</v>
      </c>
      <c r="E5" s="43"/>
      <c r="F5" s="41"/>
      <c r="G5" s="41"/>
      <c r="H5" s="41"/>
    </row>
    <row r="6" spans="1:8" s="8" customFormat="1" ht="12.75" customHeight="1" x14ac:dyDescent="0.2">
      <c r="A6" s="40"/>
      <c r="B6" s="42"/>
      <c r="C6" s="43"/>
      <c r="D6" s="45"/>
      <c r="E6" s="43"/>
      <c r="F6" s="41"/>
      <c r="G6" s="41"/>
      <c r="H6" s="41"/>
    </row>
    <row r="7" spans="1:8" s="8" customFormat="1" ht="14.25" x14ac:dyDescent="0.2">
      <c r="A7" s="40"/>
      <c r="B7" s="28" t="s">
        <v>28</v>
      </c>
      <c r="C7" s="43">
        <v>100</v>
      </c>
      <c r="D7" s="45">
        <v>1.2E-2</v>
      </c>
      <c r="E7" s="43">
        <f>C7*(100%+D7)</f>
        <v>101.2</v>
      </c>
      <c r="F7" s="41"/>
      <c r="G7" s="41"/>
      <c r="H7" s="41"/>
    </row>
    <row r="8" spans="1:8" x14ac:dyDescent="0.2">
      <c r="B8" s="50" t="s">
        <v>29</v>
      </c>
      <c r="C8" s="46"/>
      <c r="D8" s="47"/>
      <c r="E8" s="46">
        <f>C8*(100%+D8)</f>
        <v>0</v>
      </c>
      <c r="F8" s="29"/>
      <c r="G8" s="29"/>
      <c r="H8" s="29"/>
    </row>
    <row r="9" spans="1:8" x14ac:dyDescent="0.2">
      <c r="C9" s="43">
        <f>SUM(C7:C8)</f>
        <v>100</v>
      </c>
      <c r="D9" s="51">
        <f>(E9-C9)/C9</f>
        <v>1.2000000000000028E-2</v>
      </c>
      <c r="E9" s="43">
        <f>SUM(E7:E8)</f>
        <v>101.2</v>
      </c>
    </row>
    <row r="11" spans="1:8" x14ac:dyDescent="0.2">
      <c r="B11" s="42" t="s">
        <v>24</v>
      </c>
      <c r="C11" s="69"/>
      <c r="D11" s="70">
        <f>D5+D9</f>
        <v>2.0000000000000278E-3</v>
      </c>
    </row>
    <row r="14" spans="1:8" ht="80.099999999999994" customHeight="1" x14ac:dyDescent="0.2">
      <c r="A14" s="72" t="s">
        <v>27</v>
      </c>
      <c r="B14" s="73"/>
      <c r="C14" s="73"/>
      <c r="D14" s="73"/>
      <c r="E14" s="73"/>
      <c r="F14" s="73"/>
      <c r="G14" s="73"/>
      <c r="H14" s="74"/>
    </row>
    <row r="15" spans="1:8" ht="59.25" customHeight="1" x14ac:dyDescent="0.2">
      <c r="A15" s="75"/>
      <c r="B15" s="76"/>
      <c r="C15" s="1" t="s">
        <v>0</v>
      </c>
      <c r="D15" s="2" t="s">
        <v>1</v>
      </c>
      <c r="E15" s="3" t="s">
        <v>32</v>
      </c>
      <c r="F15" s="4" t="s">
        <v>2</v>
      </c>
      <c r="G15" s="4" t="s">
        <v>3</v>
      </c>
      <c r="H15" s="4" t="s">
        <v>4</v>
      </c>
    </row>
    <row r="16" spans="1:8" s="8" customFormat="1" ht="28.5" x14ac:dyDescent="0.2">
      <c r="A16" s="9"/>
      <c r="B16" s="10" t="s">
        <v>25</v>
      </c>
      <c r="C16" s="11">
        <v>1</v>
      </c>
      <c r="D16" s="12"/>
      <c r="E16" s="13"/>
      <c r="F16" s="14">
        <v>131.55000000000001</v>
      </c>
      <c r="G16" s="14">
        <v>115.9</v>
      </c>
      <c r="H16" s="14">
        <v>106.75</v>
      </c>
    </row>
    <row r="17" spans="1:8" ht="35.1" customHeight="1" x14ac:dyDescent="0.2">
      <c r="A17" s="48" t="s">
        <v>11</v>
      </c>
      <c r="B17" s="15" t="s">
        <v>30</v>
      </c>
      <c r="C17" s="16"/>
      <c r="D17" s="17"/>
      <c r="E17" s="6"/>
      <c r="F17" s="68">
        <f>F16*$D$11</f>
        <v>0.26310000000000366</v>
      </c>
      <c r="G17" s="68">
        <f>G16*$D$11</f>
        <v>0.23180000000000323</v>
      </c>
      <c r="H17" s="68">
        <f>H16*$D$11</f>
        <v>0.21350000000000297</v>
      </c>
    </row>
    <row r="18" spans="1:8" ht="35.1" customHeight="1" x14ac:dyDescent="0.2">
      <c r="A18" s="5"/>
      <c r="B18" s="15" t="s">
        <v>5</v>
      </c>
      <c r="C18" s="16"/>
      <c r="D18" s="17"/>
      <c r="E18" s="6"/>
      <c r="F18" s="7">
        <f>F16+F17</f>
        <v>131.81310000000002</v>
      </c>
      <c r="G18" s="7">
        <f>G16+G17</f>
        <v>116.13180000000001</v>
      </c>
      <c r="H18" s="7">
        <f>H16+H17</f>
        <v>106.9635</v>
      </c>
    </row>
    <row r="19" spans="1:8" ht="35.1" customHeight="1" x14ac:dyDescent="0.2">
      <c r="A19" s="5"/>
      <c r="B19" s="18" t="s">
        <v>6</v>
      </c>
      <c r="C19" s="19"/>
      <c r="D19" s="20"/>
      <c r="E19" s="21"/>
      <c r="F19" s="22">
        <f>ROUND(F18*2,1)/2</f>
        <v>131.80000000000001</v>
      </c>
      <c r="G19" s="22">
        <f>ROUND(G18*2,1)/2</f>
        <v>116.15</v>
      </c>
      <c r="H19" s="22">
        <f>ROUND(H18*2,1)/2</f>
        <v>106.95</v>
      </c>
    </row>
    <row r="20" spans="1:8" ht="35.1" customHeight="1" x14ac:dyDescent="0.2">
      <c r="A20" s="5"/>
      <c r="B20" s="15" t="s">
        <v>7</v>
      </c>
      <c r="C20" s="16">
        <f>ROUND((15/60*43.55+5*0.7),1)</f>
        <v>14.4</v>
      </c>
      <c r="D20" s="17"/>
      <c r="E20" s="6">
        <f>-C20</f>
        <v>-14.4</v>
      </c>
      <c r="F20" s="7">
        <f t="shared" ref="F20" si="0">+E20</f>
        <v>-14.4</v>
      </c>
      <c r="G20" s="7">
        <f t="shared" ref="G20" si="1">+F20</f>
        <v>-14.4</v>
      </c>
      <c r="H20" s="7">
        <f t="shared" ref="H20" si="2">+G20</f>
        <v>-14.4</v>
      </c>
    </row>
    <row r="21" spans="1:8" s="8" customFormat="1" ht="34.5" customHeight="1" x14ac:dyDescent="0.2">
      <c r="A21" s="9"/>
      <c r="B21" s="23" t="s">
        <v>8</v>
      </c>
      <c r="C21" s="24"/>
      <c r="D21" s="25">
        <v>1</v>
      </c>
      <c r="E21" s="26">
        <f>ROUND(E16+E20,1)</f>
        <v>-14.4</v>
      </c>
      <c r="F21" s="27">
        <f>ROUND(F19+F20,1)</f>
        <v>117.4</v>
      </c>
      <c r="G21" s="27">
        <f>ROUND(G19+G20,1)</f>
        <v>101.8</v>
      </c>
      <c r="H21" s="27">
        <f>ROUND(H19+H20,1)</f>
        <v>92.6</v>
      </c>
    </row>
    <row r="22" spans="1:8" s="8" customFormat="1" ht="35.1" customHeight="1" x14ac:dyDescent="0.2">
      <c r="A22" s="9"/>
      <c r="B22" s="10" t="s">
        <v>9</v>
      </c>
      <c r="C22" s="11">
        <f>+C16-0.15</f>
        <v>0.85</v>
      </c>
      <c r="D22" s="12"/>
      <c r="E22" s="13"/>
      <c r="F22" s="14">
        <f t="shared" ref="F22:H23" si="3">ROUND(+F$19*$C22,1)</f>
        <v>112</v>
      </c>
      <c r="G22" s="14">
        <f t="shared" si="3"/>
        <v>98.7</v>
      </c>
      <c r="H22" s="14">
        <f t="shared" si="3"/>
        <v>90.9</v>
      </c>
    </row>
    <row r="23" spans="1:8" s="8" customFormat="1" ht="35.1" customHeight="1" x14ac:dyDescent="0.2">
      <c r="A23" s="9"/>
      <c r="B23" s="10" t="s">
        <v>10</v>
      </c>
      <c r="C23" s="11">
        <f>+C16-0.15-0.05</f>
        <v>0.79999999999999993</v>
      </c>
      <c r="D23" s="12"/>
      <c r="E23" s="13"/>
      <c r="F23" s="14">
        <f t="shared" si="3"/>
        <v>105.4</v>
      </c>
      <c r="G23" s="14">
        <f t="shared" si="3"/>
        <v>92.9</v>
      </c>
      <c r="H23" s="14">
        <f t="shared" si="3"/>
        <v>85.6</v>
      </c>
    </row>
    <row r="24" spans="1:8" s="8" customFormat="1" ht="35.1" customHeight="1" x14ac:dyDescent="0.2">
      <c r="A24" s="9"/>
      <c r="B24" s="23" t="s">
        <v>20</v>
      </c>
      <c r="C24" s="49"/>
      <c r="D24" s="25">
        <f>+D21-0.15-0.025+0.025</f>
        <v>0.85</v>
      </c>
      <c r="E24" s="26"/>
      <c r="F24" s="27">
        <f>ROUND(+F$21*$D24,1)</f>
        <v>99.8</v>
      </c>
      <c r="G24" s="27">
        <f>ROUND(+G$21*$D24,1)</f>
        <v>86.5</v>
      </c>
      <c r="H24" s="27">
        <f>ROUND(+H$21*$D24,1)</f>
        <v>78.7</v>
      </c>
    </row>
    <row r="26" spans="1:8" ht="57" x14ac:dyDescent="0.2">
      <c r="B26" s="52" t="s">
        <v>26</v>
      </c>
      <c r="C26" s="59"/>
      <c r="D26" s="60"/>
      <c r="E26" s="61"/>
      <c r="F26" s="4" t="s">
        <v>2</v>
      </c>
      <c r="G26" s="4" t="s">
        <v>3</v>
      </c>
      <c r="H26" s="4" t="s">
        <v>4</v>
      </c>
    </row>
    <row r="27" spans="1:8" ht="27.75" x14ac:dyDescent="0.2">
      <c r="A27" s="42"/>
      <c r="B27" s="53" t="s">
        <v>21</v>
      </c>
      <c r="C27" s="62"/>
      <c r="D27" s="63"/>
      <c r="E27" s="49"/>
      <c r="F27" s="27">
        <f>F21</f>
        <v>117.4</v>
      </c>
      <c r="G27" s="27">
        <f t="shared" ref="G27:H27" si="4">G21</f>
        <v>101.8</v>
      </c>
      <c r="H27" s="27">
        <f t="shared" si="4"/>
        <v>92.6</v>
      </c>
    </row>
    <row r="28" spans="1:8" ht="15" customHeight="1" x14ac:dyDescent="0.2">
      <c r="A28" s="42"/>
      <c r="B28" s="53" t="s">
        <v>13</v>
      </c>
      <c r="C28" s="62"/>
      <c r="D28" s="63"/>
      <c r="E28" s="49"/>
      <c r="F28" s="55">
        <v>-76.900000000000006</v>
      </c>
      <c r="G28" s="55">
        <v>-63</v>
      </c>
      <c r="H28" s="55">
        <v>-52.6</v>
      </c>
    </row>
    <row r="29" spans="1:8" ht="29.25" x14ac:dyDescent="0.25">
      <c r="A29" s="42"/>
      <c r="B29" s="30" t="s">
        <v>16</v>
      </c>
      <c r="C29" s="64"/>
      <c r="D29" s="65"/>
      <c r="E29" s="66"/>
      <c r="F29" s="56">
        <f>SUM(F27:F28)</f>
        <v>40.5</v>
      </c>
      <c r="G29" s="56">
        <f>SUM(G27:G28)</f>
        <v>38.799999999999997</v>
      </c>
      <c r="H29" s="56">
        <f>SUM(H27:H28)</f>
        <v>39.999999999999993</v>
      </c>
    </row>
    <row r="30" spans="1:8" ht="15" customHeight="1" x14ac:dyDescent="0.2">
      <c r="A30" s="42"/>
      <c r="B30" s="54" t="s">
        <v>12</v>
      </c>
      <c r="C30" s="31"/>
      <c r="D30" s="32"/>
      <c r="E30" s="33"/>
      <c r="F30" s="57">
        <f>F22</f>
        <v>112</v>
      </c>
      <c r="G30" s="57">
        <f>G22</f>
        <v>98.7</v>
      </c>
      <c r="H30" s="57">
        <f>H22</f>
        <v>90.9</v>
      </c>
    </row>
    <row r="31" spans="1:8" ht="15" customHeight="1" x14ac:dyDescent="0.2">
      <c r="A31" s="42"/>
      <c r="B31" s="54" t="s">
        <v>13</v>
      </c>
      <c r="C31" s="31"/>
      <c r="D31" s="32"/>
      <c r="E31" s="33"/>
      <c r="F31" s="57">
        <v>-76.900000000000006</v>
      </c>
      <c r="G31" s="57">
        <v>-63</v>
      </c>
      <c r="H31" s="57">
        <v>-52.6</v>
      </c>
    </row>
    <row r="32" spans="1:8" ht="29.25" x14ac:dyDescent="0.25">
      <c r="A32" s="42"/>
      <c r="B32" s="34" t="s">
        <v>17</v>
      </c>
      <c r="C32" s="35"/>
      <c r="D32" s="36"/>
      <c r="E32" s="37"/>
      <c r="F32" s="58">
        <f>SUM(F30:F31)</f>
        <v>35.099999999999994</v>
      </c>
      <c r="G32" s="58">
        <f>SUM(G30:G31)</f>
        <v>35.700000000000003</v>
      </c>
      <c r="H32" s="58">
        <f>SUM(H30:H31)</f>
        <v>38.300000000000004</v>
      </c>
    </row>
    <row r="33" spans="1:8" ht="15" customHeight="1" x14ac:dyDescent="0.2">
      <c r="A33" s="42"/>
      <c r="B33" s="54" t="s">
        <v>22</v>
      </c>
      <c r="C33" s="31"/>
      <c r="D33" s="32"/>
      <c r="E33" s="33"/>
      <c r="F33" s="57">
        <f>F23</f>
        <v>105.4</v>
      </c>
      <c r="G33" s="57">
        <f t="shared" ref="G33:H33" si="5">G23</f>
        <v>92.9</v>
      </c>
      <c r="H33" s="57">
        <f t="shared" si="5"/>
        <v>85.6</v>
      </c>
    </row>
    <row r="34" spans="1:8" ht="15" customHeight="1" x14ac:dyDescent="0.2">
      <c r="A34" s="42"/>
      <c r="B34" s="54" t="s">
        <v>13</v>
      </c>
      <c r="C34" s="31"/>
      <c r="D34" s="32"/>
      <c r="E34" s="33"/>
      <c r="F34" s="57">
        <v>-76.900000000000006</v>
      </c>
      <c r="G34" s="57">
        <v>-63</v>
      </c>
      <c r="H34" s="57">
        <v>-52.6</v>
      </c>
    </row>
    <row r="35" spans="1:8" ht="15" customHeight="1" x14ac:dyDescent="0.25">
      <c r="A35" s="42"/>
      <c r="B35" s="34" t="s">
        <v>18</v>
      </c>
      <c r="C35" s="35"/>
      <c r="D35" s="36"/>
      <c r="E35" s="37"/>
      <c r="F35" s="58">
        <f>SUM(F33:F34)</f>
        <v>28.5</v>
      </c>
      <c r="G35" s="58">
        <f>SUM(G33:G34)</f>
        <v>29.900000000000006</v>
      </c>
      <c r="H35" s="58">
        <f>SUM(H33:H34)</f>
        <v>32.999999999999993</v>
      </c>
    </row>
    <row r="36" spans="1:8" ht="15" customHeight="1" x14ac:dyDescent="0.2">
      <c r="A36" s="42"/>
      <c r="B36" s="53" t="s">
        <v>14</v>
      </c>
      <c r="C36" s="62"/>
      <c r="D36" s="63"/>
      <c r="E36" s="49"/>
      <c r="F36" s="55">
        <f>F24</f>
        <v>99.8</v>
      </c>
      <c r="G36" s="55">
        <f t="shared" ref="G36:H36" si="6">G24</f>
        <v>86.5</v>
      </c>
      <c r="H36" s="55">
        <f t="shared" si="6"/>
        <v>78.7</v>
      </c>
    </row>
    <row r="37" spans="1:8" ht="15" customHeight="1" x14ac:dyDescent="0.2">
      <c r="A37" s="42"/>
      <c r="B37" s="53" t="s">
        <v>13</v>
      </c>
      <c r="C37" s="62"/>
      <c r="D37" s="63"/>
      <c r="E37" s="49"/>
      <c r="F37" s="55">
        <v>-76.900000000000006</v>
      </c>
      <c r="G37" s="55">
        <v>-63</v>
      </c>
      <c r="H37" s="55">
        <v>-52.6</v>
      </c>
    </row>
    <row r="38" spans="1:8" ht="29.25" x14ac:dyDescent="0.25">
      <c r="A38" s="42"/>
      <c r="B38" s="30" t="s">
        <v>19</v>
      </c>
      <c r="C38" s="64"/>
      <c r="D38" s="65"/>
      <c r="E38" s="66"/>
      <c r="F38" s="56">
        <f>SUM(F36:F37)</f>
        <v>22.899999999999991</v>
      </c>
      <c r="G38" s="56">
        <f>SUM(G36:G37)</f>
        <v>23.5</v>
      </c>
      <c r="H38" s="56">
        <f>SUM(H36:H37)</f>
        <v>26.1</v>
      </c>
    </row>
  </sheetData>
  <mergeCells count="3">
    <mergeCell ref="A1:C1"/>
    <mergeCell ref="A14:H14"/>
    <mergeCell ref="A15:B15"/>
  </mergeCells>
  <printOptions horizontalCentered="1"/>
  <pageMargins left="0.25" right="0.25" top="0.75" bottom="0.75" header="0.3" footer="0.3"/>
  <pageSetup paperSize="8" scale="61" orientation="portrait" r:id="rId1"/>
  <ignoredErrors>
    <ignoredError sqref="D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Tarifblatt BE 2023</vt:lpstr>
      <vt:lpstr>'Tarifblatt BE 2023'!Druckbereich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Juritz Simon, GSI-GA</dc:creator>
  <cp:lastModifiedBy>Levin Ryffel Adina, GSI-GA</cp:lastModifiedBy>
  <cp:lastPrinted>2022-06-03T11:33:35Z</cp:lastPrinted>
  <dcterms:created xsi:type="dcterms:W3CDTF">2022-01-06T10:49:23Z</dcterms:created>
  <dcterms:modified xsi:type="dcterms:W3CDTF">2023-01-03T14:12:58Z</dcterms:modified>
</cp:coreProperties>
</file>