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z_systems\CMIAXIOMA\a046ea3a489c4c358a39ed1ebd74fe2b\"/>
    </mc:Choice>
  </mc:AlternateContent>
  <bookViews>
    <workbookView xWindow="0" yWindow="0" windowWidth="28800" windowHeight="12320"/>
  </bookViews>
  <sheets>
    <sheet name="Tarifblatt BE 2022" sheetId="1" r:id="rId1"/>
  </sheets>
  <externalReferences>
    <externalReference r:id="rId2"/>
  </externalReferences>
  <definedNames>
    <definedName name="aarebr">'[1]2trim'!$J$57</definedName>
    <definedName name="AareGü">'[1]2trim'!$J$33</definedName>
    <definedName name="basval">'[1]2trim'!$J$24</definedName>
    <definedName name="_xlnm.Print_Area" localSheetId="0">'Tarifblatt BE 2022'!$A$1:$H$47</definedName>
    <definedName name="Gant">'[1]2trim'!$J$41</definedName>
    <definedName name="Hauswirt" localSheetId="0">#REF!</definedName>
    <definedName name="Hauswirt">#REF!</definedName>
    <definedName name="Isen">'[1]2trim'!$J$154</definedName>
    <definedName name="Pflege" localSheetId="0">#REF!</definedName>
    <definedName name="Pflege">#REF!</definedName>
    <definedName name="Pflege1" localSheetId="0">#REF!</definedName>
    <definedName name="Pflege1">#REF!</definedName>
    <definedName name="spit60">'[1]2trim'!$J$74</definedName>
    <definedName name="spit60_P">'[1]2trim'!$BB$74</definedName>
    <definedName name="thunst">'[1]2trim'!$J$12</definedName>
    <definedName name="zulg">'[1]2trim'!$J$49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3" i="1" l="1"/>
  <c r="E32" i="1"/>
  <c r="E31" i="1"/>
  <c r="E33" i="1" s="1"/>
  <c r="F23" i="1"/>
  <c r="G23" i="1" s="1"/>
  <c r="H23" i="1" s="1"/>
  <c r="D20" i="1"/>
  <c r="C19" i="1"/>
  <c r="C18" i="1"/>
  <c r="C16" i="1"/>
  <c r="E16" i="1" s="1"/>
  <c r="F16" i="1" s="1"/>
  <c r="G16" i="1" s="1"/>
  <c r="H16" i="1" s="1"/>
  <c r="H11" i="1"/>
  <c r="E11" i="1"/>
  <c r="H10" i="1"/>
  <c r="G10" i="1"/>
  <c r="G12" i="1" s="1"/>
  <c r="F10" i="1"/>
  <c r="F12" i="1" s="1"/>
  <c r="E10" i="1"/>
  <c r="E12" i="1" s="1"/>
  <c r="D33" i="1" l="1"/>
  <c r="H12" i="1"/>
  <c r="H13" i="1" s="1"/>
  <c r="E25" i="1"/>
  <c r="E24" i="1"/>
  <c r="E18" i="1"/>
  <c r="E17" i="1"/>
  <c r="E19" i="1"/>
  <c r="F24" i="1"/>
  <c r="F25" i="1"/>
  <c r="H24" i="1"/>
  <c r="G24" i="1"/>
  <c r="G25" i="1"/>
  <c r="H25" i="1" l="1"/>
  <c r="G13" i="1"/>
  <c r="G14" i="1" s="1"/>
  <c r="G15" i="1" s="1"/>
  <c r="G17" i="1" s="1"/>
  <c r="F13" i="1"/>
  <c r="F14" i="1" s="1"/>
  <c r="F15" i="1" s="1"/>
  <c r="F18" i="1" s="1"/>
  <c r="F39" i="1" s="1"/>
  <c r="F41" i="1" s="1"/>
  <c r="H14" i="1"/>
  <c r="H15" i="1" s="1"/>
  <c r="H19" i="1" s="1"/>
  <c r="H42" i="1" s="1"/>
  <c r="H44" i="1" s="1"/>
  <c r="G26" i="1"/>
  <c r="G27" i="1"/>
  <c r="F19" i="1"/>
  <c r="F42" i="1" s="1"/>
  <c r="F44" i="1" s="1"/>
  <c r="F26" i="1"/>
  <c r="F27" i="1"/>
  <c r="E20" i="1"/>
  <c r="H27" i="1"/>
  <c r="H26" i="1"/>
  <c r="G19" i="1" l="1"/>
  <c r="G42" i="1" s="1"/>
  <c r="G44" i="1" s="1"/>
  <c r="G18" i="1"/>
  <c r="G39" i="1" s="1"/>
  <c r="G41" i="1" s="1"/>
  <c r="F17" i="1"/>
  <c r="H17" i="1"/>
  <c r="H20" i="1" s="1"/>
  <c r="H45" i="1" s="1"/>
  <c r="H47" i="1" s="1"/>
  <c r="H18" i="1"/>
  <c r="H39" i="1" s="1"/>
  <c r="H41" i="1" s="1"/>
  <c r="F20" i="1"/>
  <c r="F45" i="1" s="1"/>
  <c r="F47" i="1" s="1"/>
  <c r="F36" i="1"/>
  <c r="F38" i="1" s="1"/>
  <c r="G36" i="1"/>
  <c r="G38" i="1" s="1"/>
  <c r="G20" i="1"/>
  <c r="G45" i="1" s="1"/>
  <c r="G47" i="1" s="1"/>
  <c r="H36" i="1" l="1"/>
  <c r="H38" i="1" s="1"/>
</calcChain>
</file>

<file path=xl/sharedStrings.xml><?xml version="1.0" encoding="utf-8"?>
<sst xmlns="http://schemas.openxmlformats.org/spreadsheetml/2006/main" count="49" uniqueCount="42">
  <si>
    <t>Basis
für LE 
- ohne LV
- SEPP</t>
  </si>
  <si>
    <t>Basis 
für LE
- WmDL</t>
  </si>
  <si>
    <t>Mittel-wert in CHF</t>
  </si>
  <si>
    <r>
      <t xml:space="preserve">
</t>
    </r>
    <r>
      <rPr>
        <i/>
        <sz val="11"/>
        <rFont val="Arial"/>
        <family val="2"/>
      </rPr>
      <t>KLV-a Leistungen</t>
    </r>
  </si>
  <si>
    <r>
      <t xml:space="preserve">
</t>
    </r>
    <r>
      <rPr>
        <i/>
        <sz val="11"/>
        <rFont val="Arial"/>
        <family val="2"/>
      </rPr>
      <t>KLV-b Leistungen</t>
    </r>
  </si>
  <si>
    <r>
      <t xml:space="preserve">
</t>
    </r>
    <r>
      <rPr>
        <i/>
        <sz val="11"/>
        <rFont val="Arial"/>
        <family val="2"/>
      </rPr>
      <t>KLV-c Leistungen</t>
    </r>
  </si>
  <si>
    <t>Gewichteter Durchschnitt der Anerkannten Kosten der Pflege im Basisjahr 2017</t>
  </si>
  <si>
    <t>Gewichteter Durchschnitt der Anerkannten Kosten der Pflege im Basisjahr 2018</t>
  </si>
  <si>
    <t>Gewichteter Durchschnitt der Anerkannten Kosten der Pflege im Basisjahr 2019</t>
  </si>
  <si>
    <r>
      <rPr>
        <sz val="11"/>
        <rFont val="Arial"/>
        <family val="2"/>
      </rPr>
      <t>Anerkannte Kosten Pflege:</t>
    </r>
    <r>
      <rPr>
        <b/>
        <sz val="11"/>
        <rFont val="Arial"/>
        <family val="2"/>
      </rPr>
      <t xml:space="preserve"> einfacher Ø der 3 (Zukunft: 4) letzten, abgeschlossenen Jahre</t>
    </r>
  </si>
  <si>
    <t>Achtung: KLV-c zu hoch tarifiert (Delta KLV a-b: 18%/b-c: 16.5%) BE a-b: 11.9% &amp; b-c: 7.9%</t>
  </si>
  <si>
    <t>Anerkannte Kosten Spitex-Organisation mit Versorgungsauftrag (= Referenzwert)</t>
  </si>
  <si>
    <t>Tarif inkl. Teuerung ungerundet</t>
  </si>
  <si>
    <t>Tarif inkl. Teuerung gerundet auf 5 Rp.</t>
  </si>
  <si>
    <t>Ausscheidung Mobilität für Leistungserbringer mit Leistungsvertrag (Plafond 15 Min./5 km)</t>
  </si>
  <si>
    <t>./. Beitrag OKP</t>
  </si>
  <si>
    <t>./. maximale Kostenbeteiligung Klienten</t>
  </si>
  <si>
    <t>Deckungsgrad der anerkannten Kosten durch die maximalen Kostenbeteiligungen</t>
  </si>
  <si>
    <t>ungedeckte Kosten</t>
  </si>
  <si>
    <r>
      <t>Leistungsbeiträge des Kantons</t>
    </r>
    <r>
      <rPr>
        <sz val="12"/>
        <rFont val="Arial"/>
        <family val="2"/>
      </rPr>
      <t xml:space="preserve">
</t>
    </r>
  </si>
  <si>
    <r>
      <t>Leistungsbeiträge der Gemeinden</t>
    </r>
    <r>
      <rPr>
        <sz val="12"/>
        <rFont val="Arial"/>
        <family val="2"/>
      </rPr>
      <t xml:space="preserve">
</t>
    </r>
    <r>
      <rPr>
        <sz val="8"/>
        <rFont val="Arial"/>
        <family val="2"/>
      </rPr>
      <t>gem. Art. 31c Abs. 2 KPG (45% der ungedeckten Kosten)</t>
    </r>
  </si>
  <si>
    <r>
      <t>Tarife</t>
    </r>
    <r>
      <rPr>
        <sz val="11"/>
        <rFont val="Arial"/>
        <family val="2"/>
      </rPr>
      <t xml:space="preserve"> gemäss KVG für Spitex-Organisation mit Leistungsvertrag (ohne Mobilität)</t>
    </r>
  </si>
  <si>
    <r>
      <t>Tarife</t>
    </r>
    <r>
      <rPr>
        <sz val="11"/>
        <rFont val="Arial"/>
        <family val="2"/>
      </rPr>
      <t xml:space="preserve"> gemäss KVG für Spitex-Organisation ohne Leistungsvertrag</t>
    </r>
  </si>
  <si>
    <r>
      <t>Tarife</t>
    </r>
    <r>
      <rPr>
        <sz val="11"/>
        <rFont val="Arial"/>
        <family val="2"/>
      </rPr>
      <t xml:space="preserve"> gemäss KVG für Selbstständig-erwerbende Pflegefachpersonen (SEPP)</t>
    </r>
  </si>
  <si>
    <t>1)</t>
  </si>
  <si>
    <r>
      <t xml:space="preserve">Tarife Restfinanzierung Kanton Bern
</t>
    </r>
    <r>
      <rPr>
        <sz val="10"/>
        <rFont val="Arial"/>
        <family val="2"/>
      </rPr>
      <t>(Normkosten abzüglich Beitrag Krankenversicherung)</t>
    </r>
  </si>
  <si>
    <r>
      <t>Tarifblatt:</t>
    </r>
    <r>
      <rPr>
        <sz val="12"/>
        <rFont val="Arial"/>
        <family val="2"/>
      </rPr>
      <t xml:space="preserve"> Tarife zur Restkostenfinanzierung gemäss KVG in der ambulante Pflege 2022 im Kanton Bern, basierend auf einer effektiven Normkosten-Ermittlung</t>
    </r>
    <r>
      <rPr>
        <i/>
        <sz val="10"/>
        <rFont val="Arial"/>
        <family val="2"/>
      </rPr>
      <t xml:space="preserve"> (Artikel 25a KVG, Artikel 32 KVG, Artikel 29 SLV)</t>
    </r>
  </si>
  <si>
    <r>
      <t xml:space="preserve">Berechnung Teuerung 2022 </t>
    </r>
    <r>
      <rPr>
        <i/>
        <sz val="10"/>
        <rFont val="Arial"/>
        <family val="2"/>
      </rPr>
      <t>(Gewichtung gemäss Kostenrechnungen)</t>
    </r>
  </si>
  <si>
    <t>Personalkosten, Gewichtung 83 %</t>
  </si>
  <si>
    <t>Sachkosten, Gewichtung 17 %</t>
  </si>
  <si>
    <t xml:space="preserve">Teuerung 2022, 0.33 % </t>
  </si>
  <si>
    <r>
      <t xml:space="preserve">Spitex-Organisation </t>
    </r>
    <r>
      <rPr>
        <b/>
        <sz val="11"/>
        <rFont val="Arial"/>
        <family val="2"/>
      </rPr>
      <t>ohne</t>
    </r>
    <r>
      <rPr>
        <sz val="11"/>
        <rFont val="Arial"/>
        <family val="2"/>
      </rPr>
      <t xml:space="preserve"> Leistungsvertrag</t>
    </r>
    <r>
      <rPr>
        <i/>
        <sz val="11"/>
        <rFont val="Arial"/>
        <family val="2"/>
      </rPr>
      <t xml:space="preserve"> </t>
    </r>
  </si>
  <si>
    <t>Abzug Betrag KVG (OKP), Krankenversicherer</t>
  </si>
  <si>
    <t>Wohnen mit Dienstleistungen</t>
  </si>
  <si>
    <t>Gesundheits-, Sozial- und Integrationsdirektion des Kantons Bern
Gesundheitsamt</t>
  </si>
  <si>
    <r>
      <t xml:space="preserve">Tarife Spitex-Organisationen mit Leistungsvertrag 
</t>
    </r>
    <r>
      <rPr>
        <sz val="11"/>
        <rFont val="Arial"/>
        <family val="2"/>
      </rPr>
      <t>(ohne Mobilität)</t>
    </r>
  </si>
  <si>
    <r>
      <t xml:space="preserve">Tarife Spitex-Organisationen ohne Leistungsvertrag 
</t>
    </r>
    <r>
      <rPr>
        <sz val="11"/>
        <rFont val="Arial"/>
        <family val="2"/>
      </rPr>
      <t>(inkl. Mobilität)</t>
    </r>
  </si>
  <si>
    <r>
      <t>Tarife SEPP / Freiberufliche</t>
    </r>
    <r>
      <rPr>
        <sz val="11"/>
        <rFont val="Arial"/>
        <family val="2"/>
      </rPr>
      <t xml:space="preserve"> (inkl. Mobilität)</t>
    </r>
  </si>
  <si>
    <r>
      <t xml:space="preserve">Tarife Wohnen mit Dienstleistungen
</t>
    </r>
    <r>
      <rPr>
        <sz val="11"/>
        <rFont val="Arial"/>
        <family val="2"/>
      </rPr>
      <t>(ohne Mobilität)</t>
    </r>
  </si>
  <si>
    <t>Tarife gemäss KVG für Wohnen mit Dienstleistung 
(ohne Mobilität)</t>
  </si>
  <si>
    <r>
      <t xml:space="preserve">Spitex-Organisation </t>
    </r>
    <r>
      <rPr>
        <b/>
        <sz val="11"/>
        <rFont val="Arial"/>
        <family val="2"/>
      </rPr>
      <t>mit</t>
    </r>
    <r>
      <rPr>
        <sz val="11"/>
        <rFont val="Arial"/>
        <family val="2"/>
      </rPr>
      <t xml:space="preserve"> Leistungsvertrag</t>
    </r>
    <r>
      <rPr>
        <i/>
        <sz val="11"/>
        <rFont val="Arial"/>
        <family val="2"/>
      </rPr>
      <t xml:space="preserve"> 
</t>
    </r>
    <r>
      <rPr>
        <i/>
        <sz val="10"/>
        <rFont val="Arial"/>
        <family val="2"/>
      </rPr>
      <t>(ohne Mobilität)</t>
    </r>
  </si>
  <si>
    <t xml:space="preserve">Selbstständig-erwerbende Pflegefachpersonen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</si>
</sst>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%"/>
    <numFmt numFmtId="166" formatCode="&quot;CHF&quot;\ #,##0.00"/>
    <numFmt numFmtId="167" formatCode="_ [$CHF-807]\ * #,##0.00_ ;_ [$CHF-807]\ * \-#,##0.00_ ;_ [$CHF-807]\ * &quot;-&quot;??_ ;_ @_ "/>
  </numFmts>
  <fonts count="13" x14ac:knownFonts="1">
    <font>
      <sz val="10"/>
      <name val="Arial"/>
    </font>
    <font>
      <sz val="11"/>
      <color theme="1"/>
      <name val="Arial"/>
      <family val="2"/>
    </font>
    <font>
      <sz val="11"/>
      <color rgb="FFFF000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i/>
      <sz val="11"/>
      <name val="Arial"/>
      <family val="2"/>
    </font>
    <font>
      <i/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i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9" fontId="5" fillId="0" borderId="0" applyFont="0" applyFill="0" applyBorder="0" applyAlignment="0" applyProtection="0"/>
    <xf numFmtId="0" fontId="1" fillId="0" borderId="0"/>
    <xf numFmtId="0" fontId="5" fillId="0" borderId="0"/>
  </cellStyleXfs>
  <cellXfs count="111">
    <xf numFmtId="0" fontId="0" fillId="0" borderId="0" xfId="0"/>
    <xf numFmtId="0" fontId="6" fillId="2" borderId="3" xfId="0" applyFont="1" applyFill="1" applyBorder="1" applyAlignment="1">
      <alignment horizontal="right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8" fillId="4" borderId="4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right" vertical="center" indent="1"/>
    </xf>
    <xf numFmtId="0" fontId="7" fillId="0" borderId="4" xfId="2" applyFont="1" applyBorder="1" applyAlignment="1">
      <alignment horizontal="left" vertical="center" wrapText="1"/>
    </xf>
    <xf numFmtId="0" fontId="7" fillId="0" borderId="4" xfId="0" applyFont="1" applyBorder="1" applyAlignment="1">
      <alignment horizontal="right" vertical="center" wrapText="1"/>
    </xf>
    <xf numFmtId="4" fontId="9" fillId="0" borderId="4" xfId="0" applyNumberFormat="1" applyFont="1" applyBorder="1" applyAlignment="1">
      <alignment vertical="center"/>
    </xf>
    <xf numFmtId="4" fontId="7" fillId="0" borderId="4" xfId="0" applyNumberFormat="1" applyFont="1" applyBorder="1" applyAlignment="1">
      <alignment vertical="center"/>
    </xf>
    <xf numFmtId="0" fontId="0" fillId="0" borderId="0" xfId="0" applyFill="1"/>
    <xf numFmtId="0" fontId="10" fillId="0" borderId="4" xfId="0" applyFont="1" applyBorder="1" applyAlignment="1">
      <alignment horizontal="left" vertical="center" wrapText="1"/>
    </xf>
    <xf numFmtId="0" fontId="10" fillId="0" borderId="4" xfId="0" applyFont="1" applyBorder="1" applyAlignment="1">
      <alignment horizontal="right" vertical="center" wrapText="1"/>
    </xf>
    <xf numFmtId="0" fontId="10" fillId="0" borderId="4" xfId="0" applyFont="1" applyBorder="1" applyAlignment="1">
      <alignment horizontal="center" vertical="center" wrapText="1"/>
    </xf>
    <xf numFmtId="4" fontId="10" fillId="0" borderId="4" xfId="0" applyNumberFormat="1" applyFont="1" applyBorder="1" applyAlignment="1">
      <alignment vertical="center"/>
    </xf>
    <xf numFmtId="0" fontId="7" fillId="5" borderId="4" xfId="0" applyFont="1" applyFill="1" applyBorder="1" applyAlignment="1">
      <alignment horizontal="right" vertical="center" indent="1"/>
    </xf>
    <xf numFmtId="0" fontId="7" fillId="5" borderId="4" xfId="0" applyFont="1" applyFill="1" applyBorder="1" applyAlignment="1">
      <alignment horizontal="left" vertical="center" wrapText="1"/>
    </xf>
    <xf numFmtId="0" fontId="7" fillId="5" borderId="4" xfId="0" applyFont="1" applyFill="1" applyBorder="1" applyAlignment="1">
      <alignment horizontal="right" vertical="center" wrapText="1"/>
    </xf>
    <xf numFmtId="0" fontId="7" fillId="5" borderId="4" xfId="0" applyFont="1" applyFill="1" applyBorder="1" applyAlignment="1">
      <alignment horizontal="center" vertical="center" wrapText="1"/>
    </xf>
    <xf numFmtId="4" fontId="2" fillId="0" borderId="4" xfId="0" applyNumberFormat="1" applyFont="1" applyBorder="1" applyAlignment="1">
      <alignment vertical="center"/>
    </xf>
    <xf numFmtId="4" fontId="10" fillId="0" borderId="4" xfId="0" applyNumberFormat="1" applyFont="1" applyFill="1" applyBorder="1" applyAlignment="1">
      <alignment vertical="center"/>
    </xf>
    <xf numFmtId="0" fontId="7" fillId="0" borderId="4" xfId="0" applyFont="1" applyFill="1" applyBorder="1" applyAlignment="1">
      <alignment horizontal="right" vertical="center" indent="1"/>
    </xf>
    <xf numFmtId="0" fontId="7" fillId="2" borderId="4" xfId="0" applyFont="1" applyFill="1" applyBorder="1" applyAlignment="1">
      <alignment horizontal="left" vertical="center" wrapText="1"/>
    </xf>
    <xf numFmtId="164" fontId="7" fillId="2" borderId="4" xfId="0" applyNumberFormat="1" applyFont="1" applyFill="1" applyBorder="1" applyAlignment="1">
      <alignment horizontal="right" vertical="center" wrapText="1"/>
    </xf>
    <xf numFmtId="164" fontId="7" fillId="2" borderId="4" xfId="0" applyNumberFormat="1" applyFont="1" applyFill="1" applyBorder="1" applyAlignment="1">
      <alignment horizontal="center" vertical="center" wrapText="1"/>
    </xf>
    <xf numFmtId="4" fontId="9" fillId="2" borderId="4" xfId="0" applyNumberFormat="1" applyFont="1" applyFill="1" applyBorder="1" applyAlignment="1">
      <alignment vertical="center"/>
    </xf>
    <xf numFmtId="4" fontId="7" fillId="2" borderId="4" xfId="0" applyNumberFormat="1" applyFont="1" applyFill="1" applyBorder="1" applyAlignment="1">
      <alignment vertical="center"/>
    </xf>
    <xf numFmtId="0" fontId="7" fillId="0" borderId="1" xfId="0" applyFont="1" applyBorder="1" applyAlignment="1">
      <alignment horizontal="left" vertical="center" wrapText="1"/>
    </xf>
    <xf numFmtId="166" fontId="5" fillId="0" borderId="1" xfId="0" applyNumberFormat="1" applyFont="1" applyBorder="1" applyAlignment="1">
      <alignment horizontal="right" vertical="center" wrapText="1"/>
    </xf>
    <xf numFmtId="166" fontId="5" fillId="0" borderId="1" xfId="0" applyNumberFormat="1" applyFont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left" vertical="center" wrapText="1"/>
    </xf>
    <xf numFmtId="166" fontId="11" fillId="2" borderId="1" xfId="0" applyNumberFormat="1" applyFont="1" applyFill="1" applyBorder="1" applyAlignment="1">
      <alignment horizontal="right" vertical="center" wrapText="1"/>
    </xf>
    <xf numFmtId="166" fontId="11" fillId="2" borderId="1" xfId="0" applyNumberFormat="1" applyFont="1" applyFill="1" applyBorder="1" applyAlignment="1">
      <alignment horizontal="center" vertical="center" wrapText="1"/>
    </xf>
    <xf numFmtId="4" fontId="8" fillId="2" borderId="4" xfId="0" applyNumberFormat="1" applyFont="1" applyFill="1" applyBorder="1" applyAlignment="1">
      <alignment vertical="center"/>
    </xf>
    <xf numFmtId="4" fontId="10" fillId="2" borderId="4" xfId="0" applyNumberFormat="1" applyFont="1" applyFill="1" applyBorder="1" applyAlignment="1">
      <alignment vertical="center"/>
    </xf>
    <xf numFmtId="0" fontId="7" fillId="3" borderId="4" xfId="0" applyFont="1" applyFill="1" applyBorder="1" applyAlignment="1">
      <alignment horizontal="left" vertical="center" wrapText="1"/>
    </xf>
    <xf numFmtId="0" fontId="0" fillId="3" borderId="0" xfId="0" applyFill="1"/>
    <xf numFmtId="164" fontId="7" fillId="3" borderId="4" xfId="0" applyNumberFormat="1" applyFont="1" applyFill="1" applyBorder="1" applyAlignment="1">
      <alignment horizontal="right" vertical="center" wrapText="1"/>
    </xf>
    <xf numFmtId="4" fontId="9" fillId="3" borderId="4" xfId="0" applyNumberFormat="1" applyFont="1" applyFill="1" applyBorder="1" applyAlignment="1">
      <alignment vertical="center"/>
    </xf>
    <xf numFmtId="4" fontId="7" fillId="3" borderId="4" xfId="0" applyNumberFormat="1" applyFont="1" applyFill="1" applyBorder="1" applyAlignment="1">
      <alignment vertical="center"/>
    </xf>
    <xf numFmtId="0" fontId="10" fillId="0" borderId="4" xfId="0" applyFont="1" applyFill="1" applyBorder="1" applyAlignment="1">
      <alignment horizontal="left" vertical="center" wrapText="1"/>
    </xf>
    <xf numFmtId="0" fontId="10" fillId="0" borderId="4" xfId="0" applyFont="1" applyFill="1" applyBorder="1" applyAlignment="1">
      <alignment horizontal="right" vertical="center" wrapText="1"/>
    </xf>
    <xf numFmtId="0" fontId="10" fillId="0" borderId="4" xfId="0" applyFont="1" applyFill="1" applyBorder="1" applyAlignment="1">
      <alignment horizontal="center" vertical="center" wrapText="1"/>
    </xf>
    <xf numFmtId="4" fontId="8" fillId="0" borderId="4" xfId="0" applyNumberFormat="1" applyFont="1" applyFill="1" applyBorder="1" applyAlignment="1">
      <alignment vertical="center"/>
    </xf>
    <xf numFmtId="0" fontId="7" fillId="0" borderId="4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right" vertical="center" wrapText="1"/>
    </xf>
    <xf numFmtId="0" fontId="7" fillId="0" borderId="4" xfId="0" applyFont="1" applyFill="1" applyBorder="1" applyAlignment="1">
      <alignment horizontal="center" vertical="center" wrapText="1"/>
    </xf>
    <xf numFmtId="4" fontId="9" fillId="0" borderId="4" xfId="0" applyNumberFormat="1" applyFont="1" applyFill="1" applyBorder="1" applyAlignment="1">
      <alignment vertical="center"/>
    </xf>
    <xf numFmtId="4" fontId="7" fillId="0" borderId="4" xfId="0" applyNumberFormat="1" applyFont="1" applyFill="1" applyBorder="1" applyAlignment="1">
      <alignment vertical="center"/>
    </xf>
    <xf numFmtId="0" fontId="7" fillId="4" borderId="4" xfId="0" applyFont="1" applyFill="1" applyBorder="1" applyAlignment="1">
      <alignment horizontal="right" vertical="center" indent="1"/>
    </xf>
    <xf numFmtId="0" fontId="7" fillId="4" borderId="4" xfId="0" applyFont="1" applyFill="1" applyBorder="1" applyAlignment="1">
      <alignment horizontal="left" vertical="center" wrapText="1"/>
    </xf>
    <xf numFmtId="0" fontId="7" fillId="4" borderId="4" xfId="0" applyFont="1" applyFill="1" applyBorder="1" applyAlignment="1">
      <alignment horizontal="right" vertical="center" wrapText="1"/>
    </xf>
    <xf numFmtId="0" fontId="7" fillId="4" borderId="4" xfId="0" applyFont="1" applyFill="1" applyBorder="1" applyAlignment="1">
      <alignment horizontal="center" vertical="center" wrapText="1"/>
    </xf>
    <xf numFmtId="4" fontId="9" fillId="4" borderId="4" xfId="0" applyNumberFormat="1" applyFont="1" applyFill="1" applyBorder="1" applyAlignment="1">
      <alignment vertical="center"/>
    </xf>
    <xf numFmtId="4" fontId="7" fillId="4" borderId="4" xfId="0" applyNumberFormat="1" applyFont="1" applyFill="1" applyBorder="1" applyAlignment="1">
      <alignment vertical="center"/>
    </xf>
    <xf numFmtId="0" fontId="7" fillId="0" borderId="4" xfId="0" applyFont="1" applyBorder="1" applyAlignment="1">
      <alignment horizontal="left" vertical="center" wrapText="1"/>
    </xf>
    <xf numFmtId="164" fontId="9" fillId="0" borderId="4" xfId="0" applyNumberFormat="1" applyFont="1" applyBorder="1" applyAlignment="1">
      <alignment vertical="center"/>
    </xf>
    <xf numFmtId="164" fontId="7" fillId="0" borderId="4" xfId="0" applyNumberFormat="1" applyFont="1" applyBorder="1" applyAlignment="1">
      <alignment vertical="center"/>
    </xf>
    <xf numFmtId="4" fontId="8" fillId="0" borderId="4" xfId="0" applyNumberFormat="1" applyFont="1" applyBorder="1" applyAlignment="1">
      <alignment vertical="center"/>
    </xf>
    <xf numFmtId="0" fontId="7" fillId="4" borderId="4" xfId="0" applyFont="1" applyFill="1" applyBorder="1" applyAlignment="1">
      <alignment horizontal="center" vertical="center"/>
    </xf>
    <xf numFmtId="0" fontId="5" fillId="0" borderId="0" xfId="0" applyFont="1"/>
    <xf numFmtId="164" fontId="11" fillId="0" borderId="0" xfId="0" applyNumberFormat="1" applyFont="1"/>
    <xf numFmtId="0" fontId="10" fillId="3" borderId="4" xfId="0" applyFont="1" applyFill="1" applyBorder="1" applyAlignment="1">
      <alignment horizontal="left" vertical="center" wrapText="1"/>
    </xf>
    <xf numFmtId="0" fontId="0" fillId="2" borderId="4" xfId="0" applyFill="1" applyBorder="1" applyAlignment="1">
      <alignment horizontal="right"/>
    </xf>
    <xf numFmtId="0" fontId="0" fillId="2" borderId="4" xfId="0" applyFill="1" applyBorder="1" applyAlignment="1">
      <alignment horizontal="center"/>
    </xf>
    <xf numFmtId="0" fontId="0" fillId="2" borderId="4" xfId="0" applyFill="1" applyBorder="1"/>
    <xf numFmtId="0" fontId="10" fillId="2" borderId="4" xfId="0" applyFont="1" applyFill="1" applyBorder="1" applyAlignment="1">
      <alignment horizontal="left" vertical="center" wrapText="1"/>
    </xf>
    <xf numFmtId="0" fontId="11" fillId="2" borderId="4" xfId="0" applyFont="1" applyFill="1" applyBorder="1" applyAlignment="1">
      <alignment horizontal="right"/>
    </xf>
    <xf numFmtId="0" fontId="11" fillId="2" borderId="4" xfId="0" applyFont="1" applyFill="1" applyBorder="1" applyAlignment="1">
      <alignment horizontal="center"/>
    </xf>
    <xf numFmtId="0" fontId="11" fillId="2" borderId="4" xfId="0" applyFont="1" applyFill="1" applyBorder="1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horizontal="center" vertical="center" wrapText="1"/>
    </xf>
    <xf numFmtId="4" fontId="7" fillId="0" borderId="0" xfId="0" applyNumberFormat="1" applyFont="1" applyFill="1" applyBorder="1" applyAlignment="1">
      <alignment vertical="center"/>
    </xf>
    <xf numFmtId="4" fontId="9" fillId="0" borderId="0" xfId="0" applyNumberFormat="1" applyFont="1" applyFill="1" applyBorder="1" applyAlignment="1">
      <alignment vertical="center"/>
    </xf>
    <xf numFmtId="0" fontId="11" fillId="0" borderId="0" xfId="0" applyFont="1"/>
    <xf numFmtId="167" fontId="0" fillId="0" borderId="0" xfId="0" applyNumberFormat="1"/>
    <xf numFmtId="9" fontId="0" fillId="0" borderId="0" xfId="1" applyFont="1" applyAlignment="1">
      <alignment horizontal="center"/>
    </xf>
    <xf numFmtId="10" fontId="0" fillId="0" borderId="0" xfId="1" applyNumberFormat="1" applyFont="1" applyAlignment="1">
      <alignment horizontal="center"/>
    </xf>
    <xf numFmtId="167" fontId="0" fillId="0" borderId="5" xfId="0" applyNumberFormat="1" applyBorder="1"/>
    <xf numFmtId="10" fontId="0" fillId="0" borderId="5" xfId="1" applyNumberFormat="1" applyFont="1" applyBorder="1" applyAlignment="1">
      <alignment horizontal="center"/>
    </xf>
    <xf numFmtId="10" fontId="11" fillId="0" borderId="0" xfId="1" applyNumberFormat="1" applyFont="1" applyAlignment="1">
      <alignment horizontal="center"/>
    </xf>
    <xf numFmtId="0" fontId="10" fillId="0" borderId="4" xfId="0" applyFont="1" applyBorder="1" applyAlignment="1">
      <alignment horizontal="right" vertical="center" indent="1"/>
    </xf>
    <xf numFmtId="0" fontId="0" fillId="3" borderId="4" xfId="0" applyFill="1" applyBorder="1"/>
    <xf numFmtId="0" fontId="5" fillId="0" borderId="5" xfId="0" applyFont="1" applyBorder="1"/>
    <xf numFmtId="10" fontId="5" fillId="0" borderId="0" xfId="1" applyNumberFormat="1" applyFont="1" applyAlignment="1">
      <alignment horizontal="center"/>
    </xf>
    <xf numFmtId="0" fontId="10" fillId="4" borderId="4" xfId="0" applyFont="1" applyFill="1" applyBorder="1" applyAlignment="1">
      <alignment vertical="center" wrapText="1"/>
    </xf>
    <xf numFmtId="0" fontId="7" fillId="3" borderId="4" xfId="0" applyFont="1" applyFill="1" applyBorder="1" applyAlignment="1">
      <alignment horizontal="left" vertical="center" wrapText="1" indent="1"/>
    </xf>
    <xf numFmtId="0" fontId="7" fillId="2" borderId="4" xfId="0" applyFont="1" applyFill="1" applyBorder="1" applyAlignment="1">
      <alignment horizontal="left" vertical="center" wrapText="1" indent="1"/>
    </xf>
    <xf numFmtId="4" fontId="7" fillId="3" borderId="4" xfId="0" applyNumberFormat="1" applyFont="1" applyFill="1" applyBorder="1"/>
    <xf numFmtId="4" fontId="10" fillId="3" borderId="4" xfId="0" applyNumberFormat="1" applyFont="1" applyFill="1" applyBorder="1"/>
    <xf numFmtId="4" fontId="7" fillId="2" borderId="4" xfId="0" applyNumberFormat="1" applyFont="1" applyFill="1" applyBorder="1"/>
    <xf numFmtId="4" fontId="10" fillId="2" borderId="4" xfId="0" applyNumberFormat="1" applyFont="1" applyFill="1" applyBorder="1"/>
    <xf numFmtId="0" fontId="0" fillId="4" borderId="4" xfId="0" applyFill="1" applyBorder="1" applyAlignment="1">
      <alignment horizontal="right"/>
    </xf>
    <xf numFmtId="0" fontId="0" fillId="4" borderId="4" xfId="0" applyFill="1" applyBorder="1" applyAlignment="1">
      <alignment horizontal="center"/>
    </xf>
    <xf numFmtId="0" fontId="0" fillId="4" borderId="4" xfId="0" applyFill="1" applyBorder="1"/>
    <xf numFmtId="0" fontId="0" fillId="3" borderId="4" xfId="0" applyFill="1" applyBorder="1" applyAlignment="1">
      <alignment horizontal="right"/>
    </xf>
    <xf numFmtId="0" fontId="0" fillId="3" borderId="4" xfId="0" applyFill="1" applyBorder="1" applyAlignment="1">
      <alignment horizontal="center"/>
    </xf>
    <xf numFmtId="0" fontId="11" fillId="3" borderId="4" xfId="0" applyFont="1" applyFill="1" applyBorder="1" applyAlignment="1">
      <alignment horizontal="right"/>
    </xf>
    <xf numFmtId="0" fontId="11" fillId="3" borderId="4" xfId="0" applyFont="1" applyFill="1" applyBorder="1" applyAlignment="1">
      <alignment horizontal="center"/>
    </xf>
    <xf numFmtId="0" fontId="11" fillId="3" borderId="4" xfId="0" applyFont="1" applyFill="1" applyBorder="1"/>
    <xf numFmtId="0" fontId="10" fillId="0" borderId="0" xfId="0" applyFont="1" applyFill="1" applyBorder="1" applyAlignment="1">
      <alignment horizontal="center" vertical="center"/>
    </xf>
    <xf numFmtId="0" fontId="10" fillId="0" borderId="0" xfId="3" applyFont="1" applyFill="1" applyAlignment="1" applyProtection="1">
      <alignment horizontal="left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</cellXfs>
  <cellStyles count="4">
    <cellStyle name="Normal 2" xfId="3"/>
    <cellStyle name="Prozent" xfId="1" builtinId="5"/>
    <cellStyle name="Standard" xfId="0" builtinId="0"/>
    <cellStyle name="Standard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G_ZV_ALBA_ALTER\Spitex\Abrechnungen\Versorgungspflicht\Abrechnungen%202012\d&#233;compte201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trim"/>
      <sheetName val="2trim (2)"/>
      <sheetName val="remb2trim"/>
      <sheetName val="3trim"/>
      <sheetName val="zusatz"/>
      <sheetName val="130104calculs"/>
      <sheetName val="final"/>
      <sheetName val="final (2)"/>
      <sheetName val="ausbild"/>
      <sheetName val="4trim"/>
      <sheetName val="4trimS_R3"/>
      <sheetName val="4trimS_V4"/>
      <sheetName val="4trimS_R4"/>
      <sheetName val="4trimS_I4"/>
      <sheetName val="4trimW2"/>
      <sheetName val="Totaux LV12"/>
      <sheetName val="2012"/>
      <sheetName val="dernier1"/>
      <sheetName val="dernier2"/>
      <sheetName val="Aliziers"/>
      <sheetName val="korr"/>
      <sheetName val="HW 2012"/>
      <sheetName val="dernier"/>
      <sheetName val="Feuil1"/>
    </sheetNames>
    <sheetDataSet>
      <sheetData sheetId="0">
        <row r="12">
          <cell r="J12">
            <v>65073.65</v>
          </cell>
        </row>
        <row r="24">
          <cell r="J24">
            <v>92810.2</v>
          </cell>
        </row>
        <row r="33">
          <cell r="J33">
            <v>520476.8</v>
          </cell>
        </row>
        <row r="41">
          <cell r="J41">
            <v>248070.95</v>
          </cell>
        </row>
        <row r="49">
          <cell r="J49">
            <v>377114.65</v>
          </cell>
        </row>
        <row r="57">
          <cell r="J57">
            <v>156385.60000000001</v>
          </cell>
        </row>
        <row r="74">
          <cell r="J74">
            <v>51149.05</v>
          </cell>
          <cell r="BB74">
            <v>3194.25</v>
          </cell>
        </row>
        <row r="154">
          <cell r="J154">
            <v>374.4</v>
          </cell>
        </row>
      </sheetData>
      <sheetData sheetId="1"/>
      <sheetData sheetId="2"/>
      <sheetData sheetId="3">
        <row r="50">
          <cell r="J50">
            <v>341940.35</v>
          </cell>
        </row>
      </sheetData>
      <sheetData sheetId="4"/>
      <sheetData sheetId="5"/>
      <sheetData sheetId="6"/>
      <sheetData sheetId="7"/>
      <sheetData sheetId="8"/>
      <sheetData sheetId="9">
        <row r="163">
          <cell r="J163">
            <v>3087.4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  <sheetData sheetId="23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8"/>
  <sheetViews>
    <sheetView tabSelected="1" zoomScaleNormal="100" workbookViewId="0">
      <selection activeCell="D52" sqref="D52"/>
    </sheetView>
  </sheetViews>
  <sheetFormatPr baseColWidth="10" defaultRowHeight="12.5" x14ac:dyDescent="0.25"/>
  <cols>
    <col min="1" max="1" width="4.453125" customWidth="1"/>
    <col min="2" max="2" width="56.453125" customWidth="1"/>
    <col min="3" max="3" width="12" style="70" bestFit="1" customWidth="1"/>
    <col min="4" max="4" width="8" style="71" bestFit="1" customWidth="1"/>
    <col min="5" max="5" width="12" bestFit="1" customWidth="1"/>
    <col min="6" max="8" width="8.7265625" customWidth="1"/>
  </cols>
  <sheetData>
    <row r="1" spans="1:8" ht="29" customHeight="1" x14ac:dyDescent="0.3">
      <c r="A1" s="105" t="s">
        <v>34</v>
      </c>
      <c r="B1" s="105"/>
      <c r="C1" s="105"/>
    </row>
    <row r="5" spans="1:8" ht="80.150000000000006" customHeight="1" x14ac:dyDescent="0.25">
      <c r="A5" s="106" t="s">
        <v>26</v>
      </c>
      <c r="B5" s="107"/>
      <c r="C5" s="107"/>
      <c r="D5" s="107"/>
      <c r="E5" s="107"/>
      <c r="F5" s="107"/>
      <c r="G5" s="107"/>
      <c r="H5" s="108"/>
    </row>
    <row r="6" spans="1:8" ht="59.25" customHeight="1" x14ac:dyDescent="0.25">
      <c r="A6" s="109"/>
      <c r="B6" s="110"/>
      <c r="C6" s="1" t="s">
        <v>0</v>
      </c>
      <c r="D6" s="2" t="s">
        <v>1</v>
      </c>
      <c r="E6" s="3" t="s">
        <v>2</v>
      </c>
      <c r="F6" s="4" t="s">
        <v>3</v>
      </c>
      <c r="G6" s="4" t="s">
        <v>4</v>
      </c>
      <c r="H6" s="4" t="s">
        <v>5</v>
      </c>
    </row>
    <row r="7" spans="1:8" ht="35.15" hidden="1" customHeight="1" x14ac:dyDescent="0.25">
      <c r="A7" s="5"/>
      <c r="B7" s="6" t="s">
        <v>6</v>
      </c>
      <c r="C7" s="7"/>
      <c r="D7" s="3"/>
      <c r="E7" s="8">
        <v>109.95278368224697</v>
      </c>
      <c r="F7" s="9">
        <v>129.77012555577375</v>
      </c>
      <c r="G7" s="9">
        <v>114.34380979604441</v>
      </c>
      <c r="H7" s="9">
        <v>104.14808478034702</v>
      </c>
    </row>
    <row r="8" spans="1:8" ht="35.15" hidden="1" customHeight="1" x14ac:dyDescent="0.25">
      <c r="A8" s="5"/>
      <c r="B8" s="6" t="s">
        <v>7</v>
      </c>
      <c r="C8" s="7"/>
      <c r="D8" s="3"/>
      <c r="E8" s="8">
        <v>113.45713630516431</v>
      </c>
      <c r="F8" s="9">
        <v>131.31606316752951</v>
      </c>
      <c r="G8" s="9">
        <v>116.63139931572248</v>
      </c>
      <c r="H8" s="9">
        <v>108.47958597815636</v>
      </c>
    </row>
    <row r="9" spans="1:8" ht="35.15" hidden="1" customHeight="1" x14ac:dyDescent="0.25">
      <c r="A9" s="5"/>
      <c r="B9" s="6" t="s">
        <v>8</v>
      </c>
      <c r="C9" s="7"/>
      <c r="D9" s="3"/>
      <c r="E9" s="8">
        <v>112.25534198609934</v>
      </c>
      <c r="F9" s="9">
        <v>132.1374202014434</v>
      </c>
      <c r="G9" s="9">
        <v>115.52962464339041</v>
      </c>
      <c r="H9" s="9">
        <v>106.48986613610711</v>
      </c>
    </row>
    <row r="10" spans="1:8" ht="35.15" hidden="1" customHeight="1" x14ac:dyDescent="0.25">
      <c r="A10" s="5"/>
      <c r="B10" s="11" t="s">
        <v>9</v>
      </c>
      <c r="C10" s="12"/>
      <c r="D10" s="13"/>
      <c r="E10" s="8">
        <f>ROUND(AVERAGE(E7,E8,E9),1)</f>
        <v>111.9</v>
      </c>
      <c r="F10" s="14">
        <f t="shared" ref="F10:H10" si="0">ROUND(AVERAGE(F7,F8,F9),1)</f>
        <v>131.1</v>
      </c>
      <c r="G10" s="14">
        <f t="shared" si="0"/>
        <v>115.5</v>
      </c>
      <c r="H10" s="14">
        <f t="shared" si="0"/>
        <v>106.4</v>
      </c>
    </row>
    <row r="11" spans="1:8" ht="35.15" hidden="1" customHeight="1" x14ac:dyDescent="0.25">
      <c r="A11" s="15"/>
      <c r="B11" s="16" t="s">
        <v>10</v>
      </c>
      <c r="C11" s="17"/>
      <c r="D11" s="18"/>
      <c r="E11" s="8">
        <f>109.49-111.97+2.48</f>
        <v>-3.9968028886505635E-15</v>
      </c>
      <c r="F11" s="9">
        <v>0</v>
      </c>
      <c r="G11" s="9">
        <v>0</v>
      </c>
      <c r="H11" s="19">
        <f>(101.85-106.45)+4.6</f>
        <v>-8.8817841970012523E-15</v>
      </c>
    </row>
    <row r="12" spans="1:8" s="10" customFormat="1" ht="28" customHeight="1" x14ac:dyDescent="0.25">
      <c r="A12" s="21"/>
      <c r="B12" s="22" t="s">
        <v>11</v>
      </c>
      <c r="C12" s="23">
        <v>1</v>
      </c>
      <c r="D12" s="24"/>
      <c r="E12" s="25">
        <f>SUM(E10:E11)</f>
        <v>111.9</v>
      </c>
      <c r="F12" s="26">
        <f>SUM(F10:F11)</f>
        <v>131.1</v>
      </c>
      <c r="G12" s="26">
        <f>SUM(G10:G11)</f>
        <v>115.5</v>
      </c>
      <c r="H12" s="26">
        <f>SUM(H10:H11)</f>
        <v>106.39999999999999</v>
      </c>
    </row>
    <row r="13" spans="1:8" ht="35.15" customHeight="1" x14ac:dyDescent="0.25">
      <c r="A13" s="85" t="s">
        <v>24</v>
      </c>
      <c r="B13" s="27" t="s">
        <v>30</v>
      </c>
      <c r="C13" s="28"/>
      <c r="D13" s="29"/>
      <c r="E13" s="8"/>
      <c r="F13" s="9">
        <f>F12*$D$33</f>
        <v>0.43525199999999165</v>
      </c>
      <c r="G13" s="9">
        <f>G12*$D$33</f>
        <v>0.38345999999999264</v>
      </c>
      <c r="H13" s="9">
        <f>H12*$D$33</f>
        <v>0.35324799999999318</v>
      </c>
    </row>
    <row r="14" spans="1:8" ht="35.15" customHeight="1" x14ac:dyDescent="0.25">
      <c r="A14" s="5"/>
      <c r="B14" s="27" t="s">
        <v>12</v>
      </c>
      <c r="C14" s="28"/>
      <c r="D14" s="29"/>
      <c r="E14" s="8"/>
      <c r="F14" s="9">
        <f>F12+F13</f>
        <v>131.53525199999999</v>
      </c>
      <c r="G14" s="9">
        <f>G12+G13</f>
        <v>115.88346</v>
      </c>
      <c r="H14" s="9">
        <f>H12+H13</f>
        <v>106.75324799999999</v>
      </c>
    </row>
    <row r="15" spans="1:8" ht="35.15" customHeight="1" x14ac:dyDescent="0.25">
      <c r="A15" s="5"/>
      <c r="B15" s="30" t="s">
        <v>13</v>
      </c>
      <c r="C15" s="31"/>
      <c r="D15" s="32"/>
      <c r="E15" s="33"/>
      <c r="F15" s="34">
        <f>ROUND(F14*2,1)/2</f>
        <v>131.55000000000001</v>
      </c>
      <c r="G15" s="34">
        <f>ROUND(G14*2,1)/2</f>
        <v>115.9</v>
      </c>
      <c r="H15" s="34">
        <f>ROUND(H14*2,1)/2</f>
        <v>106.75</v>
      </c>
    </row>
    <row r="16" spans="1:8" ht="35.15" customHeight="1" x14ac:dyDescent="0.25">
      <c r="A16" s="5"/>
      <c r="B16" s="27" t="s">
        <v>14</v>
      </c>
      <c r="C16" s="28">
        <f>ROUND((15/60*43.55+5*0.7),1)</f>
        <v>14.4</v>
      </c>
      <c r="D16" s="29"/>
      <c r="E16" s="8">
        <f>-C16</f>
        <v>-14.4</v>
      </c>
      <c r="F16" s="9">
        <f t="shared" ref="F16:H16" si="1">+E16</f>
        <v>-14.4</v>
      </c>
      <c r="G16" s="9">
        <f t="shared" si="1"/>
        <v>-14.4</v>
      </c>
      <c r="H16" s="9">
        <f t="shared" si="1"/>
        <v>-14.4</v>
      </c>
    </row>
    <row r="17" spans="1:8" s="10" customFormat="1" ht="34.5" customHeight="1" x14ac:dyDescent="0.25">
      <c r="A17" s="21"/>
      <c r="B17" s="35" t="s">
        <v>21</v>
      </c>
      <c r="C17" s="36"/>
      <c r="D17" s="37">
        <v>1</v>
      </c>
      <c r="E17" s="38">
        <f>ROUND(E12+E16,1)</f>
        <v>97.5</v>
      </c>
      <c r="F17" s="39">
        <f>ROUND(F15+F16,1)</f>
        <v>117.2</v>
      </c>
      <c r="G17" s="39">
        <f>ROUND(G15+G16,1)</f>
        <v>101.5</v>
      </c>
      <c r="H17" s="39">
        <f>ROUND(H15+H16,1)</f>
        <v>92.4</v>
      </c>
    </row>
    <row r="18" spans="1:8" s="10" customFormat="1" ht="35.15" customHeight="1" x14ac:dyDescent="0.25">
      <c r="A18" s="21"/>
      <c r="B18" s="22" t="s">
        <v>22</v>
      </c>
      <c r="C18" s="23">
        <f>+C12-0.15</f>
        <v>0.85</v>
      </c>
      <c r="D18" s="24"/>
      <c r="E18" s="25">
        <f>ROUND(+E$12*$C18,1)</f>
        <v>95.1</v>
      </c>
      <c r="F18" s="26">
        <f>ROUND(+F$15*$C18,1)</f>
        <v>111.8</v>
      </c>
      <c r="G18" s="26">
        <f t="shared" ref="F18:H19" si="2">ROUND(+G$15*$C18,1)</f>
        <v>98.5</v>
      </c>
      <c r="H18" s="26">
        <f t="shared" si="2"/>
        <v>90.7</v>
      </c>
    </row>
    <row r="19" spans="1:8" s="10" customFormat="1" ht="35.15" customHeight="1" x14ac:dyDescent="0.25">
      <c r="A19" s="21"/>
      <c r="B19" s="22" t="s">
        <v>23</v>
      </c>
      <c r="C19" s="23">
        <f>+C12-0.15-0.05</f>
        <v>0.79999999999999993</v>
      </c>
      <c r="D19" s="24"/>
      <c r="E19" s="25">
        <f>ROUND(+E$12*$C19,1)</f>
        <v>89.5</v>
      </c>
      <c r="F19" s="26">
        <f t="shared" si="2"/>
        <v>105.2</v>
      </c>
      <c r="G19" s="26">
        <f t="shared" si="2"/>
        <v>92.7</v>
      </c>
      <c r="H19" s="26">
        <f t="shared" si="2"/>
        <v>85.4</v>
      </c>
    </row>
    <row r="20" spans="1:8" s="10" customFormat="1" ht="35.15" customHeight="1" x14ac:dyDescent="0.25">
      <c r="A20" s="21"/>
      <c r="B20" s="35" t="s">
        <v>39</v>
      </c>
      <c r="C20" s="86"/>
      <c r="D20" s="37">
        <f>+D17-0.15-0.025+0.025</f>
        <v>0.85</v>
      </c>
      <c r="E20" s="38">
        <f>ROUND(+E$17*$D20,1)</f>
        <v>82.9</v>
      </c>
      <c r="F20" s="39">
        <f>ROUND(+F$17*$D20,1)</f>
        <v>99.6</v>
      </c>
      <c r="G20" s="39">
        <f>ROUND(+G$17*$D20,1)</f>
        <v>86.3</v>
      </c>
      <c r="H20" s="39">
        <f>ROUND(+H$17*$D20,1)</f>
        <v>78.5</v>
      </c>
    </row>
    <row r="21" spans="1:8" s="10" customFormat="1" ht="35.15" hidden="1" customHeight="1" x14ac:dyDescent="0.25">
      <c r="A21" s="21"/>
      <c r="B21" s="40"/>
      <c r="C21" s="41"/>
      <c r="D21" s="42"/>
      <c r="E21" s="43"/>
      <c r="F21" s="20"/>
      <c r="G21" s="20"/>
      <c r="H21" s="20"/>
    </row>
    <row r="22" spans="1:8" s="10" customFormat="1" ht="35.15" hidden="1" customHeight="1" x14ac:dyDescent="0.25">
      <c r="A22" s="21"/>
      <c r="B22" s="44" t="s">
        <v>15</v>
      </c>
      <c r="C22" s="45"/>
      <c r="D22" s="46"/>
      <c r="E22" s="47">
        <v>-58.66</v>
      </c>
      <c r="F22" s="48">
        <v>-76.900000000000006</v>
      </c>
      <c r="G22" s="48">
        <v>-63</v>
      </c>
      <c r="H22" s="48">
        <v>-52.6</v>
      </c>
    </row>
    <row r="23" spans="1:8" s="10" customFormat="1" ht="35.15" hidden="1" customHeight="1" x14ac:dyDescent="0.25">
      <c r="A23" s="49"/>
      <c r="B23" s="50" t="s">
        <v>16</v>
      </c>
      <c r="C23" s="51"/>
      <c r="D23" s="52"/>
      <c r="E23" s="53">
        <v>-10.14</v>
      </c>
      <c r="F23" s="54">
        <f>+E23</f>
        <v>-10.14</v>
      </c>
      <c r="G23" s="54">
        <f>+F23</f>
        <v>-10.14</v>
      </c>
      <c r="H23" s="54">
        <f>+G23</f>
        <v>-10.14</v>
      </c>
    </row>
    <row r="24" spans="1:8" ht="35.15" hidden="1" customHeight="1" x14ac:dyDescent="0.25">
      <c r="A24" s="5"/>
      <c r="B24" s="55" t="s">
        <v>17</v>
      </c>
      <c r="C24" s="7"/>
      <c r="D24" s="3"/>
      <c r="E24" s="56">
        <f>-(E23+E22)/E12</f>
        <v>0.61483467381590695</v>
      </c>
      <c r="F24" s="57">
        <f>-(F23+F22)/F12</f>
        <v>0.66392067124332577</v>
      </c>
      <c r="G24" s="57">
        <f>-(G23+G22)/G12</f>
        <v>0.63324675324675328</v>
      </c>
      <c r="H24" s="57">
        <f>-(H23+H22)/H12</f>
        <v>0.58966165413533844</v>
      </c>
    </row>
    <row r="25" spans="1:8" ht="25" hidden="1" customHeight="1" x14ac:dyDescent="0.25">
      <c r="A25" s="5"/>
      <c r="B25" s="11" t="s">
        <v>18</v>
      </c>
      <c r="C25" s="12"/>
      <c r="D25" s="13"/>
      <c r="E25" s="58">
        <f>E12+E22+E23</f>
        <v>43.100000000000009</v>
      </c>
      <c r="F25" s="14">
        <f>F12+F22+F23</f>
        <v>44.059999999999988</v>
      </c>
      <c r="G25" s="14">
        <f>G12+G22+G23</f>
        <v>42.36</v>
      </c>
      <c r="H25" s="14">
        <f>H12+H22+H23</f>
        <v>43.659999999999989</v>
      </c>
    </row>
    <row r="26" spans="1:8" s="10" customFormat="1" ht="35.15" hidden="1" customHeight="1" x14ac:dyDescent="0.25">
      <c r="A26" s="59"/>
      <c r="B26" s="50" t="s">
        <v>19</v>
      </c>
      <c r="C26" s="51"/>
      <c r="D26" s="52"/>
      <c r="E26" s="54"/>
      <c r="F26" s="54">
        <f>+F25</f>
        <v>44.059999999999988</v>
      </c>
      <c r="G26" s="54">
        <f>+G25</f>
        <v>42.36</v>
      </c>
      <c r="H26" s="54">
        <f>+H25</f>
        <v>43.659999999999989</v>
      </c>
    </row>
    <row r="27" spans="1:8" s="10" customFormat="1" ht="35.15" hidden="1" customHeight="1" x14ac:dyDescent="0.25">
      <c r="A27" s="59">
        <v>11</v>
      </c>
      <c r="B27" s="50" t="s">
        <v>20</v>
      </c>
      <c r="C27" s="51"/>
      <c r="D27" s="52"/>
      <c r="E27" s="54"/>
      <c r="F27" s="53" t="e">
        <f>ROUND(10*F25*#REF!,0)/10</f>
        <v>#REF!</v>
      </c>
      <c r="G27" s="53" t="e">
        <f>ROUND(10*G25*#REF!,0)/10</f>
        <v>#REF!</v>
      </c>
      <c r="H27" s="53" t="e">
        <f>ROUND(10*H25*#REF!,0)/10</f>
        <v>#REF!</v>
      </c>
    </row>
    <row r="28" spans="1:8" s="10" customFormat="1" ht="9" customHeight="1" x14ac:dyDescent="0.25">
      <c r="A28" s="72"/>
      <c r="B28" s="73"/>
      <c r="C28" s="74"/>
      <c r="D28" s="75"/>
      <c r="E28" s="76"/>
      <c r="F28" s="77"/>
      <c r="G28" s="77"/>
      <c r="H28" s="77"/>
    </row>
    <row r="29" spans="1:8" s="10" customFormat="1" ht="14.5" x14ac:dyDescent="0.3">
      <c r="A29" s="104" t="s">
        <v>24</v>
      </c>
      <c r="B29" s="78" t="s">
        <v>27</v>
      </c>
      <c r="C29" s="79"/>
      <c r="D29" s="80"/>
      <c r="E29" s="79"/>
      <c r="F29" s="77"/>
      <c r="G29" s="77"/>
      <c r="H29" s="77"/>
    </row>
    <row r="30" spans="1:8" s="10" customFormat="1" ht="6.75" customHeight="1" x14ac:dyDescent="0.3">
      <c r="A30" s="72"/>
      <c r="B30" s="78"/>
      <c r="C30" s="79"/>
      <c r="D30" s="80"/>
      <c r="E30" s="79"/>
      <c r="F30" s="77"/>
      <c r="G30" s="77"/>
      <c r="H30" s="77"/>
    </row>
    <row r="31" spans="1:8" s="10" customFormat="1" ht="14.5" x14ac:dyDescent="0.25">
      <c r="A31" s="72"/>
      <c r="B31" s="60" t="s">
        <v>28</v>
      </c>
      <c r="C31" s="79">
        <v>83</v>
      </c>
      <c r="D31" s="81">
        <v>4.0000000000000001E-3</v>
      </c>
      <c r="E31" s="79">
        <f>C31*(100%+D31)</f>
        <v>83.331999999999994</v>
      </c>
      <c r="F31" s="77"/>
      <c r="G31" s="77"/>
      <c r="H31" s="77"/>
    </row>
    <row r="32" spans="1:8" ht="13" x14ac:dyDescent="0.3">
      <c r="B32" s="87" t="s">
        <v>29</v>
      </c>
      <c r="C32" s="82">
        <v>17</v>
      </c>
      <c r="D32" s="83"/>
      <c r="E32" s="82">
        <f>C32*(100%+D32)</f>
        <v>17</v>
      </c>
      <c r="F32" s="61"/>
      <c r="G32" s="61"/>
      <c r="H32" s="61"/>
    </row>
    <row r="33" spans="1:8" x14ac:dyDescent="0.25">
      <c r="C33" s="79">
        <f>SUM(C31:C32)</f>
        <v>100</v>
      </c>
      <c r="D33" s="88">
        <f>(E33-C33)/C33</f>
        <v>3.3199999999999363E-3</v>
      </c>
      <c r="E33" s="79">
        <f>SUM(E31:E32)</f>
        <v>100.33199999999999</v>
      </c>
    </row>
    <row r="34" spans="1:8" ht="13" x14ac:dyDescent="0.3">
      <c r="C34" s="79"/>
      <c r="D34" s="84"/>
      <c r="E34" s="79"/>
    </row>
    <row r="35" spans="1:8" ht="57.5" x14ac:dyDescent="0.25">
      <c r="B35" s="89" t="s">
        <v>25</v>
      </c>
      <c r="C35" s="96"/>
      <c r="D35" s="97"/>
      <c r="E35" s="98"/>
      <c r="F35" s="4" t="s">
        <v>3</v>
      </c>
      <c r="G35" s="4" t="s">
        <v>4</v>
      </c>
      <c r="H35" s="4" t="s">
        <v>5</v>
      </c>
    </row>
    <row r="36" spans="1:8" ht="27.5" x14ac:dyDescent="0.3">
      <c r="A36" s="78"/>
      <c r="B36" s="90" t="s">
        <v>40</v>
      </c>
      <c r="C36" s="99"/>
      <c r="D36" s="100"/>
      <c r="E36" s="86"/>
      <c r="F36" s="39">
        <f>F17</f>
        <v>117.2</v>
      </c>
      <c r="G36" s="39">
        <f>G17</f>
        <v>101.5</v>
      </c>
      <c r="H36" s="39">
        <f>H17</f>
        <v>92.4</v>
      </c>
    </row>
    <row r="37" spans="1:8" ht="15" customHeight="1" x14ac:dyDescent="0.3">
      <c r="A37" s="78"/>
      <c r="B37" s="90" t="s">
        <v>32</v>
      </c>
      <c r="C37" s="99"/>
      <c r="D37" s="100"/>
      <c r="E37" s="86"/>
      <c r="F37" s="92">
        <v>-76.900000000000006</v>
      </c>
      <c r="G37" s="92">
        <v>-63</v>
      </c>
      <c r="H37" s="92">
        <v>-52.6</v>
      </c>
    </row>
    <row r="38" spans="1:8" ht="28" x14ac:dyDescent="0.3">
      <c r="A38" s="78"/>
      <c r="B38" s="62" t="s">
        <v>35</v>
      </c>
      <c r="C38" s="101"/>
      <c r="D38" s="102"/>
      <c r="E38" s="103"/>
      <c r="F38" s="93">
        <f>SUM(F36:F37)</f>
        <v>40.299999999999997</v>
      </c>
      <c r="G38" s="93">
        <f>SUM(G36:G37)</f>
        <v>38.5</v>
      </c>
      <c r="H38" s="93">
        <f>SUM(H36:H37)</f>
        <v>39.800000000000004</v>
      </c>
    </row>
    <row r="39" spans="1:8" ht="15" customHeight="1" x14ac:dyDescent="0.3">
      <c r="A39" s="78"/>
      <c r="B39" s="91" t="s">
        <v>31</v>
      </c>
      <c r="C39" s="63"/>
      <c r="D39" s="64"/>
      <c r="E39" s="65"/>
      <c r="F39" s="94">
        <f>F18</f>
        <v>111.8</v>
      </c>
      <c r="G39" s="94">
        <f>G18</f>
        <v>98.5</v>
      </c>
      <c r="H39" s="94">
        <f>H18</f>
        <v>90.7</v>
      </c>
    </row>
    <row r="40" spans="1:8" ht="15" customHeight="1" x14ac:dyDescent="0.3">
      <c r="A40" s="78"/>
      <c r="B40" s="91" t="s">
        <v>32</v>
      </c>
      <c r="C40" s="63"/>
      <c r="D40" s="64"/>
      <c r="E40" s="65"/>
      <c r="F40" s="94">
        <v>-76.900000000000006</v>
      </c>
      <c r="G40" s="94">
        <v>-63</v>
      </c>
      <c r="H40" s="94">
        <v>-52.6</v>
      </c>
    </row>
    <row r="41" spans="1:8" ht="28" x14ac:dyDescent="0.3">
      <c r="A41" s="78"/>
      <c r="B41" s="66" t="s">
        <v>36</v>
      </c>
      <c r="C41" s="67"/>
      <c r="D41" s="68"/>
      <c r="E41" s="69"/>
      <c r="F41" s="95">
        <f>SUM(F39:F40)</f>
        <v>34.899999999999991</v>
      </c>
      <c r="G41" s="95">
        <f>SUM(G39:G40)</f>
        <v>35.5</v>
      </c>
      <c r="H41" s="95">
        <f>SUM(H39:H40)</f>
        <v>38.1</v>
      </c>
    </row>
    <row r="42" spans="1:8" ht="15" customHeight="1" x14ac:dyDescent="0.3">
      <c r="A42" s="78"/>
      <c r="B42" s="91" t="s">
        <v>41</v>
      </c>
      <c r="C42" s="63"/>
      <c r="D42" s="64"/>
      <c r="E42" s="65"/>
      <c r="F42" s="94">
        <f>F19</f>
        <v>105.2</v>
      </c>
      <c r="G42" s="94">
        <f>G19</f>
        <v>92.7</v>
      </c>
      <c r="H42" s="94">
        <f>H19</f>
        <v>85.4</v>
      </c>
    </row>
    <row r="43" spans="1:8" ht="15" customHeight="1" x14ac:dyDescent="0.3">
      <c r="A43" s="78"/>
      <c r="B43" s="91" t="s">
        <v>32</v>
      </c>
      <c r="C43" s="63"/>
      <c r="D43" s="64"/>
      <c r="E43" s="65"/>
      <c r="F43" s="94">
        <v>-76.900000000000006</v>
      </c>
      <c r="G43" s="94">
        <v>-63</v>
      </c>
      <c r="H43" s="94">
        <v>-52.6</v>
      </c>
    </row>
    <row r="44" spans="1:8" ht="15" customHeight="1" x14ac:dyDescent="0.3">
      <c r="A44" s="78"/>
      <c r="B44" s="66" t="s">
        <v>37</v>
      </c>
      <c r="C44" s="67"/>
      <c r="D44" s="68"/>
      <c r="E44" s="69"/>
      <c r="F44" s="95">
        <f>SUM(F42:F43)</f>
        <v>28.299999999999997</v>
      </c>
      <c r="G44" s="95">
        <f>SUM(G42:G43)</f>
        <v>29.700000000000003</v>
      </c>
      <c r="H44" s="95">
        <f>SUM(H42:H43)</f>
        <v>32.800000000000004</v>
      </c>
    </row>
    <row r="45" spans="1:8" ht="15" customHeight="1" x14ac:dyDescent="0.3">
      <c r="A45" s="78"/>
      <c r="B45" s="90" t="s">
        <v>33</v>
      </c>
      <c r="C45" s="99"/>
      <c r="D45" s="100"/>
      <c r="E45" s="86"/>
      <c r="F45" s="92">
        <f>F20</f>
        <v>99.6</v>
      </c>
      <c r="G45" s="92">
        <f>G20</f>
        <v>86.3</v>
      </c>
      <c r="H45" s="92">
        <f>H20</f>
        <v>78.5</v>
      </c>
    </row>
    <row r="46" spans="1:8" ht="15" customHeight="1" x14ac:dyDescent="0.3">
      <c r="A46" s="78"/>
      <c r="B46" s="90" t="s">
        <v>32</v>
      </c>
      <c r="C46" s="99"/>
      <c r="D46" s="100"/>
      <c r="E46" s="86"/>
      <c r="F46" s="92">
        <v>-76.900000000000006</v>
      </c>
      <c r="G46" s="92">
        <v>-63</v>
      </c>
      <c r="H46" s="92">
        <v>-52.6</v>
      </c>
    </row>
    <row r="47" spans="1:8" ht="28" x14ac:dyDescent="0.3">
      <c r="A47" s="78"/>
      <c r="B47" s="62" t="s">
        <v>38</v>
      </c>
      <c r="C47" s="101"/>
      <c r="D47" s="102"/>
      <c r="E47" s="103"/>
      <c r="F47" s="93">
        <f>SUM(F45:F46)</f>
        <v>22.699999999999989</v>
      </c>
      <c r="G47" s="93">
        <f>SUM(G45:G46)</f>
        <v>23.299999999999997</v>
      </c>
      <c r="H47" s="93">
        <f>SUM(H45:H46)</f>
        <v>25.9</v>
      </c>
    </row>
    <row r="48" spans="1:8" ht="13" x14ac:dyDescent="0.3">
      <c r="A48" s="78"/>
    </row>
  </sheetData>
  <mergeCells count="3">
    <mergeCell ref="A1:C1"/>
    <mergeCell ref="A5:H5"/>
    <mergeCell ref="A6:B6"/>
  </mergeCells>
  <printOptions horizontalCentered="1"/>
  <pageMargins left="0.25" right="0.25" top="0.75" bottom="0.75" header="0.3" footer="0.3"/>
  <pageSetup paperSize="9" scale="83" orientation="portrait" r:id="rId1"/>
  <ignoredErrors>
    <ignoredError sqref="D3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Tarifblatt BE 2022</vt:lpstr>
      <vt:lpstr>'Tarifblatt BE 2022'!Druckbereich</vt:lpstr>
    </vt:vector>
  </TitlesOfParts>
  <Company>Kanton Bern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Juritz Simon, GSI-GA</dc:creator>
  <cp:lastModifiedBy>Juritz Simon, GSI-GA</cp:lastModifiedBy>
  <cp:lastPrinted>2022-01-18T08:53:07Z</cp:lastPrinted>
  <dcterms:created xsi:type="dcterms:W3CDTF">2022-01-06T10:49:23Z</dcterms:created>
  <dcterms:modified xsi:type="dcterms:W3CDTF">2022-01-18T08:53:15Z</dcterms:modified>
</cp:coreProperties>
</file>