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updateLinks="never" codeName="DieseArbeitsmappe" defaultThemeVersion="124226"/>
  <mc:AlternateContent xmlns:mc="http://schemas.openxmlformats.org/markup-compatibility/2006">
    <mc:Choice Requires="x15">
      <x15ac:absPath xmlns:x15ac="http://schemas.microsoft.com/office/spreadsheetml/2010/11/ac" url="\\a8ha-cfs-user.infra.be.ch\a8ha-cfs-user\UserHomes\mkde\Z_Systems\RedirectedFolders\Documents\CMI\fe0b6fe841844c5594f20d47c5e087b3\"/>
    </mc:Choice>
  </mc:AlternateContent>
  <xr:revisionPtr revIDLastSave="0" documentId="13_ncr:1_{B523E5DC-AA57-4A0D-9C7D-939258DB1583}" xr6:coauthVersionLast="47" xr6:coauthVersionMax="47" xr10:uidLastSave="{00000000-0000-0000-0000-000000000000}"/>
  <bookViews>
    <workbookView xWindow="28680" yWindow="-120" windowWidth="29040" windowHeight="15720" tabRatio="870" firstSheet="2" activeTab="2" xr2:uid="{00000000-000D-0000-FFFF-FFFF00000000}"/>
  </bookViews>
  <sheets>
    <sheet name="Deckblatt Abrechnung " sheetId="18" state="hidden" r:id="rId1"/>
    <sheet name="Checkliste intern" sheetId="28" state="hidden" r:id="rId2"/>
    <sheet name="Basisdaten" sheetId="1" r:id="rId3"/>
    <sheet name="weitere Basisdaten" sheetId="21" r:id="rId4"/>
    <sheet name="Leistungsn. BE m IV-R u Abklär " sheetId="2" r:id="rId5"/>
    <sheet name="Leistungsnachweis nicht BE" sheetId="4" r:id="rId6"/>
    <sheet name="Abrechnung 1. - 3.  Quartal" sheetId="10" r:id="rId7"/>
    <sheet name="Schlussabrechnung - 4. Quartal" sheetId="11" r:id="rId8"/>
    <sheet name="Nachweis Schwankungsfonds" sheetId="22" r:id="rId9"/>
    <sheet name="Nachweis Infrastrukturpauschale" sheetId="29" r:id="rId10"/>
    <sheet name="Statistik" sheetId="30" r:id="rId11"/>
    <sheet name="Auszahlungsbeleg 1.Q" sheetId="24" r:id="rId12"/>
    <sheet name="Auszahlungsbeleg 2.Q" sheetId="25" r:id="rId13"/>
    <sheet name="Auszahlungsbeleg 3.Q" sheetId="26" r:id="rId14"/>
    <sheet name="Auszahlungsbeleg 4.Q" sheetId="27" r:id="rId15"/>
  </sheets>
  <externalReferences>
    <externalReference r:id="rId16"/>
    <externalReference r:id="rId17"/>
  </externalReferences>
  <definedNames>
    <definedName name="__ERS2000">'[1]ER BASIS'!$A$13:$I$183</definedName>
    <definedName name="_1Excel_BuiltIn_Print_Area_5_1" localSheetId="11">#REF!</definedName>
    <definedName name="_1Excel_BuiltIn_Print_Area_5_1" localSheetId="12">#REF!</definedName>
    <definedName name="_1Excel_BuiltIn_Print_Area_5_1" localSheetId="13">#REF!</definedName>
    <definedName name="_1Excel_BuiltIn_Print_Area_5_1" localSheetId="14">#REF!</definedName>
    <definedName name="_1Excel_BuiltIn_Print_Area_5_1" localSheetId="1">#REF!</definedName>
    <definedName name="_1Excel_BuiltIn_Print_Area_5_1" localSheetId="0">#REF!</definedName>
    <definedName name="_1Excel_BuiltIn_Print_Area_5_1" localSheetId="9">#REF!</definedName>
    <definedName name="_1Excel_BuiltIn_Print_Area_5_1" localSheetId="8">#REF!</definedName>
    <definedName name="_1Excel_BuiltIn_Print_Area_5_1">#REF!</definedName>
    <definedName name="_ERS2000">'[1]ER BASIS'!$A$13:$I$183</definedName>
    <definedName name="a">#REF!</definedName>
    <definedName name="_xlnm.Print_Area" localSheetId="6">'Abrechnung 1. - 3.  Quartal'!$A$1:$H$49</definedName>
    <definedName name="_xlnm.Print_Area" localSheetId="11">'Auszahlungsbeleg 1.Q'!$A$1:$D$36</definedName>
    <definedName name="_xlnm.Print_Area" localSheetId="12">'Auszahlungsbeleg 2.Q'!$A$1:$D$35</definedName>
    <definedName name="_xlnm.Print_Area" localSheetId="13">'Auszahlungsbeleg 3.Q'!$A$1:$D$35</definedName>
    <definedName name="_xlnm.Print_Area" localSheetId="14">'Auszahlungsbeleg 4.Q'!$A$1:$D$35</definedName>
    <definedName name="_xlnm.Print_Area" localSheetId="2">Basisdaten!$A$1:$G$73</definedName>
    <definedName name="_xlnm.Print_Area" localSheetId="0">'Deckblatt Abrechnung '!$A$1:$H$54</definedName>
    <definedName name="_xlnm.Print_Area" localSheetId="4">'Leistungsn. BE m IV-R u Abklär '!$A$1:$M$44</definedName>
    <definedName name="_xlnm.Print_Area" localSheetId="5">'Leistungsnachweis nicht BE'!$A$1:$G$40</definedName>
    <definedName name="_xlnm.Print_Area" localSheetId="9">'Nachweis Infrastrukturpauschale'!$A$1:$F$43</definedName>
    <definedName name="_xlnm.Print_Area" localSheetId="8">'Nachweis Schwankungsfonds'!$A$5:$H$47</definedName>
    <definedName name="_xlnm.Print_Area" localSheetId="3">'weitere Basisdaten'!$A$1:$C$25</definedName>
    <definedName name="_xlnm.Print_Titles" localSheetId="4">'Leistungsn. BE m IV-R u Abklär '!$25:$25</definedName>
    <definedName name="_xlnm.Print_Titles" localSheetId="5">'Leistungsnachweis nicht BE'!$19:$19</definedName>
    <definedName name="ERSGK" localSheetId="0">'[2]ER Basis'!$A$12:$E$230</definedName>
    <definedName name="ERSGK">'[2]ER Basis'!$A$12:$E$230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29" l="1"/>
  <c r="A2" i="29" l="1"/>
  <c r="A1" i="29"/>
  <c r="C4" i="29"/>
  <c r="H23" i="4" l="1"/>
  <c r="J21" i="4" l="1"/>
  <c r="J20" i="4"/>
  <c r="H21" i="4"/>
  <c r="H22" i="4"/>
  <c r="H24" i="4"/>
  <c r="H25" i="4"/>
  <c r="H26" i="4"/>
  <c r="H27" i="4"/>
  <c r="H28" i="4"/>
  <c r="H29" i="4"/>
  <c r="H30" i="4"/>
  <c r="H31" i="4"/>
  <c r="H32" i="4"/>
  <c r="H33" i="4"/>
  <c r="H34" i="4"/>
  <c r="H35" i="4"/>
  <c r="H36" i="4"/>
  <c r="H37" i="4"/>
  <c r="H38" i="4"/>
  <c r="H39" i="4"/>
  <c r="H40" i="4"/>
  <c r="H41" i="4"/>
  <c r="H42" i="4"/>
  <c r="H43" i="4"/>
  <c r="H44" i="4"/>
  <c r="H45" i="4"/>
  <c r="H46" i="4"/>
  <c r="H47" i="4"/>
  <c r="H48" i="4"/>
  <c r="H49" i="4"/>
  <c r="H50" i="4"/>
  <c r="H51" i="4"/>
  <c r="H52" i="4"/>
  <c r="H53" i="4"/>
  <c r="H54" i="4"/>
  <c r="H55" i="4"/>
  <c r="H56" i="4"/>
  <c r="H57" i="4"/>
  <c r="H58" i="4"/>
  <c r="H59" i="4"/>
  <c r="H60" i="4"/>
  <c r="H61" i="4"/>
  <c r="H62" i="4"/>
  <c r="H63" i="4"/>
  <c r="H64" i="4"/>
  <c r="H65" i="4"/>
  <c r="H66" i="4"/>
  <c r="H67" i="4"/>
  <c r="H68" i="4"/>
  <c r="H69" i="4"/>
  <c r="H70" i="4"/>
  <c r="H71" i="4"/>
  <c r="H72" i="4"/>
  <c r="H73" i="4"/>
  <c r="H74" i="4"/>
  <c r="H75" i="4"/>
  <c r="H76" i="4"/>
  <c r="H77" i="4"/>
  <c r="H78" i="4"/>
  <c r="H79" i="4"/>
  <c r="H80" i="4"/>
  <c r="H81" i="4"/>
  <c r="H82" i="4"/>
  <c r="H83" i="4"/>
  <c r="H84" i="4"/>
  <c r="H85" i="4"/>
  <c r="H86" i="4"/>
  <c r="H87" i="4"/>
  <c r="H88" i="4"/>
  <c r="H89" i="4"/>
  <c r="H90" i="4"/>
  <c r="H91" i="4"/>
  <c r="H92" i="4"/>
  <c r="H93" i="4"/>
  <c r="H94" i="4"/>
  <c r="H95" i="4"/>
  <c r="H96" i="4"/>
  <c r="H97" i="4"/>
  <c r="H98" i="4"/>
  <c r="H99" i="4"/>
  <c r="H100" i="4"/>
  <c r="H101" i="4"/>
  <c r="H102" i="4"/>
  <c r="H103" i="4"/>
  <c r="H104" i="4"/>
  <c r="H105" i="4"/>
  <c r="H106" i="4"/>
  <c r="H107" i="4"/>
  <c r="H108" i="4"/>
  <c r="H109" i="4"/>
  <c r="H110" i="4"/>
  <c r="H111" i="4"/>
  <c r="H112" i="4"/>
  <c r="H113" i="4"/>
  <c r="H114" i="4"/>
  <c r="H115" i="4"/>
  <c r="H116" i="4"/>
  <c r="H117" i="4"/>
  <c r="H118" i="4"/>
  <c r="H119" i="4"/>
  <c r="H120" i="4"/>
  <c r="H121" i="4"/>
  <c r="H122" i="4"/>
  <c r="H123" i="4"/>
  <c r="H124" i="4"/>
  <c r="H125" i="4"/>
  <c r="H126" i="4"/>
  <c r="H127" i="4"/>
  <c r="H128" i="4"/>
  <c r="H129" i="4"/>
  <c r="H130" i="4"/>
  <c r="H131" i="4"/>
  <c r="H132" i="4"/>
  <c r="H133" i="4"/>
  <c r="H134" i="4"/>
  <c r="H135" i="4"/>
  <c r="H136" i="4"/>
  <c r="H137" i="4"/>
  <c r="H138" i="4"/>
  <c r="H139" i="4"/>
  <c r="H140" i="4"/>
  <c r="H141" i="4"/>
  <c r="H142" i="4"/>
  <c r="H143" i="4"/>
  <c r="H144" i="4"/>
  <c r="H145" i="4"/>
  <c r="H146" i="4"/>
  <c r="H147" i="4"/>
  <c r="H148" i="4"/>
  <c r="H149" i="4"/>
  <c r="H150" i="4"/>
  <c r="H151" i="4"/>
  <c r="H152" i="4"/>
  <c r="H153" i="4"/>
  <c r="H154" i="4"/>
  <c r="H155" i="4"/>
  <c r="H156" i="4"/>
  <c r="H157" i="4"/>
  <c r="H158" i="4"/>
  <c r="H159" i="4"/>
  <c r="H160" i="4"/>
  <c r="H161" i="4"/>
  <c r="H162" i="4"/>
  <c r="H163" i="4"/>
  <c r="H164" i="4"/>
  <c r="H165" i="4"/>
  <c r="H166" i="4"/>
  <c r="H167" i="4"/>
  <c r="H168" i="4"/>
  <c r="H169" i="4"/>
  <c r="H170" i="4"/>
  <c r="H171" i="4"/>
  <c r="H172" i="4"/>
  <c r="H173" i="4"/>
  <c r="H174" i="4"/>
  <c r="H175" i="4"/>
  <c r="H176" i="4"/>
  <c r="H177" i="4"/>
  <c r="H178" i="4"/>
  <c r="H179" i="4"/>
  <c r="H180" i="4"/>
  <c r="H181" i="4"/>
  <c r="H182" i="4"/>
  <c r="H183" i="4"/>
  <c r="H184" i="4"/>
  <c r="H185" i="4"/>
  <c r="H186" i="4"/>
  <c r="H187" i="4"/>
  <c r="H188" i="4"/>
  <c r="H189" i="4"/>
  <c r="H190" i="4"/>
  <c r="H191" i="4"/>
  <c r="H192" i="4"/>
  <c r="H193" i="4"/>
  <c r="H194" i="4"/>
  <c r="H195" i="4"/>
  <c r="H196" i="4"/>
  <c r="H197" i="4"/>
  <c r="H198" i="4"/>
  <c r="H199" i="4"/>
  <c r="H200" i="4"/>
  <c r="H201" i="4"/>
  <c r="H202" i="4"/>
  <c r="H203" i="4"/>
  <c r="H204" i="4"/>
  <c r="H205" i="4"/>
  <c r="H206" i="4"/>
  <c r="H207" i="4"/>
  <c r="H208" i="4"/>
  <c r="H209" i="4"/>
  <c r="H210" i="4"/>
  <c r="H211" i="4"/>
  <c r="H212" i="4"/>
  <c r="H213" i="4"/>
  <c r="H214" i="4"/>
  <c r="H215" i="4"/>
  <c r="H216" i="4"/>
  <c r="H217" i="4"/>
  <c r="H218" i="4"/>
  <c r="H219" i="4"/>
  <c r="H220" i="4"/>
  <c r="H221" i="4"/>
  <c r="H222" i="4"/>
  <c r="H223" i="4"/>
  <c r="H224" i="4"/>
  <c r="H225" i="4"/>
  <c r="H226" i="4"/>
  <c r="H227" i="4"/>
  <c r="H228" i="4"/>
  <c r="H229" i="4"/>
  <c r="H230" i="4"/>
  <c r="H231" i="4"/>
  <c r="H232" i="4"/>
  <c r="H233" i="4"/>
  <c r="H234" i="4"/>
  <c r="H235" i="4"/>
  <c r="H236" i="4"/>
  <c r="H237" i="4"/>
  <c r="H238" i="4"/>
  <c r="H239" i="4"/>
  <c r="H240" i="4"/>
  <c r="H241" i="4"/>
  <c r="H242" i="4"/>
  <c r="H243" i="4"/>
  <c r="H244" i="4"/>
  <c r="H245" i="4"/>
  <c r="H246" i="4"/>
  <c r="H247" i="4"/>
  <c r="H248" i="4"/>
  <c r="H249" i="4"/>
  <c r="H250" i="4"/>
  <c r="H251" i="4"/>
  <c r="H252" i="4"/>
  <c r="H253" i="4"/>
  <c r="H254" i="4"/>
  <c r="H255" i="4"/>
  <c r="H256" i="4"/>
  <c r="H257" i="4"/>
  <c r="H258" i="4"/>
  <c r="H259" i="4"/>
  <c r="H260" i="4"/>
  <c r="H261" i="4"/>
  <c r="H262" i="4"/>
  <c r="H263" i="4"/>
  <c r="H264" i="4"/>
  <c r="H265" i="4"/>
  <c r="H266" i="4"/>
  <c r="H267" i="4"/>
  <c r="H268" i="4"/>
  <c r="H269" i="4"/>
  <c r="H270" i="4"/>
  <c r="H271" i="4"/>
  <c r="H272" i="4"/>
  <c r="H273" i="4"/>
  <c r="H274" i="4"/>
  <c r="H275" i="4"/>
  <c r="H276" i="4"/>
  <c r="H277" i="4"/>
  <c r="H278" i="4"/>
  <c r="H279" i="4"/>
  <c r="H280" i="4"/>
  <c r="H281" i="4"/>
  <c r="H282" i="4"/>
  <c r="H283" i="4"/>
  <c r="H284" i="4"/>
  <c r="H285" i="4"/>
  <c r="H286" i="4"/>
  <c r="H287" i="4"/>
  <c r="H288" i="4"/>
  <c r="H289" i="4"/>
  <c r="H290" i="4"/>
  <c r="H291" i="4"/>
  <c r="H292" i="4"/>
  <c r="H293" i="4"/>
  <c r="H294" i="4"/>
  <c r="H295" i="4"/>
  <c r="H296" i="4"/>
  <c r="H297" i="4"/>
  <c r="H298" i="4"/>
  <c r="H299" i="4"/>
  <c r="H300" i="4"/>
  <c r="H301" i="4"/>
  <c r="H302" i="4"/>
  <c r="H303" i="4"/>
  <c r="H304" i="4"/>
  <c r="H305" i="4"/>
  <c r="H306" i="4"/>
  <c r="H307" i="4"/>
  <c r="H308" i="4"/>
  <c r="H309" i="4"/>
  <c r="H310" i="4"/>
  <c r="H311" i="4"/>
  <c r="H312" i="4"/>
  <c r="H313" i="4"/>
  <c r="H314" i="4"/>
  <c r="H315" i="4"/>
  <c r="H316" i="4"/>
  <c r="H317" i="4"/>
  <c r="H318" i="4"/>
  <c r="H319" i="4"/>
  <c r="H320" i="4"/>
  <c r="H321" i="4"/>
  <c r="H322" i="4"/>
  <c r="H323" i="4"/>
  <c r="H324" i="4"/>
  <c r="H325" i="4"/>
  <c r="H326" i="4"/>
  <c r="H327" i="4"/>
  <c r="H328" i="4"/>
  <c r="H329" i="4"/>
  <c r="H330" i="4"/>
  <c r="H331" i="4"/>
  <c r="H332" i="4"/>
  <c r="H333" i="4"/>
  <c r="H334" i="4"/>
  <c r="H335" i="4"/>
  <c r="H336" i="4"/>
  <c r="H337" i="4"/>
  <c r="H338" i="4"/>
  <c r="H339" i="4"/>
  <c r="H340" i="4"/>
  <c r="H341" i="4"/>
  <c r="H342" i="4"/>
  <c r="H343" i="4"/>
  <c r="H344" i="4"/>
  <c r="H345" i="4"/>
  <c r="H346" i="4"/>
  <c r="H347" i="4"/>
  <c r="H348" i="4"/>
  <c r="H349" i="4"/>
  <c r="H350" i="4"/>
  <c r="H351" i="4"/>
  <c r="H352" i="4"/>
  <c r="H353" i="4"/>
  <c r="H354" i="4"/>
  <c r="H355" i="4"/>
  <c r="H356" i="4"/>
  <c r="H357" i="4"/>
  <c r="H358" i="4"/>
  <c r="H359" i="4"/>
  <c r="H360" i="4"/>
  <c r="H361" i="4"/>
  <c r="H362" i="4"/>
  <c r="H363" i="4"/>
  <c r="H364" i="4"/>
  <c r="H365" i="4"/>
  <c r="H366" i="4"/>
  <c r="H367" i="4"/>
  <c r="H368" i="4"/>
  <c r="H369" i="4"/>
  <c r="H370" i="4"/>
  <c r="H371" i="4"/>
  <c r="H372" i="4"/>
  <c r="H373" i="4"/>
  <c r="H374" i="4"/>
  <c r="H375" i="4"/>
  <c r="H376" i="4"/>
  <c r="H377" i="4"/>
  <c r="H378" i="4"/>
  <c r="H379" i="4"/>
  <c r="H380" i="4"/>
  <c r="H381" i="4"/>
  <c r="H382" i="4"/>
  <c r="H383" i="4"/>
  <c r="H384" i="4"/>
  <c r="H385" i="4"/>
  <c r="H386" i="4"/>
  <c r="H387" i="4"/>
  <c r="H388" i="4"/>
  <c r="H389" i="4"/>
  <c r="H390" i="4"/>
  <c r="H391" i="4"/>
  <c r="H392" i="4"/>
  <c r="H393" i="4"/>
  <c r="H394" i="4"/>
  <c r="H395" i="4"/>
  <c r="H396" i="4"/>
  <c r="H397" i="4"/>
  <c r="H398" i="4"/>
  <c r="H399" i="4"/>
  <c r="H400" i="4"/>
  <c r="H401" i="4"/>
  <c r="H402" i="4"/>
  <c r="H403" i="4"/>
  <c r="H404" i="4"/>
  <c r="H405" i="4"/>
  <c r="H406" i="4"/>
  <c r="H407" i="4"/>
  <c r="H408" i="4"/>
  <c r="H409" i="4"/>
  <c r="H410" i="4"/>
  <c r="H411" i="4"/>
  <c r="H412" i="4"/>
  <c r="H413" i="4"/>
  <c r="H414" i="4"/>
  <c r="H415" i="4"/>
  <c r="H416" i="4"/>
  <c r="H417" i="4"/>
  <c r="H418" i="4"/>
  <c r="H419" i="4"/>
  <c r="H420" i="4"/>
  <c r="H421" i="4"/>
  <c r="H422" i="4"/>
  <c r="H423" i="4"/>
  <c r="H424" i="4"/>
  <c r="H425" i="4"/>
  <c r="H426" i="4"/>
  <c r="H427" i="4"/>
  <c r="H428" i="4"/>
  <c r="H429" i="4"/>
  <c r="H430" i="4"/>
  <c r="H431" i="4"/>
  <c r="H432" i="4"/>
  <c r="H433" i="4"/>
  <c r="H434" i="4"/>
  <c r="H435" i="4"/>
  <c r="H436" i="4"/>
  <c r="H437" i="4"/>
  <c r="H438" i="4"/>
  <c r="H439" i="4"/>
  <c r="H440" i="4"/>
  <c r="H441" i="4"/>
  <c r="H442" i="4"/>
  <c r="H443" i="4"/>
  <c r="H444" i="4"/>
  <c r="H445" i="4"/>
  <c r="H446" i="4"/>
  <c r="H447" i="4"/>
  <c r="H448" i="4"/>
  <c r="H449" i="4"/>
  <c r="H450" i="4"/>
  <c r="H451" i="4"/>
  <c r="H452" i="4"/>
  <c r="H453" i="4"/>
  <c r="H454" i="4"/>
  <c r="H455" i="4"/>
  <c r="H456" i="4"/>
  <c r="H457" i="4"/>
  <c r="H458" i="4"/>
  <c r="H459" i="4"/>
  <c r="H460" i="4"/>
  <c r="H461" i="4"/>
  <c r="H462" i="4"/>
  <c r="H463" i="4"/>
  <c r="H464" i="4"/>
  <c r="H465" i="4"/>
  <c r="H466" i="4"/>
  <c r="H467" i="4"/>
  <c r="H468" i="4"/>
  <c r="H469" i="4"/>
  <c r="H470" i="4"/>
  <c r="H471" i="4"/>
  <c r="H472" i="4"/>
  <c r="H473" i="4"/>
  <c r="H474" i="4"/>
  <c r="H475" i="4"/>
  <c r="H476" i="4"/>
  <c r="H477" i="4"/>
  <c r="H478" i="4"/>
  <c r="H479" i="4"/>
  <c r="H480" i="4"/>
  <c r="H481" i="4"/>
  <c r="H482" i="4"/>
  <c r="H483" i="4"/>
  <c r="H484" i="4"/>
  <c r="H485" i="4"/>
  <c r="H486" i="4"/>
  <c r="H487" i="4"/>
  <c r="H488" i="4"/>
  <c r="H489" i="4"/>
  <c r="H490" i="4"/>
  <c r="H491" i="4"/>
  <c r="H492" i="4"/>
  <c r="H493" i="4"/>
  <c r="H494" i="4"/>
  <c r="H495" i="4"/>
  <c r="H496" i="4"/>
  <c r="H497" i="4"/>
  <c r="H498" i="4"/>
  <c r="H499" i="4"/>
  <c r="H500" i="4"/>
  <c r="H501" i="4"/>
  <c r="H502" i="4"/>
  <c r="H503" i="4"/>
  <c r="H504" i="4"/>
  <c r="H505" i="4"/>
  <c r="H506" i="4"/>
  <c r="H507" i="4"/>
  <c r="H508" i="4"/>
  <c r="H509" i="4"/>
  <c r="H510" i="4"/>
  <c r="H511" i="4"/>
  <c r="H512" i="4"/>
  <c r="H513" i="4"/>
  <c r="H514" i="4"/>
  <c r="H515" i="4"/>
  <c r="H516" i="4"/>
  <c r="H517" i="4"/>
  <c r="H518" i="4"/>
  <c r="H519" i="4"/>
  <c r="H520" i="4"/>
  <c r="H521" i="4"/>
  <c r="H522" i="4"/>
  <c r="H523" i="4"/>
  <c r="H524" i="4"/>
  <c r="H525" i="4"/>
  <c r="H526" i="4"/>
  <c r="H527" i="4"/>
  <c r="H528" i="4"/>
  <c r="H529" i="4"/>
  <c r="H530" i="4"/>
  <c r="H531" i="4"/>
  <c r="H532" i="4"/>
  <c r="H533" i="4"/>
  <c r="H534" i="4"/>
  <c r="H535" i="4"/>
  <c r="H536" i="4"/>
  <c r="H537" i="4"/>
  <c r="H538" i="4"/>
  <c r="H539" i="4"/>
  <c r="H540" i="4"/>
  <c r="H541" i="4"/>
  <c r="H542" i="4"/>
  <c r="H543" i="4"/>
  <c r="H544" i="4"/>
  <c r="H545" i="4"/>
  <c r="H546" i="4"/>
  <c r="H547" i="4"/>
  <c r="H548" i="4"/>
  <c r="H549" i="4"/>
  <c r="H550" i="4"/>
  <c r="H551" i="4"/>
  <c r="H552" i="4"/>
  <c r="H553" i="4"/>
  <c r="H554" i="4"/>
  <c r="H555" i="4"/>
  <c r="H556" i="4"/>
  <c r="H557" i="4"/>
  <c r="H558" i="4"/>
  <c r="H559" i="4"/>
  <c r="H560" i="4"/>
  <c r="H561" i="4"/>
  <c r="H562" i="4"/>
  <c r="H563" i="4"/>
  <c r="H564" i="4"/>
  <c r="H565" i="4"/>
  <c r="H566" i="4"/>
  <c r="H567" i="4"/>
  <c r="H568" i="4"/>
  <c r="H569" i="4"/>
  <c r="H570" i="4"/>
  <c r="H571" i="4"/>
  <c r="H572" i="4"/>
  <c r="H573" i="4"/>
  <c r="H574" i="4"/>
  <c r="H575" i="4"/>
  <c r="H576" i="4"/>
  <c r="H577" i="4"/>
  <c r="H578" i="4"/>
  <c r="H579" i="4"/>
  <c r="H580" i="4"/>
  <c r="H581" i="4"/>
  <c r="H582" i="4"/>
  <c r="H583" i="4"/>
  <c r="H584" i="4"/>
  <c r="H585" i="4"/>
  <c r="H586" i="4"/>
  <c r="H587" i="4"/>
  <c r="H588" i="4"/>
  <c r="H589" i="4"/>
  <c r="H590" i="4"/>
  <c r="H591" i="4"/>
  <c r="H592" i="4"/>
  <c r="H593" i="4"/>
  <c r="H20" i="4"/>
  <c r="P31"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83" i="2"/>
  <c r="N84" i="2"/>
  <c r="N85" i="2"/>
  <c r="N86" i="2"/>
  <c r="N87" i="2"/>
  <c r="N88" i="2"/>
  <c r="N89" i="2"/>
  <c r="N90" i="2"/>
  <c r="N91" i="2"/>
  <c r="N92" i="2"/>
  <c r="N93" i="2"/>
  <c r="N94" i="2"/>
  <c r="N95" i="2"/>
  <c r="N96" i="2"/>
  <c r="N97" i="2"/>
  <c r="N98" i="2"/>
  <c r="N99" i="2"/>
  <c r="N100" i="2"/>
  <c r="N101" i="2"/>
  <c r="N102" i="2"/>
  <c r="N103" i="2"/>
  <c r="N104" i="2"/>
  <c r="N105" i="2"/>
  <c r="N106" i="2"/>
  <c r="N107" i="2"/>
  <c r="N108" i="2"/>
  <c r="N109" i="2"/>
  <c r="N110" i="2"/>
  <c r="N111" i="2"/>
  <c r="N112" i="2"/>
  <c r="N113" i="2"/>
  <c r="N114" i="2"/>
  <c r="N115" i="2"/>
  <c r="N116" i="2"/>
  <c r="N117" i="2"/>
  <c r="N118" i="2"/>
  <c r="N119" i="2"/>
  <c r="N120" i="2"/>
  <c r="N121" i="2"/>
  <c r="N122" i="2"/>
  <c r="N123" i="2"/>
  <c r="N124" i="2"/>
  <c r="N125" i="2"/>
  <c r="N126" i="2"/>
  <c r="N127" i="2"/>
  <c r="N128" i="2"/>
  <c r="N129" i="2"/>
  <c r="N130" i="2"/>
  <c r="N131" i="2"/>
  <c r="N132" i="2"/>
  <c r="N133" i="2"/>
  <c r="N134" i="2"/>
  <c r="N135" i="2"/>
  <c r="N136" i="2"/>
  <c r="N137" i="2"/>
  <c r="N138" i="2"/>
  <c r="N139" i="2"/>
  <c r="N140" i="2"/>
  <c r="N141" i="2"/>
  <c r="N142" i="2"/>
  <c r="N143" i="2"/>
  <c r="N144" i="2"/>
  <c r="N145" i="2"/>
  <c r="N146" i="2"/>
  <c r="N147" i="2"/>
  <c r="N148" i="2"/>
  <c r="N149" i="2"/>
  <c r="N150" i="2"/>
  <c r="N151" i="2"/>
  <c r="N152" i="2"/>
  <c r="N153" i="2"/>
  <c r="N154" i="2"/>
  <c r="N155" i="2"/>
  <c r="N156" i="2"/>
  <c r="N157" i="2"/>
  <c r="N158" i="2"/>
  <c r="N159" i="2"/>
  <c r="N160" i="2"/>
  <c r="N161" i="2"/>
  <c r="N162" i="2"/>
  <c r="N163" i="2"/>
  <c r="N164" i="2"/>
  <c r="N165" i="2"/>
  <c r="N166" i="2"/>
  <c r="N167" i="2"/>
  <c r="N168" i="2"/>
  <c r="N169" i="2"/>
  <c r="N170" i="2"/>
  <c r="N171" i="2"/>
  <c r="N172" i="2"/>
  <c r="N173" i="2"/>
  <c r="N174" i="2"/>
  <c r="N175" i="2"/>
  <c r="N176" i="2"/>
  <c r="N177" i="2"/>
  <c r="N178" i="2"/>
  <c r="N179" i="2"/>
  <c r="N180" i="2"/>
  <c r="N181" i="2"/>
  <c r="N182" i="2"/>
  <c r="N183" i="2"/>
  <c r="N184" i="2"/>
  <c r="N185" i="2"/>
  <c r="N186" i="2"/>
  <c r="N187" i="2"/>
  <c r="N188" i="2"/>
  <c r="N189" i="2"/>
  <c r="N190" i="2"/>
  <c r="N191" i="2"/>
  <c r="N192" i="2"/>
  <c r="N193" i="2"/>
  <c r="N194" i="2"/>
  <c r="N195" i="2"/>
  <c r="N196" i="2"/>
  <c r="N197" i="2"/>
  <c r="N198" i="2"/>
  <c r="N199" i="2"/>
  <c r="N200" i="2"/>
  <c r="N201" i="2"/>
  <c r="N202" i="2"/>
  <c r="N203" i="2"/>
  <c r="N204" i="2"/>
  <c r="N205" i="2"/>
  <c r="N206" i="2"/>
  <c r="N207" i="2"/>
  <c r="N208" i="2"/>
  <c r="N209" i="2"/>
  <c r="N210" i="2"/>
  <c r="N211" i="2"/>
  <c r="N212" i="2"/>
  <c r="N213" i="2"/>
  <c r="N214" i="2"/>
  <c r="N215" i="2"/>
  <c r="N216" i="2"/>
  <c r="N217" i="2"/>
  <c r="N218" i="2"/>
  <c r="N219" i="2"/>
  <c r="N220" i="2"/>
  <c r="N221" i="2"/>
  <c r="N222" i="2"/>
  <c r="N223" i="2"/>
  <c r="N224" i="2"/>
  <c r="N225" i="2"/>
  <c r="N226" i="2"/>
  <c r="N227" i="2"/>
  <c r="N228" i="2"/>
  <c r="N229" i="2"/>
  <c r="N230" i="2"/>
  <c r="N231" i="2"/>
  <c r="N232" i="2"/>
  <c r="N233" i="2"/>
  <c r="N234" i="2"/>
  <c r="N235" i="2"/>
  <c r="N236" i="2"/>
  <c r="N237" i="2"/>
  <c r="N238" i="2"/>
  <c r="N239" i="2"/>
  <c r="N240" i="2"/>
  <c r="N241" i="2"/>
  <c r="N242" i="2"/>
  <c r="N243" i="2"/>
  <c r="N244" i="2"/>
  <c r="N245" i="2"/>
  <c r="N246" i="2"/>
  <c r="N247" i="2"/>
  <c r="N248" i="2"/>
  <c r="N249" i="2"/>
  <c r="N250" i="2"/>
  <c r="N251" i="2"/>
  <c r="N252" i="2"/>
  <c r="N253" i="2"/>
  <c r="N254" i="2"/>
  <c r="N255" i="2"/>
  <c r="N256" i="2"/>
  <c r="N257" i="2"/>
  <c r="N258" i="2"/>
  <c r="N259" i="2"/>
  <c r="N260" i="2"/>
  <c r="N261" i="2"/>
  <c r="N262" i="2"/>
  <c r="N263" i="2"/>
  <c r="N264" i="2"/>
  <c r="N265" i="2"/>
  <c r="N266" i="2"/>
  <c r="N267" i="2"/>
  <c r="N268" i="2"/>
  <c r="N269" i="2"/>
  <c r="N270" i="2"/>
  <c r="N271" i="2"/>
  <c r="N272" i="2"/>
  <c r="N273" i="2"/>
  <c r="N274" i="2"/>
  <c r="N275" i="2"/>
  <c r="N276" i="2"/>
  <c r="N277" i="2"/>
  <c r="N278" i="2"/>
  <c r="N279" i="2"/>
  <c r="N280" i="2"/>
  <c r="N281" i="2"/>
  <c r="N282" i="2"/>
  <c r="N283" i="2"/>
  <c r="N284" i="2"/>
  <c r="N285" i="2"/>
  <c r="N286" i="2"/>
  <c r="N287" i="2"/>
  <c r="N288" i="2"/>
  <c r="N289" i="2"/>
  <c r="N290" i="2"/>
  <c r="N291" i="2"/>
  <c r="N292" i="2"/>
  <c r="N293" i="2"/>
  <c r="N294" i="2"/>
  <c r="N295" i="2"/>
  <c r="N296" i="2"/>
  <c r="N297" i="2"/>
  <c r="N298" i="2"/>
  <c r="N299" i="2"/>
  <c r="N300" i="2"/>
  <c r="N301" i="2"/>
  <c r="N302" i="2"/>
  <c r="N303" i="2"/>
  <c r="N304" i="2"/>
  <c r="N305" i="2"/>
  <c r="N306" i="2"/>
  <c r="N307" i="2"/>
  <c r="N308" i="2"/>
  <c r="N309" i="2"/>
  <c r="N310" i="2"/>
  <c r="N311" i="2"/>
  <c r="N312" i="2"/>
  <c r="N313" i="2"/>
  <c r="N314" i="2"/>
  <c r="N315" i="2"/>
  <c r="N316" i="2"/>
  <c r="N317" i="2"/>
  <c r="N318" i="2"/>
  <c r="N319" i="2"/>
  <c r="N320" i="2"/>
  <c r="N321" i="2"/>
  <c r="N322" i="2"/>
  <c r="N323" i="2"/>
  <c r="N324" i="2"/>
  <c r="N325" i="2"/>
  <c r="N326" i="2"/>
  <c r="N327" i="2"/>
  <c r="N328" i="2"/>
  <c r="N329" i="2"/>
  <c r="N330" i="2"/>
  <c r="N331" i="2"/>
  <c r="N332" i="2"/>
  <c r="N333" i="2"/>
  <c r="N334" i="2"/>
  <c r="N335" i="2"/>
  <c r="N336" i="2"/>
  <c r="N337" i="2"/>
  <c r="N338" i="2"/>
  <c r="N339" i="2"/>
  <c r="N340" i="2"/>
  <c r="N341" i="2"/>
  <c r="N342" i="2"/>
  <c r="N343" i="2"/>
  <c r="N344" i="2"/>
  <c r="N345" i="2"/>
  <c r="N346" i="2"/>
  <c r="N347" i="2"/>
  <c r="N348" i="2"/>
  <c r="N349" i="2"/>
  <c r="N350" i="2"/>
  <c r="N351" i="2"/>
  <c r="N352" i="2"/>
  <c r="N353" i="2"/>
  <c r="N354" i="2"/>
  <c r="N355" i="2"/>
  <c r="N356" i="2"/>
  <c r="N357" i="2"/>
  <c r="N358" i="2"/>
  <c r="N359" i="2"/>
  <c r="N360" i="2"/>
  <c r="N361" i="2"/>
  <c r="N362" i="2"/>
  <c r="N363" i="2"/>
  <c r="N364" i="2"/>
  <c r="N365" i="2"/>
  <c r="N366" i="2"/>
  <c r="N367" i="2"/>
  <c r="N368" i="2"/>
  <c r="N369" i="2"/>
  <c r="N370" i="2"/>
  <c r="N371" i="2"/>
  <c r="N372" i="2"/>
  <c r="N373" i="2"/>
  <c r="N374" i="2"/>
  <c r="N375" i="2"/>
  <c r="N376" i="2"/>
  <c r="N377" i="2"/>
  <c r="N378" i="2"/>
  <c r="N379" i="2"/>
  <c r="N380" i="2"/>
  <c r="N381" i="2"/>
  <c r="N382" i="2"/>
  <c r="N383" i="2"/>
  <c r="N384" i="2"/>
  <c r="N385" i="2"/>
  <c r="N386" i="2"/>
  <c r="N387" i="2"/>
  <c r="N388" i="2"/>
  <c r="N389" i="2"/>
  <c r="N390" i="2"/>
  <c r="N391" i="2"/>
  <c r="N392" i="2"/>
  <c r="N393" i="2"/>
  <c r="N394" i="2"/>
  <c r="N395" i="2"/>
  <c r="N396" i="2"/>
  <c r="N397" i="2"/>
  <c r="N398" i="2"/>
  <c r="N399" i="2"/>
  <c r="N400" i="2"/>
  <c r="N401" i="2"/>
  <c r="N402" i="2"/>
  <c r="N403" i="2"/>
  <c r="N404" i="2"/>
  <c r="N405" i="2"/>
  <c r="N406" i="2"/>
  <c r="N407" i="2"/>
  <c r="N408" i="2"/>
  <c r="N409" i="2"/>
  <c r="N410" i="2"/>
  <c r="N411" i="2"/>
  <c r="N412" i="2"/>
  <c r="N413" i="2"/>
  <c r="N414" i="2"/>
  <c r="N415" i="2"/>
  <c r="N416" i="2"/>
  <c r="N417" i="2"/>
  <c r="N418" i="2"/>
  <c r="N419" i="2"/>
  <c r="N420" i="2"/>
  <c r="N421" i="2"/>
  <c r="N422" i="2"/>
  <c r="N423" i="2"/>
  <c r="N424" i="2"/>
  <c r="N425" i="2"/>
  <c r="N426" i="2"/>
  <c r="N427" i="2"/>
  <c r="N428" i="2"/>
  <c r="N429" i="2"/>
  <c r="N430" i="2"/>
  <c r="N431" i="2"/>
  <c r="N432" i="2"/>
  <c r="N433" i="2"/>
  <c r="N434" i="2"/>
  <c r="N435" i="2"/>
  <c r="N436" i="2"/>
  <c r="N437" i="2"/>
  <c r="N438" i="2"/>
  <c r="N439" i="2"/>
  <c r="N440" i="2"/>
  <c r="N441" i="2"/>
  <c r="N442" i="2"/>
  <c r="N443" i="2"/>
  <c r="N444" i="2"/>
  <c r="N445" i="2"/>
  <c r="N446" i="2"/>
  <c r="N447" i="2"/>
  <c r="N448" i="2"/>
  <c r="N449" i="2"/>
  <c r="N450" i="2"/>
  <c r="N451" i="2"/>
  <c r="N452" i="2"/>
  <c r="N453" i="2"/>
  <c r="N454" i="2"/>
  <c r="N455" i="2"/>
  <c r="N456" i="2"/>
  <c r="N457" i="2"/>
  <c r="N458" i="2"/>
  <c r="N459" i="2"/>
  <c r="N460" i="2"/>
  <c r="N461" i="2"/>
  <c r="N462" i="2"/>
  <c r="N463" i="2"/>
  <c r="N464" i="2"/>
  <c r="N465" i="2"/>
  <c r="N466" i="2"/>
  <c r="N467" i="2"/>
  <c r="N468" i="2"/>
  <c r="N469" i="2"/>
  <c r="N470" i="2"/>
  <c r="N471" i="2"/>
  <c r="N472" i="2"/>
  <c r="N473" i="2"/>
  <c r="N474" i="2"/>
  <c r="N475" i="2"/>
  <c r="N476" i="2"/>
  <c r="N477" i="2"/>
  <c r="N478" i="2"/>
  <c r="N479" i="2"/>
  <c r="N480" i="2"/>
  <c r="N481" i="2"/>
  <c r="N482" i="2"/>
  <c r="N483" i="2"/>
  <c r="N484" i="2"/>
  <c r="N485" i="2"/>
  <c r="N486" i="2"/>
  <c r="N487" i="2"/>
  <c r="N488" i="2"/>
  <c r="N489" i="2"/>
  <c r="N490" i="2"/>
  <c r="N491" i="2"/>
  <c r="N492" i="2"/>
  <c r="N493" i="2"/>
  <c r="N494" i="2"/>
  <c r="N495" i="2"/>
  <c r="N496" i="2"/>
  <c r="N497" i="2"/>
  <c r="N498" i="2"/>
  <c r="N499" i="2"/>
  <c r="N500" i="2"/>
  <c r="N501" i="2"/>
  <c r="N502" i="2"/>
  <c r="N503" i="2"/>
  <c r="N504" i="2"/>
  <c r="N505" i="2"/>
  <c r="N506" i="2"/>
  <c r="N507" i="2"/>
  <c r="N508" i="2"/>
  <c r="N509" i="2"/>
  <c r="N510" i="2"/>
  <c r="N511" i="2"/>
  <c r="N512" i="2"/>
  <c r="N513" i="2"/>
  <c r="N514" i="2"/>
  <c r="N515" i="2"/>
  <c r="N516" i="2"/>
  <c r="N517" i="2"/>
  <c r="N518" i="2"/>
  <c r="N519" i="2"/>
  <c r="N520" i="2"/>
  <c r="N521" i="2"/>
  <c r="N522" i="2"/>
  <c r="N523" i="2"/>
  <c r="N524" i="2"/>
  <c r="N525" i="2"/>
  <c r="N526" i="2"/>
  <c r="N527" i="2"/>
  <c r="N528" i="2"/>
  <c r="N529" i="2"/>
  <c r="N530" i="2"/>
  <c r="N531" i="2"/>
  <c r="N532" i="2"/>
  <c r="N533" i="2"/>
  <c r="N534" i="2"/>
  <c r="N535" i="2"/>
  <c r="N536" i="2"/>
  <c r="N537" i="2"/>
  <c r="N538" i="2"/>
  <c r="N539" i="2"/>
  <c r="N540" i="2"/>
  <c r="N541" i="2"/>
  <c r="N542" i="2"/>
  <c r="N543" i="2"/>
  <c r="N544" i="2"/>
  <c r="N545" i="2"/>
  <c r="N546" i="2"/>
  <c r="N547" i="2"/>
  <c r="N548" i="2"/>
  <c r="N549" i="2"/>
  <c r="N550" i="2"/>
  <c r="N551" i="2"/>
  <c r="N552" i="2"/>
  <c r="N553" i="2"/>
  <c r="N554" i="2"/>
  <c r="N555" i="2"/>
  <c r="N556" i="2"/>
  <c r="N557" i="2"/>
  <c r="N558" i="2"/>
  <c r="N559" i="2"/>
  <c r="N560" i="2"/>
  <c r="N561" i="2"/>
  <c r="N562" i="2"/>
  <c r="N563" i="2"/>
  <c r="N564" i="2"/>
  <c r="N565" i="2"/>
  <c r="N566" i="2"/>
  <c r="N567" i="2"/>
  <c r="N568" i="2"/>
  <c r="N569" i="2"/>
  <c r="N570" i="2"/>
  <c r="N571" i="2"/>
  <c r="N572" i="2"/>
  <c r="N573" i="2"/>
  <c r="N574" i="2"/>
  <c r="N575" i="2"/>
  <c r="N576" i="2"/>
  <c r="N577" i="2"/>
  <c r="N578" i="2"/>
  <c r="N579" i="2"/>
  <c r="N580" i="2"/>
  <c r="N581" i="2"/>
  <c r="N582" i="2"/>
  <c r="N583" i="2"/>
  <c r="N584" i="2"/>
  <c r="N585" i="2"/>
  <c r="N586" i="2"/>
  <c r="N587" i="2"/>
  <c r="N588" i="2"/>
  <c r="N589" i="2"/>
  <c r="N590" i="2"/>
  <c r="N591" i="2"/>
  <c r="N592" i="2"/>
  <c r="N593" i="2"/>
  <c r="N594" i="2"/>
  <c r="N595" i="2"/>
  <c r="N596" i="2"/>
  <c r="N597" i="2"/>
  <c r="N598" i="2"/>
  <c r="P26" i="2"/>
  <c r="N26" i="2"/>
  <c r="N495" i="4" s="1"/>
  <c r="N579" i="4" l="1"/>
  <c r="N592" i="4"/>
  <c r="N589" i="4"/>
  <c r="N586" i="4"/>
  <c r="N582" i="4"/>
  <c r="N575" i="4"/>
  <c r="N572" i="4"/>
  <c r="N554" i="4"/>
  <c r="N550" i="4"/>
  <c r="N543" i="4"/>
  <c r="N540" i="4"/>
  <c r="N518" i="4"/>
  <c r="N24" i="4"/>
  <c r="N32" i="4"/>
  <c r="N40" i="4"/>
  <c r="N48" i="4"/>
  <c r="N54" i="4"/>
  <c r="N60" i="4"/>
  <c r="N74" i="4"/>
  <c r="N86" i="4"/>
  <c r="N94" i="4"/>
  <c r="N106" i="4"/>
  <c r="N108" i="4"/>
  <c r="N110" i="4"/>
  <c r="N112" i="4"/>
  <c r="N128" i="4"/>
  <c r="N140" i="4"/>
  <c r="N142" i="4"/>
  <c r="N145" i="4"/>
  <c r="N147" i="4"/>
  <c r="N149" i="4"/>
  <c r="N154" i="4"/>
  <c r="N156" i="4"/>
  <c r="N158" i="4"/>
  <c r="N163" i="4"/>
  <c r="N165" i="4"/>
  <c r="N167" i="4"/>
  <c r="N169" i="4"/>
  <c r="N171" i="4"/>
  <c r="N173" i="4"/>
  <c r="N22" i="4"/>
  <c r="N30" i="4"/>
  <c r="N38" i="4"/>
  <c r="N46" i="4"/>
  <c r="N52" i="4"/>
  <c r="N72" i="4"/>
  <c r="N84" i="4"/>
  <c r="N92" i="4"/>
  <c r="N122" i="4"/>
  <c r="N124" i="4"/>
  <c r="N126" i="4"/>
  <c r="N131" i="4"/>
  <c r="N133" i="4"/>
  <c r="N152" i="4"/>
  <c r="N161" i="4"/>
  <c r="N179" i="4"/>
  <c r="N181" i="4"/>
  <c r="N183" i="4"/>
  <c r="N185" i="4"/>
  <c r="N187" i="4"/>
  <c r="N189" i="4"/>
  <c r="N209" i="4"/>
  <c r="N228" i="4"/>
  <c r="N230" i="4"/>
  <c r="N275" i="4"/>
  <c r="N301" i="4"/>
  <c r="N325" i="4"/>
  <c r="N333" i="4"/>
  <c r="N357" i="4"/>
  <c r="N377" i="4"/>
  <c r="N28" i="4"/>
  <c r="N36" i="4"/>
  <c r="N44" i="4"/>
  <c r="N64" i="4"/>
  <c r="N70" i="4"/>
  <c r="N82" i="4"/>
  <c r="N90" i="4"/>
  <c r="N98" i="4"/>
  <c r="N107" i="4"/>
  <c r="N109" i="4"/>
  <c r="N111" i="4"/>
  <c r="N120" i="4"/>
  <c r="N129" i="4"/>
  <c r="N139" i="4"/>
  <c r="N141" i="4"/>
  <c r="N146" i="4"/>
  <c r="N148" i="4"/>
  <c r="N150" i="4"/>
  <c r="N155" i="4"/>
  <c r="N157" i="4"/>
  <c r="N164" i="4"/>
  <c r="N166" i="4"/>
  <c r="N168" i="4"/>
  <c r="N170" i="4"/>
  <c r="N172" i="4"/>
  <c r="N174" i="4"/>
  <c r="N177" i="4"/>
  <c r="N195" i="4"/>
  <c r="N197" i="4"/>
  <c r="N199" i="4"/>
  <c r="N26" i="4"/>
  <c r="N34" i="4"/>
  <c r="N42" i="4"/>
  <c r="N56" i="4"/>
  <c r="N62" i="4"/>
  <c r="N68" i="4"/>
  <c r="N76" i="4"/>
  <c r="N88" i="4"/>
  <c r="N96" i="4"/>
  <c r="N102" i="4"/>
  <c r="N118" i="4"/>
  <c r="N123" i="4"/>
  <c r="N125" i="4"/>
  <c r="N132" i="4"/>
  <c r="N134" i="4"/>
  <c r="N137" i="4"/>
  <c r="N160" i="4"/>
  <c r="N180" i="4"/>
  <c r="N182" i="4"/>
  <c r="N184" i="4"/>
  <c r="N186" i="4"/>
  <c r="N188" i="4"/>
  <c r="N190" i="4"/>
  <c r="N193" i="4"/>
  <c r="N208" i="4"/>
  <c r="N210" i="4"/>
  <c r="N218" i="4"/>
  <c r="N229" i="4"/>
  <c r="N248" i="4"/>
  <c r="N261" i="4"/>
  <c r="N267" i="4"/>
  <c r="N305" i="4"/>
  <c r="N329" i="4"/>
  <c r="N337" i="4"/>
  <c r="N361" i="4"/>
  <c r="N212" i="4"/>
  <c r="N214" i="4"/>
  <c r="N233" i="4"/>
  <c r="N238" i="4"/>
  <c r="N241" i="4"/>
  <c r="N265" i="4"/>
  <c r="N299" i="4"/>
  <c r="N331" i="4"/>
  <c r="N391" i="4"/>
  <c r="N401" i="4"/>
  <c r="N407" i="4"/>
  <c r="N447" i="4"/>
  <c r="N467" i="4"/>
  <c r="N200" i="4"/>
  <c r="N202" i="4"/>
  <c r="N204" i="4"/>
  <c r="N206" i="4"/>
  <c r="N221" i="4"/>
  <c r="N224" i="4"/>
  <c r="N252" i="4"/>
  <c r="N303" i="4"/>
  <c r="N335" i="4"/>
  <c r="N389" i="4"/>
  <c r="N405" i="4"/>
  <c r="N417" i="4"/>
  <c r="N439" i="4"/>
  <c r="N445" i="4"/>
  <c r="N471" i="4"/>
  <c r="N477" i="4"/>
  <c r="N493" i="4"/>
  <c r="N499" i="4"/>
  <c r="N515" i="4"/>
  <c r="N198" i="4"/>
  <c r="N213" i="4"/>
  <c r="N232" i="4"/>
  <c r="N234" i="4"/>
  <c r="N237" i="4"/>
  <c r="N246" i="4"/>
  <c r="N323" i="4"/>
  <c r="N355" i="4"/>
  <c r="N373" i="4"/>
  <c r="N387" i="4"/>
  <c r="N411" i="4"/>
  <c r="N425" i="4"/>
  <c r="N443" i="4"/>
  <c r="N455" i="4"/>
  <c r="N475" i="4"/>
  <c r="N487" i="4"/>
  <c r="N503" i="4"/>
  <c r="N519" i="4"/>
  <c r="N535" i="4"/>
  <c r="N551" i="4"/>
  <c r="N567" i="4"/>
  <c r="N583" i="4"/>
  <c r="N196" i="4"/>
  <c r="N201" i="4"/>
  <c r="N203" i="4"/>
  <c r="N205" i="4"/>
  <c r="N220" i="4"/>
  <c r="N253" i="4"/>
  <c r="N271" i="4"/>
  <c r="N327" i="4"/>
  <c r="N359" i="4"/>
  <c r="N381" i="4"/>
  <c r="N393" i="4"/>
  <c r="N409" i="4"/>
  <c r="N453" i="4"/>
  <c r="N463" i="4"/>
  <c r="N485" i="4"/>
  <c r="N507" i="4"/>
  <c r="N523" i="4"/>
  <c r="N539" i="4"/>
  <c r="N555" i="4"/>
  <c r="N571" i="4"/>
  <c r="N587" i="4"/>
  <c r="N573" i="4"/>
  <c r="N591" i="4"/>
  <c r="N585" i="4"/>
  <c r="N563" i="4"/>
  <c r="N560" i="4"/>
  <c r="N557" i="4"/>
  <c r="N553" i="4"/>
  <c r="N531" i="4"/>
  <c r="N528" i="4"/>
  <c r="N525" i="4"/>
  <c r="N521" i="4"/>
  <c r="N502" i="4"/>
  <c r="N483" i="4"/>
  <c r="N479" i="4"/>
  <c r="N576" i="4"/>
  <c r="N547" i="4"/>
  <c r="N20" i="4"/>
  <c r="N588" i="4"/>
  <c r="N570" i="4"/>
  <c r="N566" i="4"/>
  <c r="N559" i="4"/>
  <c r="N556" i="4"/>
  <c r="N538" i="4"/>
  <c r="N534" i="4"/>
  <c r="N527" i="4"/>
  <c r="N524" i="4"/>
  <c r="N505" i="4"/>
  <c r="N486" i="4"/>
  <c r="N569" i="4"/>
  <c r="N544" i="4"/>
  <c r="N541" i="4"/>
  <c r="N537" i="4"/>
  <c r="N511" i="4"/>
  <c r="N508" i="4"/>
  <c r="N489" i="4"/>
  <c r="N593" i="4"/>
  <c r="N590" i="4"/>
  <c r="N584" i="4"/>
  <c r="N581" i="4"/>
  <c r="N578" i="4"/>
  <c r="N568" i="4"/>
  <c r="N565" i="4"/>
  <c r="N562" i="4"/>
  <c r="N552" i="4"/>
  <c r="N549" i="4"/>
  <c r="N546" i="4"/>
  <c r="N536" i="4"/>
  <c r="N533" i="4"/>
  <c r="N530" i="4"/>
  <c r="N520" i="4"/>
  <c r="N517" i="4"/>
  <c r="N514" i="4"/>
  <c r="N504" i="4"/>
  <c r="N501" i="4"/>
  <c r="N498" i="4"/>
  <c r="N492" i="4"/>
  <c r="N488" i="4"/>
  <c r="N482" i="4"/>
  <c r="N476" i="4"/>
  <c r="N473" i="4"/>
  <c r="N470" i="4"/>
  <c r="N460" i="4"/>
  <c r="N456" i="4"/>
  <c r="N450" i="4"/>
  <c r="N444" i="4"/>
  <c r="N441" i="4"/>
  <c r="N438" i="4"/>
  <c r="N434" i="4"/>
  <c r="N430" i="4"/>
  <c r="N426" i="4"/>
  <c r="N423" i="4"/>
  <c r="N419" i="4"/>
  <c r="N416" i="4"/>
  <c r="N412" i="4"/>
  <c r="N404" i="4"/>
  <c r="N397" i="4"/>
  <c r="N388" i="4"/>
  <c r="N385" i="4"/>
  <c r="N378" i="4"/>
  <c r="N334" i="4"/>
  <c r="N302" i="4"/>
  <c r="N268" i="4"/>
  <c r="N257" i="4"/>
  <c r="N251" i="4"/>
  <c r="N226" i="4"/>
  <c r="N223" i="4"/>
  <c r="N580" i="4"/>
  <c r="N577" i="4"/>
  <c r="N574" i="4"/>
  <c r="N564" i="4"/>
  <c r="N561" i="4"/>
  <c r="N558" i="4"/>
  <c r="N548" i="4"/>
  <c r="N545" i="4"/>
  <c r="N542" i="4"/>
  <c r="N532" i="4"/>
  <c r="N529" i="4"/>
  <c r="N526" i="4"/>
  <c r="N516" i="4"/>
  <c r="N513" i="4"/>
  <c r="N510" i="4"/>
  <c r="N500" i="4"/>
  <c r="N497" i="4"/>
  <c r="N494" i="4"/>
  <c r="N491" i="4"/>
  <c r="N481" i="4"/>
  <c r="N478" i="4"/>
  <c r="N472" i="4"/>
  <c r="N469" i="4"/>
  <c r="N466" i="4"/>
  <c r="N459" i="4"/>
  <c r="N449" i="4"/>
  <c r="N446" i="4"/>
  <c r="N440" i="4"/>
  <c r="N437" i="4"/>
  <c r="N433" i="4"/>
  <c r="N429" i="4"/>
  <c r="N422" i="4"/>
  <c r="N418" i="4"/>
  <c r="N415" i="4"/>
  <c r="N406" i="4"/>
  <c r="N403" i="4"/>
  <c r="N400" i="4"/>
  <c r="N396" i="4"/>
  <c r="N390" i="4"/>
  <c r="N384" i="4"/>
  <c r="N370" i="4"/>
  <c r="N366" i="4"/>
  <c r="N362" i="4"/>
  <c r="N352" i="4"/>
  <c r="N348" i="4"/>
  <c r="N344" i="4"/>
  <c r="N340" i="4"/>
  <c r="N330" i="4"/>
  <c r="N320" i="4"/>
  <c r="N316" i="4"/>
  <c r="N312" i="4"/>
  <c r="N308" i="4"/>
  <c r="N298" i="4"/>
  <c r="N294" i="4"/>
  <c r="N290" i="4"/>
  <c r="N286" i="4"/>
  <c r="N282" i="4"/>
  <c r="N278" i="4"/>
  <c r="N264" i="4"/>
  <c r="N243" i="4"/>
  <c r="N240" i="4"/>
  <c r="N216" i="4"/>
  <c r="N211" i="4"/>
  <c r="N522" i="4"/>
  <c r="N512" i="4"/>
  <c r="N509" i="4"/>
  <c r="N506" i="4"/>
  <c r="N496" i="4"/>
  <c r="N490" i="4"/>
  <c r="N484" i="4"/>
  <c r="N480" i="4"/>
  <c r="N468" i="4"/>
  <c r="N465" i="4"/>
  <c r="N462" i="4"/>
  <c r="N458" i="4"/>
  <c r="N452" i="4"/>
  <c r="N448" i="4"/>
  <c r="N436" i="4"/>
  <c r="N432" i="4"/>
  <c r="N428" i="4"/>
  <c r="N421" i="4"/>
  <c r="N414" i="4"/>
  <c r="N408" i="4"/>
  <c r="N402" i="4"/>
  <c r="N399" i="4"/>
  <c r="N395" i="4"/>
  <c r="N392" i="4"/>
  <c r="N383" i="4"/>
  <c r="N380" i="4"/>
  <c r="N358" i="4"/>
  <c r="N326" i="4"/>
  <c r="N273" i="4"/>
  <c r="N270" i="4"/>
  <c r="N259" i="4"/>
  <c r="N255" i="4"/>
  <c r="N249" i="4"/>
  <c r="N219" i="4"/>
  <c r="N474" i="4"/>
  <c r="N464" i="4"/>
  <c r="N461" i="4"/>
  <c r="N457" i="4"/>
  <c r="N454" i="4"/>
  <c r="N451" i="4"/>
  <c r="N442" i="4"/>
  <c r="N435" i="4"/>
  <c r="N431" i="4"/>
  <c r="N427" i="4"/>
  <c r="N424" i="4"/>
  <c r="N420" i="4"/>
  <c r="N413" i="4"/>
  <c r="N410" i="4"/>
  <c r="N398" i="4"/>
  <c r="N394" i="4"/>
  <c r="N386" i="4"/>
  <c r="N375" i="4"/>
  <c r="N372" i="4"/>
  <c r="N368" i="4"/>
  <c r="N364" i="4"/>
  <c r="N354" i="4"/>
  <c r="N350" i="4"/>
  <c r="N346" i="4"/>
  <c r="N342" i="4"/>
  <c r="N338" i="4"/>
  <c r="N322" i="4"/>
  <c r="N318" i="4"/>
  <c r="N314" i="4"/>
  <c r="N310" i="4"/>
  <c r="N306" i="4"/>
  <c r="N296" i="4"/>
  <c r="N292" i="4"/>
  <c r="N288" i="4"/>
  <c r="N284" i="4"/>
  <c r="N280" i="4"/>
  <c r="N276" i="4"/>
  <c r="N262" i="4"/>
  <c r="N245" i="4"/>
  <c r="N236" i="4"/>
  <c r="N231" i="4"/>
  <c r="N194" i="4"/>
  <c r="N382" i="4"/>
  <c r="N379" i="4"/>
  <c r="N376" i="4"/>
  <c r="N369" i="4"/>
  <c r="N365" i="4"/>
  <c r="N356" i="4"/>
  <c r="N353" i="4"/>
  <c r="N349" i="4"/>
  <c r="N345" i="4"/>
  <c r="N341" i="4"/>
  <c r="N332" i="4"/>
  <c r="N324" i="4"/>
  <c r="N321" i="4"/>
  <c r="N317" i="4"/>
  <c r="N313" i="4"/>
  <c r="N309" i="4"/>
  <c r="N300" i="4"/>
  <c r="N297" i="4"/>
  <c r="N293" i="4"/>
  <c r="N289" i="4"/>
  <c r="N285" i="4"/>
  <c r="N281" i="4"/>
  <c r="N277" i="4"/>
  <c r="N274" i="4"/>
  <c r="N258" i="4"/>
  <c r="N254" i="4"/>
  <c r="N242" i="4"/>
  <c r="N239" i="4"/>
  <c r="N227" i="4"/>
  <c r="N215" i="4"/>
  <c r="N178" i="4"/>
  <c r="N175" i="4"/>
  <c r="N151" i="4"/>
  <c r="N130" i="4"/>
  <c r="N121" i="4"/>
  <c r="N115" i="4"/>
  <c r="N99" i="4"/>
  <c r="N91" i="4"/>
  <c r="N83" i="4"/>
  <c r="N80" i="4"/>
  <c r="N71" i="4"/>
  <c r="N65" i="4"/>
  <c r="N51" i="4"/>
  <c r="N45" i="4"/>
  <c r="N37" i="4"/>
  <c r="N29" i="4"/>
  <c r="N21" i="4"/>
  <c r="N162" i="4"/>
  <c r="N153" i="4"/>
  <c r="N144" i="4"/>
  <c r="N127" i="4"/>
  <c r="N114" i="4"/>
  <c r="N105" i="4"/>
  <c r="N93" i="4"/>
  <c r="N85" i="4"/>
  <c r="N79" i="4"/>
  <c r="N73" i="4"/>
  <c r="N59" i="4"/>
  <c r="N53" i="4"/>
  <c r="N50" i="4"/>
  <c r="N47" i="4"/>
  <c r="N39" i="4"/>
  <c r="N31" i="4"/>
  <c r="N23" i="4"/>
  <c r="N374" i="4"/>
  <c r="N371" i="4"/>
  <c r="N367" i="4"/>
  <c r="N363" i="4"/>
  <c r="N360" i="4"/>
  <c r="N351" i="4"/>
  <c r="N347" i="4"/>
  <c r="N343" i="4"/>
  <c r="N339" i="4"/>
  <c r="N336" i="4"/>
  <c r="N328" i="4"/>
  <c r="N319" i="4"/>
  <c r="N315" i="4"/>
  <c r="N311" i="4"/>
  <c r="N307" i="4"/>
  <c r="N304" i="4"/>
  <c r="N295" i="4"/>
  <c r="N291" i="4"/>
  <c r="N287" i="4"/>
  <c r="N283" i="4"/>
  <c r="N279" i="4"/>
  <c r="N272" i="4"/>
  <c r="N269" i="4"/>
  <c r="N266" i="4"/>
  <c r="N263" i="4"/>
  <c r="N260" i="4"/>
  <c r="N256" i="4"/>
  <c r="N250" i="4"/>
  <c r="N247" i="4"/>
  <c r="N244" i="4"/>
  <c r="N235" i="4"/>
  <c r="N225" i="4"/>
  <c r="N222" i="4"/>
  <c r="N217" i="4"/>
  <c r="N207" i="4"/>
  <c r="N192" i="4"/>
  <c r="N159" i="4"/>
  <c r="N143" i="4"/>
  <c r="N136" i="4"/>
  <c r="N117" i="4"/>
  <c r="N113" i="4"/>
  <c r="N104" i="4"/>
  <c r="N101" i="4"/>
  <c r="N95" i="4"/>
  <c r="N87" i="4"/>
  <c r="N78" i="4"/>
  <c r="N75" i="4"/>
  <c r="N67" i="4"/>
  <c r="N61" i="4"/>
  <c r="N58" i="4"/>
  <c r="N55" i="4"/>
  <c r="N49" i="4"/>
  <c r="N41" i="4"/>
  <c r="N33" i="4"/>
  <c r="N25" i="4"/>
  <c r="N191" i="4"/>
  <c r="N176" i="4"/>
  <c r="N138" i="4"/>
  <c r="N135" i="4"/>
  <c r="N119" i="4"/>
  <c r="N116" i="4"/>
  <c r="N103" i="4"/>
  <c r="N100" i="4"/>
  <c r="N97" i="4"/>
  <c r="N89" i="4"/>
  <c r="N81" i="4"/>
  <c r="N77" i="4"/>
  <c r="N69" i="4"/>
  <c r="N66" i="4"/>
  <c r="N63" i="4"/>
  <c r="N57" i="4"/>
  <c r="N43" i="4"/>
  <c r="N35" i="4"/>
  <c r="N27" i="4"/>
  <c r="M26" i="2"/>
  <c r="C23" i="27" l="1"/>
  <c r="C23" i="26"/>
  <c r="C23" i="25"/>
  <c r="C23" i="24"/>
  <c r="C18" i="2" l="1"/>
  <c r="B28" i="25"/>
  <c r="B28" i="26"/>
  <c r="B28" i="27"/>
  <c r="J18" i="2" l="1"/>
  <c r="I18" i="2"/>
  <c r="E40" i="10" s="1"/>
  <c r="H18" i="2"/>
  <c r="E25" i="10" s="1"/>
  <c r="G18" i="2"/>
  <c r="E11" i="10" s="1"/>
  <c r="A39" i="1"/>
  <c r="A40" i="10"/>
  <c r="A25" i="10"/>
  <c r="A11" i="10"/>
  <c r="C28" i="24"/>
  <c r="C28" i="27"/>
  <c r="K18" i="2" l="1"/>
  <c r="D39" i="1" s="1"/>
  <c r="C15" i="30"/>
  <c r="C14" i="30"/>
  <c r="D28" i="26" l="1"/>
  <c r="P25" i="11"/>
  <c r="P26" i="11" s="1"/>
  <c r="O25" i="11"/>
  <c r="O26" i="11" s="1"/>
  <c r="D28" i="27" l="1"/>
  <c r="B69" i="1" l="1"/>
  <c r="C5" i="30" s="1"/>
  <c r="D28" i="25" l="1"/>
  <c r="D28" i="24"/>
  <c r="C9" i="30" l="1"/>
  <c r="C10" i="30" s="1"/>
  <c r="A24" i="27" l="1"/>
  <c r="A23" i="27"/>
  <c r="C9" i="27"/>
  <c r="A24" i="26"/>
  <c r="A23" i="26"/>
  <c r="C9" i="26"/>
  <c r="A23" i="25"/>
  <c r="A24" i="25"/>
  <c r="C9" i="25"/>
  <c r="E18" i="29" l="1"/>
  <c r="F18" i="29" s="1"/>
  <c r="F22" i="29" s="1"/>
  <c r="C28" i="26" l="1"/>
  <c r="C28" i="25"/>
  <c r="D35" i="27" l="1"/>
  <c r="C35" i="27"/>
  <c r="A33" i="27"/>
  <c r="B33" i="27" s="1"/>
  <c r="B20" i="27"/>
  <c r="B19" i="27"/>
  <c r="B18" i="27"/>
  <c r="B17" i="27"/>
  <c r="C13" i="27"/>
  <c r="C12" i="27"/>
  <c r="C11" i="27"/>
  <c r="D35" i="26"/>
  <c r="C35" i="26"/>
  <c r="A33" i="26"/>
  <c r="B33" i="26" s="1"/>
  <c r="B20" i="26"/>
  <c r="B19" i="26"/>
  <c r="B18" i="26"/>
  <c r="B17" i="26"/>
  <c r="C13" i="26"/>
  <c r="C12" i="26"/>
  <c r="C11" i="26"/>
  <c r="D35" i="25"/>
  <c r="C35" i="25"/>
  <c r="A33" i="25"/>
  <c r="B33" i="25" s="1"/>
  <c r="B20" i="25"/>
  <c r="B19" i="25"/>
  <c r="B18" i="25"/>
  <c r="B17" i="25"/>
  <c r="C13" i="25"/>
  <c r="C12" i="25"/>
  <c r="C11" i="25"/>
  <c r="C36" i="24"/>
  <c r="B18" i="24"/>
  <c r="B19" i="24"/>
  <c r="B20" i="24"/>
  <c r="B17" i="24"/>
  <c r="C12" i="24"/>
  <c r="C13" i="24"/>
  <c r="C11" i="24"/>
  <c r="D36" i="24"/>
  <c r="A34" i="24"/>
  <c r="B34" i="24" s="1"/>
  <c r="B7" i="1" l="1"/>
  <c r="A32" i="1" l="1"/>
  <c r="A59" i="1"/>
  <c r="A1" i="18" l="1"/>
  <c r="A41" i="10" l="1"/>
  <c r="A39" i="10"/>
  <c r="A24" i="10"/>
  <c r="A26" i="10"/>
  <c r="A12" i="10"/>
  <c r="A10" i="10"/>
  <c r="C19" i="2"/>
  <c r="H19" i="2" l="1"/>
  <c r="E26" i="10" s="1"/>
  <c r="G19" i="2"/>
  <c r="E12" i="10" s="1"/>
  <c r="I19" i="2"/>
  <c r="E41" i="10" s="1"/>
  <c r="J19" i="2"/>
  <c r="E4" i="22"/>
  <c r="C4" i="22"/>
  <c r="K19" i="2" l="1"/>
  <c r="D40" i="1" s="1"/>
  <c r="A1" i="22"/>
  <c r="A1" i="11"/>
  <c r="A1" i="10"/>
  <c r="A1" i="4"/>
  <c r="A1" i="2"/>
  <c r="A1" i="21"/>
  <c r="J19" i="22" l="1"/>
  <c r="G19" i="22" s="1"/>
  <c r="K19" i="22"/>
  <c r="F16" i="22" l="1"/>
  <c r="G16" i="22" s="1"/>
  <c r="J18" i="22"/>
  <c r="G21" i="22" l="1"/>
  <c r="G23" i="22" s="1"/>
  <c r="H4" i="11" l="1"/>
  <c r="E4" i="10"/>
  <c r="C9" i="21"/>
  <c r="B7" i="21" l="1"/>
  <c r="C14" i="21" l="1"/>
  <c r="E32" i="10" l="1"/>
  <c r="B5" i="2" l="1"/>
  <c r="P28" i="2" l="1"/>
  <c r="O30" i="2"/>
  <c r="O32" i="2"/>
  <c r="P33" i="2"/>
  <c r="P35" i="2"/>
  <c r="O37" i="2"/>
  <c r="O39" i="2"/>
  <c r="P42" i="2"/>
  <c r="P44" i="2"/>
  <c r="O46" i="2"/>
  <c r="O48" i="2"/>
  <c r="P49" i="2"/>
  <c r="P51" i="2"/>
  <c r="O53" i="2"/>
  <c r="O55" i="2"/>
  <c r="P58" i="2"/>
  <c r="P60" i="2"/>
  <c r="O62" i="2"/>
  <c r="O64" i="2"/>
  <c r="P65" i="2"/>
  <c r="P67" i="2"/>
  <c r="O69" i="2"/>
  <c r="O71" i="2"/>
  <c r="P74" i="2"/>
  <c r="P76" i="2"/>
  <c r="O78" i="2"/>
  <c r="O80" i="2"/>
  <c r="P81" i="2"/>
  <c r="P83" i="2"/>
  <c r="O85" i="2"/>
  <c r="O87" i="2"/>
  <c r="P90" i="2"/>
  <c r="P92" i="2"/>
  <c r="O94" i="2"/>
  <c r="O96" i="2"/>
  <c r="P97" i="2"/>
  <c r="O99" i="2"/>
  <c r="O102" i="2"/>
  <c r="O104" i="2"/>
  <c r="P105" i="2"/>
  <c r="O107" i="2"/>
  <c r="O110" i="2"/>
  <c r="O112" i="2"/>
  <c r="P113" i="2"/>
  <c r="O115" i="2"/>
  <c r="O118" i="2"/>
  <c r="O120" i="2"/>
  <c r="P121" i="2"/>
  <c r="P27" i="2"/>
  <c r="O29" i="2"/>
  <c r="O31" i="2"/>
  <c r="Q31" i="2" s="1"/>
  <c r="R31" i="2" s="1"/>
  <c r="P34" i="2"/>
  <c r="P36" i="2"/>
  <c r="O38" i="2"/>
  <c r="O40" i="2"/>
  <c r="P41" i="2"/>
  <c r="P43" i="2"/>
  <c r="O45" i="2"/>
  <c r="O47" i="2"/>
  <c r="P50" i="2"/>
  <c r="P52" i="2"/>
  <c r="O54" i="2"/>
  <c r="O56" i="2"/>
  <c r="P57" i="2"/>
  <c r="P59" i="2"/>
  <c r="O61" i="2"/>
  <c r="O63" i="2"/>
  <c r="P66" i="2"/>
  <c r="P68" i="2"/>
  <c r="O70" i="2"/>
  <c r="O72" i="2"/>
  <c r="P73" i="2"/>
  <c r="P75" i="2"/>
  <c r="O77" i="2"/>
  <c r="O79" i="2"/>
  <c r="P82" i="2"/>
  <c r="P84" i="2"/>
  <c r="O86" i="2"/>
  <c r="O88" i="2"/>
  <c r="P89" i="2"/>
  <c r="P91" i="2"/>
  <c r="O93" i="2"/>
  <c r="O95" i="2"/>
  <c r="O98" i="2"/>
  <c r="O100" i="2"/>
  <c r="P101" i="2"/>
  <c r="O103" i="2"/>
  <c r="O106" i="2"/>
  <c r="O108" i="2"/>
  <c r="P109" i="2"/>
  <c r="O111" i="2"/>
  <c r="O114" i="2"/>
  <c r="O116" i="2"/>
  <c r="P117" i="2"/>
  <c r="O119" i="2"/>
  <c r="O122" i="2"/>
  <c r="O124" i="2"/>
  <c r="P125" i="2"/>
  <c r="O127" i="2"/>
  <c r="O130" i="2"/>
  <c r="O28" i="2"/>
  <c r="Q28" i="2" s="1"/>
  <c r="R28" i="2" s="1"/>
  <c r="P29" i="2"/>
  <c r="Q29" i="2" s="1"/>
  <c r="R29" i="2" s="1"/>
  <c r="O33" i="2"/>
  <c r="O35" i="2"/>
  <c r="Q35" i="2" s="1"/>
  <c r="R35" i="2" s="1"/>
  <c r="P38" i="2"/>
  <c r="P40" i="2"/>
  <c r="O42" i="2"/>
  <c r="Q42" i="2" s="1"/>
  <c r="R42" i="2" s="1"/>
  <c r="S42" i="2" s="1"/>
  <c r="O44" i="2"/>
  <c r="Q44" i="2" s="1"/>
  <c r="R44" i="2" s="1"/>
  <c r="S44" i="2" s="1"/>
  <c r="P45" i="2"/>
  <c r="Q45" i="2" s="1"/>
  <c r="R45" i="2" s="1"/>
  <c r="S45" i="2" s="1"/>
  <c r="P47" i="2"/>
  <c r="O49" i="2"/>
  <c r="O51" i="2"/>
  <c r="Q51" i="2" s="1"/>
  <c r="R51" i="2" s="1"/>
  <c r="S51" i="2" s="1"/>
  <c r="P54" i="2"/>
  <c r="P56" i="2"/>
  <c r="O58" i="2"/>
  <c r="Q58" i="2" s="1"/>
  <c r="R58" i="2" s="1"/>
  <c r="S58" i="2" s="1"/>
  <c r="O60" i="2"/>
  <c r="Q60" i="2" s="1"/>
  <c r="R60" i="2" s="1"/>
  <c r="S60" i="2" s="1"/>
  <c r="P61" i="2"/>
  <c r="Q61" i="2" s="1"/>
  <c r="R61" i="2" s="1"/>
  <c r="S61" i="2" s="1"/>
  <c r="P63" i="2"/>
  <c r="O65" i="2"/>
  <c r="O67" i="2"/>
  <c r="Q67" i="2" s="1"/>
  <c r="R67" i="2" s="1"/>
  <c r="S67" i="2" s="1"/>
  <c r="P70" i="2"/>
  <c r="P72" i="2"/>
  <c r="O74" i="2"/>
  <c r="Q74" i="2" s="1"/>
  <c r="R74" i="2" s="1"/>
  <c r="S74" i="2" s="1"/>
  <c r="O76" i="2"/>
  <c r="Q76" i="2" s="1"/>
  <c r="R76" i="2" s="1"/>
  <c r="S76" i="2" s="1"/>
  <c r="P77" i="2"/>
  <c r="Q77" i="2" s="1"/>
  <c r="R77" i="2" s="1"/>
  <c r="S77" i="2" s="1"/>
  <c r="P79" i="2"/>
  <c r="O81" i="2"/>
  <c r="O83" i="2"/>
  <c r="Q83" i="2" s="1"/>
  <c r="R83" i="2" s="1"/>
  <c r="S83" i="2" s="1"/>
  <c r="P86" i="2"/>
  <c r="P88" i="2"/>
  <c r="O90" i="2"/>
  <c r="Q90" i="2" s="1"/>
  <c r="R90" i="2" s="1"/>
  <c r="S90" i="2" s="1"/>
  <c r="O92" i="2"/>
  <c r="Q92" i="2" s="1"/>
  <c r="R92" i="2" s="1"/>
  <c r="S92" i="2" s="1"/>
  <c r="P93" i="2"/>
  <c r="Q93" i="2" s="1"/>
  <c r="R93" i="2" s="1"/>
  <c r="S93" i="2" s="1"/>
  <c r="P95" i="2"/>
  <c r="O97" i="2"/>
  <c r="Q97" i="2" s="1"/>
  <c r="R97" i="2" s="1"/>
  <c r="S97" i="2" s="1"/>
  <c r="P98" i="2"/>
  <c r="P100" i="2"/>
  <c r="O27" i="2"/>
  <c r="Q27" i="2" s="1"/>
  <c r="R27" i="2" s="1"/>
  <c r="P32" i="2"/>
  <c r="P39" i="2"/>
  <c r="P46" i="2"/>
  <c r="P53" i="2"/>
  <c r="Q53" i="2" s="1"/>
  <c r="R53" i="2" s="1"/>
  <c r="S53" i="2" s="1"/>
  <c r="O68" i="2"/>
  <c r="Q68" i="2" s="1"/>
  <c r="R68" i="2" s="1"/>
  <c r="S68" i="2" s="1"/>
  <c r="O75" i="2"/>
  <c r="Q75" i="2" s="1"/>
  <c r="R75" i="2" s="1"/>
  <c r="S75" i="2" s="1"/>
  <c r="O82" i="2"/>
  <c r="Q82" i="2" s="1"/>
  <c r="R82" i="2" s="1"/>
  <c r="S82" i="2" s="1"/>
  <c r="O89" i="2"/>
  <c r="P96" i="2"/>
  <c r="P102" i="2"/>
  <c r="O109" i="2"/>
  <c r="Q109" i="2" s="1"/>
  <c r="R109" i="2" s="1"/>
  <c r="S109" i="2" s="1"/>
  <c r="P112" i="2"/>
  <c r="P115" i="2"/>
  <c r="P118" i="2"/>
  <c r="P124" i="2"/>
  <c r="O126" i="2"/>
  <c r="P128" i="2"/>
  <c r="P130" i="2"/>
  <c r="P132" i="2"/>
  <c r="P135" i="2"/>
  <c r="O137" i="2"/>
  <c r="P138" i="2"/>
  <c r="P140" i="2"/>
  <c r="O142" i="2"/>
  <c r="P143" i="2"/>
  <c r="P145" i="2"/>
  <c r="O147" i="2"/>
  <c r="O149" i="2"/>
  <c r="P150" i="2"/>
  <c r="O152" i="2"/>
  <c r="P155" i="2"/>
  <c r="P157" i="2"/>
  <c r="P160" i="2"/>
  <c r="O162" i="2"/>
  <c r="O164" i="2"/>
  <c r="O167" i="2"/>
  <c r="O169" i="2"/>
  <c r="P170" i="2"/>
  <c r="P172" i="2"/>
  <c r="O174" i="2"/>
  <c r="P175" i="2"/>
  <c r="P177" i="2"/>
  <c r="O179" i="2"/>
  <c r="O181" i="2"/>
  <c r="O183" i="2"/>
  <c r="O185" i="2"/>
  <c r="P186" i="2"/>
  <c r="O188" i="2"/>
  <c r="P189" i="2"/>
  <c r="P191" i="2"/>
  <c r="O193" i="2"/>
  <c r="O195" i="2"/>
  <c r="O197" i="2"/>
  <c r="O199" i="2"/>
  <c r="O201" i="2"/>
  <c r="P202" i="2"/>
  <c r="O204" i="2"/>
  <c r="P205" i="2"/>
  <c r="P207" i="2"/>
  <c r="O209" i="2"/>
  <c r="O211" i="2"/>
  <c r="O213" i="2"/>
  <c r="O215" i="2"/>
  <c r="O217" i="2"/>
  <c r="P218" i="2"/>
  <c r="P220" i="2"/>
  <c r="O222" i="2"/>
  <c r="O224" i="2"/>
  <c r="P227" i="2"/>
  <c r="P229" i="2"/>
  <c r="P232" i="2"/>
  <c r="O234" i="2"/>
  <c r="O236" i="2"/>
  <c r="O239" i="2"/>
  <c r="O241" i="2"/>
  <c r="P242" i="2"/>
  <c r="P244" i="2"/>
  <c r="O246" i="2"/>
  <c r="P247" i="2"/>
  <c r="P249" i="2"/>
  <c r="O251" i="2"/>
  <c r="O253" i="2"/>
  <c r="P254" i="2"/>
  <c r="O256" i="2"/>
  <c r="P259" i="2"/>
  <c r="P261" i="2"/>
  <c r="P264" i="2"/>
  <c r="O266" i="2"/>
  <c r="O268" i="2"/>
  <c r="O271" i="2"/>
  <c r="O273" i="2"/>
  <c r="P274" i="2"/>
  <c r="P276" i="2"/>
  <c r="O278" i="2"/>
  <c r="P279" i="2"/>
  <c r="O281" i="2"/>
  <c r="O283" i="2"/>
  <c r="P286" i="2"/>
  <c r="P288" i="2"/>
  <c r="P290" i="2"/>
  <c r="P292" i="2"/>
  <c r="O294" i="2"/>
  <c r="O296" i="2"/>
  <c r="O299" i="2"/>
  <c r="P302" i="2"/>
  <c r="P304" i="2"/>
  <c r="O306" i="2"/>
  <c r="O308" i="2"/>
  <c r="P311" i="2"/>
  <c r="P313" i="2"/>
  <c r="P316" i="2"/>
  <c r="O318" i="2"/>
  <c r="O320" i="2"/>
  <c r="Q320" i="2" s="1"/>
  <c r="R320" i="2" s="1"/>
  <c r="S320" i="2" s="1"/>
  <c r="P321" i="2"/>
  <c r="P323" i="2"/>
  <c r="P325" i="2"/>
  <c r="O327" i="2"/>
  <c r="O329" i="2"/>
  <c r="P330" i="2"/>
  <c r="O332" i="2"/>
  <c r="O34" i="2"/>
  <c r="Q34" i="2" s="1"/>
  <c r="R34" i="2" s="1"/>
  <c r="O41" i="2"/>
  <c r="P48" i="2"/>
  <c r="P55" i="2"/>
  <c r="P62" i="2"/>
  <c r="P69" i="2"/>
  <c r="Q69" i="2" s="1"/>
  <c r="R69" i="2" s="1"/>
  <c r="S69" i="2" s="1"/>
  <c r="O84" i="2"/>
  <c r="Q84" i="2" s="1"/>
  <c r="R84" i="2" s="1"/>
  <c r="S84" i="2" s="1"/>
  <c r="O91" i="2"/>
  <c r="Q91" i="2" s="1"/>
  <c r="R91" i="2" s="1"/>
  <c r="S91" i="2" s="1"/>
  <c r="P103" i="2"/>
  <c r="P106" i="2"/>
  <c r="O113" i="2"/>
  <c r="Q113" i="2" s="1"/>
  <c r="R113" i="2" s="1"/>
  <c r="S113" i="2" s="1"/>
  <c r="P116" i="2"/>
  <c r="P119" i="2"/>
  <c r="P122" i="2"/>
  <c r="P126" i="2"/>
  <c r="O129" i="2"/>
  <c r="O131" i="2"/>
  <c r="O134" i="2"/>
  <c r="O136" i="2"/>
  <c r="P137" i="2"/>
  <c r="O139" i="2"/>
  <c r="O141" i="2"/>
  <c r="P142" i="2"/>
  <c r="O144" i="2"/>
  <c r="P147" i="2"/>
  <c r="P149" i="2"/>
  <c r="P152" i="2"/>
  <c r="O154" i="2"/>
  <c r="O156" i="2"/>
  <c r="O159" i="2"/>
  <c r="O161" i="2"/>
  <c r="P162" i="2"/>
  <c r="Q162" i="2" s="1"/>
  <c r="R162" i="2" s="1"/>
  <c r="S162" i="2" s="1"/>
  <c r="P164" i="2"/>
  <c r="O166" i="2"/>
  <c r="P167" i="2"/>
  <c r="P169" i="2"/>
  <c r="O171" i="2"/>
  <c r="O173" i="2"/>
  <c r="P174" i="2"/>
  <c r="O176" i="2"/>
  <c r="P179" i="2"/>
  <c r="P181" i="2"/>
  <c r="Q181" i="2" s="1"/>
  <c r="R181" i="2" s="1"/>
  <c r="S181" i="2" s="1"/>
  <c r="P183" i="2"/>
  <c r="P185" i="2"/>
  <c r="P188" i="2"/>
  <c r="O190" i="2"/>
  <c r="O192" i="2"/>
  <c r="P193" i="2"/>
  <c r="Q193" i="2" s="1"/>
  <c r="R193" i="2" s="1"/>
  <c r="S193" i="2" s="1"/>
  <c r="P195" i="2"/>
  <c r="P197" i="2"/>
  <c r="Q197" i="2" s="1"/>
  <c r="R197" i="2" s="1"/>
  <c r="S197" i="2" s="1"/>
  <c r="P199" i="2"/>
  <c r="P201" i="2"/>
  <c r="P204" i="2"/>
  <c r="O206" i="2"/>
  <c r="O208" i="2"/>
  <c r="P209" i="2"/>
  <c r="Q209" i="2" s="1"/>
  <c r="R209" i="2" s="1"/>
  <c r="S209" i="2" s="1"/>
  <c r="P211" i="2"/>
  <c r="P213" i="2"/>
  <c r="Q213" i="2" s="1"/>
  <c r="R213" i="2" s="1"/>
  <c r="S213" i="2" s="1"/>
  <c r="P215" i="2"/>
  <c r="P217" i="2"/>
  <c r="O219" i="2"/>
  <c r="O221" i="2"/>
  <c r="P222" i="2"/>
  <c r="Q222" i="2" s="1"/>
  <c r="R222" i="2" s="1"/>
  <c r="S222" i="2" s="1"/>
  <c r="P224" i="2"/>
  <c r="O226" i="2"/>
  <c r="O228" i="2"/>
  <c r="O231" i="2"/>
  <c r="O233" i="2"/>
  <c r="P234" i="2"/>
  <c r="Q234" i="2" s="1"/>
  <c r="R234" i="2" s="1"/>
  <c r="S234" i="2" s="1"/>
  <c r="P236" i="2"/>
  <c r="O238" i="2"/>
  <c r="P239" i="2"/>
  <c r="P241" i="2"/>
  <c r="O243" i="2"/>
  <c r="O245" i="2"/>
  <c r="P246" i="2"/>
  <c r="O248" i="2"/>
  <c r="P251" i="2"/>
  <c r="P253" i="2"/>
  <c r="P256" i="2"/>
  <c r="O258" i="2"/>
  <c r="O260" i="2"/>
  <c r="O263" i="2"/>
  <c r="O265" i="2"/>
  <c r="P266" i="2"/>
  <c r="Q266" i="2" s="1"/>
  <c r="R266" i="2" s="1"/>
  <c r="S266" i="2" s="1"/>
  <c r="P268" i="2"/>
  <c r="O270" i="2"/>
  <c r="P271" i="2"/>
  <c r="P273" i="2"/>
  <c r="O275" i="2"/>
  <c r="O277" i="2"/>
  <c r="P278" i="2"/>
  <c r="O280" i="2"/>
  <c r="P281" i="2"/>
  <c r="Q281" i="2" s="1"/>
  <c r="R281" i="2" s="1"/>
  <c r="S281" i="2" s="1"/>
  <c r="P283" i="2"/>
  <c r="O285" i="2"/>
  <c r="O287" i="2"/>
  <c r="O289" i="2"/>
  <c r="O291" i="2"/>
  <c r="P294" i="2"/>
  <c r="P296" i="2"/>
  <c r="O298" i="2"/>
  <c r="P299" i="2"/>
  <c r="O301" i="2"/>
  <c r="O303" i="2"/>
  <c r="P306" i="2"/>
  <c r="P308" i="2"/>
  <c r="O310" i="2"/>
  <c r="O312" i="2"/>
  <c r="O315" i="2"/>
  <c r="P318" i="2"/>
  <c r="Q318" i="2" s="1"/>
  <c r="R318" i="2" s="1"/>
  <c r="S318" i="2" s="1"/>
  <c r="P320" i="2"/>
  <c r="O322" i="2"/>
  <c r="Q322" i="2" s="1"/>
  <c r="R322" i="2" s="1"/>
  <c r="S322" i="2" s="1"/>
  <c r="O324" i="2"/>
  <c r="P327" i="2"/>
  <c r="P329" i="2"/>
  <c r="P332" i="2"/>
  <c r="O334" i="2"/>
  <c r="O336" i="2"/>
  <c r="P337" i="2"/>
  <c r="P339" i="2"/>
  <c r="P341" i="2"/>
  <c r="O343" i="2"/>
  <c r="O345" i="2"/>
  <c r="P346" i="2"/>
  <c r="P30" i="2"/>
  <c r="O36" i="2"/>
  <c r="Q36" i="2" s="1"/>
  <c r="R36" i="2" s="1"/>
  <c r="O43" i="2"/>
  <c r="Q43" i="2" s="1"/>
  <c r="R43" i="2" s="1"/>
  <c r="S43" i="2" s="1"/>
  <c r="O50" i="2"/>
  <c r="Q50" i="2" s="1"/>
  <c r="R50" i="2" s="1"/>
  <c r="S50" i="2" s="1"/>
  <c r="O57" i="2"/>
  <c r="P64" i="2"/>
  <c r="P71" i="2"/>
  <c r="P78" i="2"/>
  <c r="P85" i="2"/>
  <c r="Q85" i="2" s="1"/>
  <c r="R85" i="2" s="1"/>
  <c r="S85" i="2" s="1"/>
  <c r="P99" i="2"/>
  <c r="P104" i="2"/>
  <c r="P107" i="2"/>
  <c r="P110" i="2"/>
  <c r="O117" i="2"/>
  <c r="Q117" i="2" s="1"/>
  <c r="R117" i="2" s="1"/>
  <c r="S117" i="2" s="1"/>
  <c r="P120" i="2"/>
  <c r="O123" i="2"/>
  <c r="O125" i="2"/>
  <c r="Q125" i="2" s="1"/>
  <c r="R125" i="2" s="1"/>
  <c r="S125" i="2" s="1"/>
  <c r="P127" i="2"/>
  <c r="P129" i="2"/>
  <c r="P131" i="2"/>
  <c r="O133" i="2"/>
  <c r="P134" i="2"/>
  <c r="P136" i="2"/>
  <c r="P139" i="2"/>
  <c r="P141" i="2"/>
  <c r="P144" i="2"/>
  <c r="O146" i="2"/>
  <c r="O148" i="2"/>
  <c r="O151" i="2"/>
  <c r="O153" i="2"/>
  <c r="P154" i="2"/>
  <c r="Q154" i="2" s="1"/>
  <c r="R154" i="2" s="1"/>
  <c r="S154" i="2" s="1"/>
  <c r="P156" i="2"/>
  <c r="O158" i="2"/>
  <c r="P159" i="2"/>
  <c r="P161" i="2"/>
  <c r="O163" i="2"/>
  <c r="O165" i="2"/>
  <c r="P166" i="2"/>
  <c r="O168" i="2"/>
  <c r="P171" i="2"/>
  <c r="P173" i="2"/>
  <c r="P176" i="2"/>
  <c r="O178" i="2"/>
  <c r="O180" i="2"/>
  <c r="O182" i="2"/>
  <c r="O184" i="2"/>
  <c r="O187" i="2"/>
  <c r="P190" i="2"/>
  <c r="Q190" i="2" s="1"/>
  <c r="R190" i="2" s="1"/>
  <c r="S190" i="2" s="1"/>
  <c r="P192" i="2"/>
  <c r="O194" i="2"/>
  <c r="O196" i="2"/>
  <c r="O198" i="2"/>
  <c r="O200" i="2"/>
  <c r="O203" i="2"/>
  <c r="P206" i="2"/>
  <c r="P208" i="2"/>
  <c r="O210" i="2"/>
  <c r="Q210" i="2" s="1"/>
  <c r="R210" i="2" s="1"/>
  <c r="S210" i="2" s="1"/>
  <c r="O212" i="2"/>
  <c r="O214" i="2"/>
  <c r="O216" i="2"/>
  <c r="P219" i="2"/>
  <c r="P221" i="2"/>
  <c r="O223" i="2"/>
  <c r="O225" i="2"/>
  <c r="P226" i="2"/>
  <c r="Q226" i="2" s="1"/>
  <c r="R226" i="2" s="1"/>
  <c r="S226" i="2" s="1"/>
  <c r="P228" i="2"/>
  <c r="O230" i="2"/>
  <c r="P231" i="2"/>
  <c r="P233" i="2"/>
  <c r="O235" i="2"/>
  <c r="Q235" i="2" s="1"/>
  <c r="R235" i="2" s="1"/>
  <c r="S235" i="2" s="1"/>
  <c r="O237" i="2"/>
  <c r="P238" i="2"/>
  <c r="O240" i="2"/>
  <c r="P243" i="2"/>
  <c r="P245" i="2"/>
  <c r="P248" i="2"/>
  <c r="O250" i="2"/>
  <c r="O252" i="2"/>
  <c r="Q252" i="2" s="1"/>
  <c r="R252" i="2" s="1"/>
  <c r="S252" i="2" s="1"/>
  <c r="O255" i="2"/>
  <c r="O257" i="2"/>
  <c r="P258" i="2"/>
  <c r="Q258" i="2" s="1"/>
  <c r="R258" i="2" s="1"/>
  <c r="S258" i="2" s="1"/>
  <c r="P260" i="2"/>
  <c r="O262" i="2"/>
  <c r="P263" i="2"/>
  <c r="P265" i="2"/>
  <c r="O267" i="2"/>
  <c r="Q267" i="2" s="1"/>
  <c r="R267" i="2" s="1"/>
  <c r="S267" i="2" s="1"/>
  <c r="O269" i="2"/>
  <c r="P270" i="2"/>
  <c r="O272" i="2"/>
  <c r="P275" i="2"/>
  <c r="P277" i="2"/>
  <c r="P280" i="2"/>
  <c r="O282" i="2"/>
  <c r="O284" i="2"/>
  <c r="P285" i="2"/>
  <c r="Q285" i="2" s="1"/>
  <c r="R285" i="2" s="1"/>
  <c r="S285" i="2" s="1"/>
  <c r="P287" i="2"/>
  <c r="P289" i="2"/>
  <c r="Q289" i="2" s="1"/>
  <c r="R289" i="2" s="1"/>
  <c r="S289" i="2" s="1"/>
  <c r="P291" i="2"/>
  <c r="O293" i="2"/>
  <c r="O295" i="2"/>
  <c r="O297" i="2"/>
  <c r="P298" i="2"/>
  <c r="O300" i="2"/>
  <c r="P301" i="2"/>
  <c r="Q301" i="2" s="1"/>
  <c r="R301" i="2" s="1"/>
  <c r="S301" i="2" s="1"/>
  <c r="P303" i="2"/>
  <c r="O305" i="2"/>
  <c r="O307" i="2"/>
  <c r="O309" i="2"/>
  <c r="Q309" i="2" s="1"/>
  <c r="R309" i="2" s="1"/>
  <c r="S309" i="2" s="1"/>
  <c r="P310" i="2"/>
  <c r="P312" i="2"/>
  <c r="O314" i="2"/>
  <c r="P315" i="2"/>
  <c r="O317" i="2"/>
  <c r="O319" i="2"/>
  <c r="P322" i="2"/>
  <c r="P324" i="2"/>
  <c r="O326" i="2"/>
  <c r="O328" i="2"/>
  <c r="O331" i="2"/>
  <c r="P37" i="2"/>
  <c r="Q37" i="2" s="1"/>
  <c r="R37" i="2" s="1"/>
  <c r="S37" i="2" s="1"/>
  <c r="O52" i="2"/>
  <c r="Q52" i="2" s="1"/>
  <c r="R52" i="2" s="1"/>
  <c r="S52" i="2" s="1"/>
  <c r="O59" i="2"/>
  <c r="Q59" i="2" s="1"/>
  <c r="R59" i="2" s="1"/>
  <c r="S59" i="2" s="1"/>
  <c r="O66" i="2"/>
  <c r="Q66" i="2" s="1"/>
  <c r="R66" i="2" s="1"/>
  <c r="S66" i="2" s="1"/>
  <c r="O73" i="2"/>
  <c r="P80" i="2"/>
  <c r="P87" i="2"/>
  <c r="P94" i="2"/>
  <c r="O101" i="2"/>
  <c r="Q101" i="2" s="1"/>
  <c r="R101" i="2" s="1"/>
  <c r="S101" i="2" s="1"/>
  <c r="O105" i="2"/>
  <c r="Q105" i="2" s="1"/>
  <c r="R105" i="2" s="1"/>
  <c r="S105" i="2" s="1"/>
  <c r="P108" i="2"/>
  <c r="P111" i="2"/>
  <c r="P114" i="2"/>
  <c r="O121" i="2"/>
  <c r="Q121" i="2" s="1"/>
  <c r="R121" i="2" s="1"/>
  <c r="S121" i="2" s="1"/>
  <c r="P123" i="2"/>
  <c r="O128" i="2"/>
  <c r="Q128" i="2" s="1"/>
  <c r="R128" i="2" s="1"/>
  <c r="S128" i="2" s="1"/>
  <c r="O132" i="2"/>
  <c r="Q132" i="2" s="1"/>
  <c r="R132" i="2" s="1"/>
  <c r="S132" i="2" s="1"/>
  <c r="P133" i="2"/>
  <c r="O135" i="2"/>
  <c r="Q135" i="2" s="1"/>
  <c r="R135" i="2" s="1"/>
  <c r="S135" i="2" s="1"/>
  <c r="O138" i="2"/>
  <c r="Q138" i="2" s="1"/>
  <c r="R138" i="2" s="1"/>
  <c r="S138" i="2" s="1"/>
  <c r="O140" i="2"/>
  <c r="Q140" i="2" s="1"/>
  <c r="R140" i="2" s="1"/>
  <c r="S140" i="2" s="1"/>
  <c r="O143" i="2"/>
  <c r="Q143" i="2" s="1"/>
  <c r="R143" i="2" s="1"/>
  <c r="S143" i="2" s="1"/>
  <c r="O145" i="2"/>
  <c r="Q145" i="2" s="1"/>
  <c r="R145" i="2" s="1"/>
  <c r="S145" i="2" s="1"/>
  <c r="P146" i="2"/>
  <c r="Q146" i="2" s="1"/>
  <c r="R146" i="2" s="1"/>
  <c r="S146" i="2" s="1"/>
  <c r="P148" i="2"/>
  <c r="O150" i="2"/>
  <c r="Q150" i="2" s="1"/>
  <c r="R150" i="2" s="1"/>
  <c r="S150" i="2" s="1"/>
  <c r="P151" i="2"/>
  <c r="P153" i="2"/>
  <c r="O155" i="2"/>
  <c r="Q155" i="2" s="1"/>
  <c r="R155" i="2" s="1"/>
  <c r="S155" i="2" s="1"/>
  <c r="O157" i="2"/>
  <c r="Q157" i="2" s="1"/>
  <c r="R157" i="2" s="1"/>
  <c r="S157" i="2" s="1"/>
  <c r="P158" i="2"/>
  <c r="O160" i="2"/>
  <c r="Q160" i="2" s="1"/>
  <c r="R160" i="2" s="1"/>
  <c r="S160" i="2" s="1"/>
  <c r="P163" i="2"/>
  <c r="P165" i="2"/>
  <c r="P168" i="2"/>
  <c r="O170" i="2"/>
  <c r="O172" i="2"/>
  <c r="Q172" i="2" s="1"/>
  <c r="R172" i="2" s="1"/>
  <c r="S172" i="2" s="1"/>
  <c r="O175" i="2"/>
  <c r="Q175" i="2" s="1"/>
  <c r="R175" i="2" s="1"/>
  <c r="S175" i="2" s="1"/>
  <c r="O177" i="2"/>
  <c r="Q177" i="2" s="1"/>
  <c r="R177" i="2" s="1"/>
  <c r="S177" i="2" s="1"/>
  <c r="P178" i="2"/>
  <c r="P180" i="2"/>
  <c r="P182" i="2"/>
  <c r="P184" i="2"/>
  <c r="O186" i="2"/>
  <c r="Q186" i="2" s="1"/>
  <c r="R186" i="2" s="1"/>
  <c r="S186" i="2" s="1"/>
  <c r="P187" i="2"/>
  <c r="O189" i="2"/>
  <c r="O191" i="2"/>
  <c r="Q191" i="2" s="1"/>
  <c r="R191" i="2" s="1"/>
  <c r="S191" i="2" s="1"/>
  <c r="P194" i="2"/>
  <c r="P196" i="2"/>
  <c r="P198" i="2"/>
  <c r="P200" i="2"/>
  <c r="O202" i="2"/>
  <c r="Q202" i="2" s="1"/>
  <c r="R202" i="2" s="1"/>
  <c r="S202" i="2" s="1"/>
  <c r="P203" i="2"/>
  <c r="O205" i="2"/>
  <c r="O207" i="2"/>
  <c r="Q207" i="2" s="1"/>
  <c r="R207" i="2" s="1"/>
  <c r="S207" i="2" s="1"/>
  <c r="P210" i="2"/>
  <c r="P212" i="2"/>
  <c r="P214" i="2"/>
  <c r="P216" i="2"/>
  <c r="O218" i="2"/>
  <c r="O220" i="2"/>
  <c r="Q220" i="2" s="1"/>
  <c r="R220" i="2" s="1"/>
  <c r="S220" i="2" s="1"/>
  <c r="P223" i="2"/>
  <c r="P225" i="2"/>
  <c r="O227" i="2"/>
  <c r="Q227" i="2" s="1"/>
  <c r="R227" i="2" s="1"/>
  <c r="S227" i="2" s="1"/>
  <c r="O229" i="2"/>
  <c r="Q229" i="2" s="1"/>
  <c r="R229" i="2" s="1"/>
  <c r="S229" i="2" s="1"/>
  <c r="P230" i="2"/>
  <c r="O232" i="2"/>
  <c r="Q232" i="2" s="1"/>
  <c r="R232" i="2" s="1"/>
  <c r="S232" i="2" s="1"/>
  <c r="P235" i="2"/>
  <c r="P237" i="2"/>
  <c r="P240" i="2"/>
  <c r="O242" i="2"/>
  <c r="O244" i="2"/>
  <c r="Q244" i="2" s="1"/>
  <c r="R244" i="2" s="1"/>
  <c r="S244" i="2" s="1"/>
  <c r="O247" i="2"/>
  <c r="Q247" i="2" s="1"/>
  <c r="R247" i="2" s="1"/>
  <c r="S247" i="2" s="1"/>
  <c r="O249" i="2"/>
  <c r="Q249" i="2" s="1"/>
  <c r="R249" i="2" s="1"/>
  <c r="S249" i="2" s="1"/>
  <c r="P250" i="2"/>
  <c r="Q250" i="2" s="1"/>
  <c r="R250" i="2" s="1"/>
  <c r="S250" i="2" s="1"/>
  <c r="P252" i="2"/>
  <c r="O254" i="2"/>
  <c r="Q254" i="2" s="1"/>
  <c r="R254" i="2" s="1"/>
  <c r="S254" i="2" s="1"/>
  <c r="P255" i="2"/>
  <c r="P257" i="2"/>
  <c r="O259" i="2"/>
  <c r="Q259" i="2" s="1"/>
  <c r="R259" i="2" s="1"/>
  <c r="S259" i="2" s="1"/>
  <c r="O261" i="2"/>
  <c r="Q261" i="2" s="1"/>
  <c r="R261" i="2" s="1"/>
  <c r="S261" i="2" s="1"/>
  <c r="P262" i="2"/>
  <c r="O264" i="2"/>
  <c r="Q264" i="2" s="1"/>
  <c r="R264" i="2" s="1"/>
  <c r="S264" i="2" s="1"/>
  <c r="P267" i="2"/>
  <c r="P269" i="2"/>
  <c r="P272" i="2"/>
  <c r="O274" i="2"/>
  <c r="O276" i="2"/>
  <c r="Q276" i="2" s="1"/>
  <c r="R276" i="2" s="1"/>
  <c r="S276" i="2" s="1"/>
  <c r="O279" i="2"/>
  <c r="Q279" i="2" s="1"/>
  <c r="R279" i="2" s="1"/>
  <c r="S279" i="2" s="1"/>
  <c r="P282" i="2"/>
  <c r="Q282" i="2" s="1"/>
  <c r="R282" i="2" s="1"/>
  <c r="S282" i="2" s="1"/>
  <c r="P284" i="2"/>
  <c r="O286" i="2"/>
  <c r="Q286" i="2" s="1"/>
  <c r="R286" i="2" s="1"/>
  <c r="S286" i="2" s="1"/>
  <c r="O288" i="2"/>
  <c r="Q288" i="2" s="1"/>
  <c r="R288" i="2" s="1"/>
  <c r="S288" i="2" s="1"/>
  <c r="O290" i="2"/>
  <c r="Q290" i="2" s="1"/>
  <c r="R290" i="2" s="1"/>
  <c r="S290" i="2" s="1"/>
  <c r="O292" i="2"/>
  <c r="Q292" i="2" s="1"/>
  <c r="R292" i="2" s="1"/>
  <c r="S292" i="2" s="1"/>
  <c r="P293" i="2"/>
  <c r="Q293" i="2" s="1"/>
  <c r="R293" i="2" s="1"/>
  <c r="S293" i="2" s="1"/>
  <c r="P295" i="2"/>
  <c r="P297" i="2"/>
  <c r="P300" i="2"/>
  <c r="O302" i="2"/>
  <c r="O304" i="2"/>
  <c r="Q304" i="2" s="1"/>
  <c r="R304" i="2" s="1"/>
  <c r="S304" i="2" s="1"/>
  <c r="P305" i="2"/>
  <c r="Q305" i="2" s="1"/>
  <c r="R305" i="2" s="1"/>
  <c r="S305" i="2" s="1"/>
  <c r="P307" i="2"/>
  <c r="P309" i="2"/>
  <c r="O311" i="2"/>
  <c r="Q311" i="2" s="1"/>
  <c r="R311" i="2" s="1"/>
  <c r="S311" i="2" s="1"/>
  <c r="O313" i="2"/>
  <c r="Q313" i="2" s="1"/>
  <c r="R313" i="2" s="1"/>
  <c r="S313" i="2" s="1"/>
  <c r="P314" i="2"/>
  <c r="O316" i="2"/>
  <c r="Q316" i="2" s="1"/>
  <c r="R316" i="2" s="1"/>
  <c r="S316" i="2" s="1"/>
  <c r="P317" i="2"/>
  <c r="Q317" i="2" s="1"/>
  <c r="R317" i="2" s="1"/>
  <c r="S317" i="2" s="1"/>
  <c r="P319" i="2"/>
  <c r="O321" i="2"/>
  <c r="O323" i="2"/>
  <c r="Q323" i="2" s="1"/>
  <c r="R323" i="2" s="1"/>
  <c r="S323" i="2" s="1"/>
  <c r="O325" i="2"/>
  <c r="Q325" i="2" s="1"/>
  <c r="R325" i="2" s="1"/>
  <c r="S325" i="2" s="1"/>
  <c r="P326" i="2"/>
  <c r="P328" i="2"/>
  <c r="O330" i="2"/>
  <c r="Q330" i="2" s="1"/>
  <c r="R330" i="2" s="1"/>
  <c r="S330" i="2" s="1"/>
  <c r="P331" i="2"/>
  <c r="O333" i="2"/>
  <c r="O335" i="2"/>
  <c r="P338" i="2"/>
  <c r="P340" i="2"/>
  <c r="O342" i="2"/>
  <c r="O344" i="2"/>
  <c r="O347" i="2"/>
  <c r="P350" i="2"/>
  <c r="P352" i="2"/>
  <c r="O354" i="2"/>
  <c r="O356" i="2"/>
  <c r="P359" i="2"/>
  <c r="P361" i="2"/>
  <c r="P333" i="2"/>
  <c r="O337" i="2"/>
  <c r="O341" i="2"/>
  <c r="Q341" i="2" s="1"/>
  <c r="R341" i="2" s="1"/>
  <c r="S341" i="2" s="1"/>
  <c r="P344" i="2"/>
  <c r="P347" i="2"/>
  <c r="P349" i="2"/>
  <c r="O352" i="2"/>
  <c r="P354" i="2"/>
  <c r="O357" i="2"/>
  <c r="O359" i="2"/>
  <c r="P363" i="2"/>
  <c r="O365" i="2"/>
  <c r="O367" i="2"/>
  <c r="Q367" i="2" s="1"/>
  <c r="R367" i="2" s="1"/>
  <c r="S367" i="2" s="1"/>
  <c r="P370" i="2"/>
  <c r="P372" i="2"/>
  <c r="O374" i="2"/>
  <c r="Q374" i="2" s="1"/>
  <c r="R374" i="2" s="1"/>
  <c r="S374" i="2" s="1"/>
  <c r="O376" i="2"/>
  <c r="O379" i="2"/>
  <c r="P382" i="2"/>
  <c r="P384" i="2"/>
  <c r="O386" i="2"/>
  <c r="O388" i="2"/>
  <c r="P391" i="2"/>
  <c r="P393" i="2"/>
  <c r="P396" i="2"/>
  <c r="O398" i="2"/>
  <c r="O400" i="2"/>
  <c r="Q400" i="2" s="1"/>
  <c r="R400" i="2" s="1"/>
  <c r="S400" i="2" s="1"/>
  <c r="P401" i="2"/>
  <c r="P403" i="2"/>
  <c r="P405" i="2"/>
  <c r="O407" i="2"/>
  <c r="Q407" i="2" s="1"/>
  <c r="R407" i="2" s="1"/>
  <c r="S407" i="2" s="1"/>
  <c r="O409" i="2"/>
  <c r="Q409" i="2" s="1"/>
  <c r="R409" i="2" s="1"/>
  <c r="S409" i="2" s="1"/>
  <c r="P410" i="2"/>
  <c r="O412" i="2"/>
  <c r="P413" i="2"/>
  <c r="P415" i="2"/>
  <c r="O417" i="2"/>
  <c r="O419" i="2"/>
  <c r="O421" i="2"/>
  <c r="P422" i="2"/>
  <c r="P424" i="2"/>
  <c r="O426" i="2"/>
  <c r="P427" i="2"/>
  <c r="O429" i="2"/>
  <c r="O431" i="2"/>
  <c r="Q431" i="2" s="1"/>
  <c r="R431" i="2" s="1"/>
  <c r="S431" i="2" s="1"/>
  <c r="P434" i="2"/>
  <c r="P436" i="2"/>
  <c r="O438" i="2"/>
  <c r="Q438" i="2" s="1"/>
  <c r="R438" i="2" s="1"/>
  <c r="S438" i="2" s="1"/>
  <c r="O440" i="2"/>
  <c r="O443" i="2"/>
  <c r="P446" i="2"/>
  <c r="P448" i="2"/>
  <c r="O450" i="2"/>
  <c r="O452" i="2"/>
  <c r="P455" i="2"/>
  <c r="P457" i="2"/>
  <c r="P460" i="2"/>
  <c r="O462" i="2"/>
  <c r="O464" i="2"/>
  <c r="O466" i="2"/>
  <c r="P469" i="2"/>
  <c r="P471" i="2"/>
  <c r="O473" i="2"/>
  <c r="Q473" i="2" s="1"/>
  <c r="R473" i="2" s="1"/>
  <c r="S473" i="2" s="1"/>
  <c r="O475" i="2"/>
  <c r="P476" i="2"/>
  <c r="P478" i="2"/>
  <c r="O480" i="2"/>
  <c r="O482" i="2"/>
  <c r="P485" i="2"/>
  <c r="P487" i="2"/>
  <c r="P490" i="2"/>
  <c r="O492" i="2"/>
  <c r="O494" i="2"/>
  <c r="O497" i="2"/>
  <c r="O499" i="2"/>
  <c r="P500" i="2"/>
  <c r="P502" i="2"/>
  <c r="O504" i="2"/>
  <c r="P505" i="2"/>
  <c r="P507" i="2"/>
  <c r="O509" i="2"/>
  <c r="O511" i="2"/>
  <c r="P512" i="2"/>
  <c r="O514" i="2"/>
  <c r="P517" i="2"/>
  <c r="P519" i="2"/>
  <c r="P522" i="2"/>
  <c r="O524" i="2"/>
  <c r="O526" i="2"/>
  <c r="O529" i="2"/>
  <c r="O531" i="2"/>
  <c r="P532" i="2"/>
  <c r="P534" i="2"/>
  <c r="O536" i="2"/>
  <c r="P537" i="2"/>
  <c r="P539" i="2"/>
  <c r="O541" i="2"/>
  <c r="O543" i="2"/>
  <c r="O546" i="2"/>
  <c r="O549" i="2"/>
  <c r="Q549" i="2" s="1"/>
  <c r="R549" i="2" s="1"/>
  <c r="S549" i="2" s="1"/>
  <c r="P550" i="2"/>
  <c r="O552" i="2"/>
  <c r="O554" i="2"/>
  <c r="Q554" i="2" s="1"/>
  <c r="R554" i="2" s="1"/>
  <c r="S554" i="2" s="1"/>
  <c r="O556" i="2"/>
  <c r="O558" i="2"/>
  <c r="O560" i="2"/>
  <c r="P561" i="2"/>
  <c r="O563" i="2"/>
  <c r="Q563" i="2" s="1"/>
  <c r="R563" i="2" s="1"/>
  <c r="S563" i="2" s="1"/>
  <c r="P564" i="2"/>
  <c r="O566" i="2"/>
  <c r="O569" i="2"/>
  <c r="O571" i="2"/>
  <c r="Q571" i="2" s="1"/>
  <c r="R571" i="2" s="1"/>
  <c r="S571" i="2" s="1"/>
  <c r="P572" i="2"/>
  <c r="O574" i="2"/>
  <c r="O577" i="2"/>
  <c r="O579" i="2"/>
  <c r="Q579" i="2" s="1"/>
  <c r="R579" i="2" s="1"/>
  <c r="S579" i="2" s="1"/>
  <c r="P580" i="2"/>
  <c r="O582" i="2"/>
  <c r="O585" i="2"/>
  <c r="O587" i="2"/>
  <c r="Q587" i="2" s="1"/>
  <c r="R587" i="2" s="1"/>
  <c r="S587" i="2" s="1"/>
  <c r="P588" i="2"/>
  <c r="O590" i="2"/>
  <c r="O593" i="2"/>
  <c r="O595" i="2"/>
  <c r="Q595" i="2" s="1"/>
  <c r="R595" i="2" s="1"/>
  <c r="S595" i="2" s="1"/>
  <c r="P596" i="2"/>
  <c r="O598" i="2"/>
  <c r="P334" i="2"/>
  <c r="Q334" i="2" s="1"/>
  <c r="R334" i="2" s="1"/>
  <c r="S334" i="2" s="1"/>
  <c r="O338" i="2"/>
  <c r="Q338" i="2" s="1"/>
  <c r="R338" i="2" s="1"/>
  <c r="S338" i="2" s="1"/>
  <c r="P345" i="2"/>
  <c r="O348" i="2"/>
  <c r="O350" i="2"/>
  <c r="O355" i="2"/>
  <c r="Q355" i="2" s="1"/>
  <c r="R355" i="2" s="1"/>
  <c r="S355" i="2" s="1"/>
  <c r="P357" i="2"/>
  <c r="O360" i="2"/>
  <c r="O362" i="2"/>
  <c r="Q362" i="2" s="1"/>
  <c r="R362" i="2" s="1"/>
  <c r="S362" i="2" s="1"/>
  <c r="O364" i="2"/>
  <c r="Q364" i="2" s="1"/>
  <c r="R364" i="2" s="1"/>
  <c r="S364" i="2" s="1"/>
  <c r="P365" i="2"/>
  <c r="P367" i="2"/>
  <c r="O369" i="2"/>
  <c r="O371" i="2"/>
  <c r="Q371" i="2" s="1"/>
  <c r="R371" i="2" s="1"/>
  <c r="S371" i="2" s="1"/>
  <c r="O373" i="2"/>
  <c r="P374" i="2"/>
  <c r="P376" i="2"/>
  <c r="O378" i="2"/>
  <c r="Q378" i="2" s="1"/>
  <c r="R378" i="2" s="1"/>
  <c r="S378" i="2" s="1"/>
  <c r="P379" i="2"/>
  <c r="O381" i="2"/>
  <c r="O383" i="2"/>
  <c r="Q383" i="2" s="1"/>
  <c r="R383" i="2" s="1"/>
  <c r="S383" i="2" s="1"/>
  <c r="P386" i="2"/>
  <c r="P388" i="2"/>
  <c r="O390" i="2"/>
  <c r="O392" i="2"/>
  <c r="Q392" i="2" s="1"/>
  <c r="R392" i="2" s="1"/>
  <c r="S392" i="2" s="1"/>
  <c r="O395" i="2"/>
  <c r="P398" i="2"/>
  <c r="Q398" i="2" s="1"/>
  <c r="R398" i="2" s="1"/>
  <c r="S398" i="2" s="1"/>
  <c r="P400" i="2"/>
  <c r="O402" i="2"/>
  <c r="O404" i="2"/>
  <c r="P407" i="2"/>
  <c r="P409" i="2"/>
  <c r="P412" i="2"/>
  <c r="O414" i="2"/>
  <c r="O416" i="2"/>
  <c r="P417" i="2"/>
  <c r="P419" i="2"/>
  <c r="P421" i="2"/>
  <c r="O423" i="2"/>
  <c r="O425" i="2"/>
  <c r="P426" i="2"/>
  <c r="O428" i="2"/>
  <c r="Q428" i="2" s="1"/>
  <c r="R428" i="2" s="1"/>
  <c r="S428" i="2" s="1"/>
  <c r="P429" i="2"/>
  <c r="P431" i="2"/>
  <c r="O433" i="2"/>
  <c r="O435" i="2"/>
  <c r="Q435" i="2" s="1"/>
  <c r="R435" i="2" s="1"/>
  <c r="S435" i="2" s="1"/>
  <c r="O437" i="2"/>
  <c r="P438" i="2"/>
  <c r="P440" i="2"/>
  <c r="O442" i="2"/>
  <c r="Q442" i="2" s="1"/>
  <c r="R442" i="2" s="1"/>
  <c r="S442" i="2" s="1"/>
  <c r="P443" i="2"/>
  <c r="O445" i="2"/>
  <c r="O447" i="2"/>
  <c r="Q447" i="2" s="1"/>
  <c r="R447" i="2" s="1"/>
  <c r="S447" i="2" s="1"/>
  <c r="P450" i="2"/>
  <c r="P452" i="2"/>
  <c r="O454" i="2"/>
  <c r="O456" i="2"/>
  <c r="Q456" i="2" s="1"/>
  <c r="R456" i="2" s="1"/>
  <c r="S456" i="2" s="1"/>
  <c r="O459" i="2"/>
  <c r="P462" i="2"/>
  <c r="Q462" i="2" s="1"/>
  <c r="R462" i="2" s="1"/>
  <c r="S462" i="2" s="1"/>
  <c r="P464" i="2"/>
  <c r="P466" i="2"/>
  <c r="O468" i="2"/>
  <c r="O470" i="2"/>
  <c r="Q470" i="2" s="1"/>
  <c r="R470" i="2" s="1"/>
  <c r="S470" i="2" s="1"/>
  <c r="P473" i="2"/>
  <c r="P475" i="2"/>
  <c r="O477" i="2"/>
  <c r="Q477" i="2" s="1"/>
  <c r="R477" i="2" s="1"/>
  <c r="S477" i="2" s="1"/>
  <c r="O479" i="2"/>
  <c r="Q479" i="2" s="1"/>
  <c r="R479" i="2" s="1"/>
  <c r="S479" i="2" s="1"/>
  <c r="P480" i="2"/>
  <c r="P482" i="2"/>
  <c r="O484" i="2"/>
  <c r="O486" i="2"/>
  <c r="Q486" i="2" s="1"/>
  <c r="R486" i="2" s="1"/>
  <c r="S486" i="2" s="1"/>
  <c r="O489" i="2"/>
  <c r="O491" i="2"/>
  <c r="Q491" i="2" s="1"/>
  <c r="R491" i="2" s="1"/>
  <c r="S491" i="2" s="1"/>
  <c r="P492" i="2"/>
  <c r="Q492" i="2" s="1"/>
  <c r="R492" i="2" s="1"/>
  <c r="S492" i="2" s="1"/>
  <c r="P494" i="2"/>
  <c r="O496" i="2"/>
  <c r="P497" i="2"/>
  <c r="P499" i="2"/>
  <c r="O501" i="2"/>
  <c r="Q501" i="2" s="1"/>
  <c r="R501" i="2" s="1"/>
  <c r="S501" i="2" s="1"/>
  <c r="O503" i="2"/>
  <c r="P504" i="2"/>
  <c r="O506" i="2"/>
  <c r="P509" i="2"/>
  <c r="P511" i="2"/>
  <c r="P514" i="2"/>
  <c r="O516" i="2"/>
  <c r="O518" i="2"/>
  <c r="Q518" i="2" s="1"/>
  <c r="R518" i="2" s="1"/>
  <c r="S518" i="2" s="1"/>
  <c r="O521" i="2"/>
  <c r="O523" i="2"/>
  <c r="Q523" i="2" s="1"/>
  <c r="R523" i="2" s="1"/>
  <c r="S523" i="2" s="1"/>
  <c r="P524" i="2"/>
  <c r="Q524" i="2" s="1"/>
  <c r="R524" i="2" s="1"/>
  <c r="S524" i="2" s="1"/>
  <c r="P526" i="2"/>
  <c r="O528" i="2"/>
  <c r="P529" i="2"/>
  <c r="P531" i="2"/>
  <c r="O533" i="2"/>
  <c r="Q533" i="2" s="1"/>
  <c r="R533" i="2" s="1"/>
  <c r="S533" i="2" s="1"/>
  <c r="O535" i="2"/>
  <c r="P536" i="2"/>
  <c r="O538" i="2"/>
  <c r="P541" i="2"/>
  <c r="P543" i="2"/>
  <c r="O545" i="2"/>
  <c r="P546" i="2"/>
  <c r="O548" i="2"/>
  <c r="Q548" i="2" s="1"/>
  <c r="R548" i="2" s="1"/>
  <c r="S548" i="2" s="1"/>
  <c r="P549" i="2"/>
  <c r="O551" i="2"/>
  <c r="P552" i="2"/>
  <c r="Q552" i="2" s="1"/>
  <c r="R552" i="2" s="1"/>
  <c r="S552" i="2" s="1"/>
  <c r="P554" i="2"/>
  <c r="P556" i="2"/>
  <c r="P558" i="2"/>
  <c r="P560" i="2"/>
  <c r="P563" i="2"/>
  <c r="P566" i="2"/>
  <c r="O568" i="2"/>
  <c r="P569" i="2"/>
  <c r="P571" i="2"/>
  <c r="P574" i="2"/>
  <c r="O576" i="2"/>
  <c r="P577" i="2"/>
  <c r="P579" i="2"/>
  <c r="P582" i="2"/>
  <c r="O584" i="2"/>
  <c r="P585" i="2"/>
  <c r="P587" i="2"/>
  <c r="P590" i="2"/>
  <c r="O592" i="2"/>
  <c r="P593" i="2"/>
  <c r="P595" i="2"/>
  <c r="P598" i="2"/>
  <c r="P335" i="2"/>
  <c r="O339" i="2"/>
  <c r="Q339" i="2" s="1"/>
  <c r="R339" i="2" s="1"/>
  <c r="S339" i="2" s="1"/>
  <c r="P342" i="2"/>
  <c r="O346" i="2"/>
  <c r="Q346" i="2" s="1"/>
  <c r="R346" i="2" s="1"/>
  <c r="S346" i="2" s="1"/>
  <c r="P348" i="2"/>
  <c r="O351" i="2"/>
  <c r="Q351" i="2" s="1"/>
  <c r="R351" i="2" s="1"/>
  <c r="S351" i="2" s="1"/>
  <c r="O353" i="2"/>
  <c r="P355" i="2"/>
  <c r="O358" i="2"/>
  <c r="Q358" i="2" s="1"/>
  <c r="R358" i="2" s="1"/>
  <c r="S358" i="2" s="1"/>
  <c r="P360" i="2"/>
  <c r="P362" i="2"/>
  <c r="P364" i="2"/>
  <c r="O366" i="2"/>
  <c r="O368" i="2"/>
  <c r="Q368" i="2" s="1"/>
  <c r="R368" i="2" s="1"/>
  <c r="S368" i="2" s="1"/>
  <c r="P369" i="2"/>
  <c r="P371" i="2"/>
  <c r="P373" i="2"/>
  <c r="O375" i="2"/>
  <c r="Q375" i="2" s="1"/>
  <c r="R375" i="2" s="1"/>
  <c r="S375" i="2" s="1"/>
  <c r="O377" i="2"/>
  <c r="Q377" i="2" s="1"/>
  <c r="R377" i="2" s="1"/>
  <c r="S377" i="2" s="1"/>
  <c r="P378" i="2"/>
  <c r="O380" i="2"/>
  <c r="P381" i="2"/>
  <c r="Q381" i="2" s="1"/>
  <c r="R381" i="2" s="1"/>
  <c r="S381" i="2" s="1"/>
  <c r="P383" i="2"/>
  <c r="O385" i="2"/>
  <c r="O387" i="2"/>
  <c r="O389" i="2"/>
  <c r="P390" i="2"/>
  <c r="P392" i="2"/>
  <c r="O394" i="2"/>
  <c r="P395" i="2"/>
  <c r="O397" i="2"/>
  <c r="O399" i="2"/>
  <c r="P402" i="2"/>
  <c r="P404" i="2"/>
  <c r="O406" i="2"/>
  <c r="Q406" i="2" s="1"/>
  <c r="R406" i="2" s="1"/>
  <c r="S406" i="2" s="1"/>
  <c r="O408" i="2"/>
  <c r="O411" i="2"/>
  <c r="Q411" i="2" s="1"/>
  <c r="R411" i="2" s="1"/>
  <c r="S411" i="2" s="1"/>
  <c r="P414" i="2"/>
  <c r="Q414" i="2" s="1"/>
  <c r="R414" i="2" s="1"/>
  <c r="S414" i="2" s="1"/>
  <c r="P416" i="2"/>
  <c r="O418" i="2"/>
  <c r="O420" i="2"/>
  <c r="Q420" i="2" s="1"/>
  <c r="R420" i="2" s="1"/>
  <c r="S420" i="2" s="1"/>
  <c r="P423" i="2"/>
  <c r="P425" i="2"/>
  <c r="P428" i="2"/>
  <c r="O430" i="2"/>
  <c r="O432" i="2"/>
  <c r="Q432" i="2" s="1"/>
  <c r="R432" i="2" s="1"/>
  <c r="S432" i="2" s="1"/>
  <c r="P433" i="2"/>
  <c r="P435" i="2"/>
  <c r="P437" i="2"/>
  <c r="O439" i="2"/>
  <c r="Q439" i="2" s="1"/>
  <c r="R439" i="2" s="1"/>
  <c r="S439" i="2" s="1"/>
  <c r="O441" i="2"/>
  <c r="Q441" i="2" s="1"/>
  <c r="R441" i="2" s="1"/>
  <c r="S441" i="2" s="1"/>
  <c r="P442" i="2"/>
  <c r="O444" i="2"/>
  <c r="P445" i="2"/>
  <c r="Q445" i="2" s="1"/>
  <c r="R445" i="2" s="1"/>
  <c r="S445" i="2" s="1"/>
  <c r="P447" i="2"/>
  <c r="O449" i="2"/>
  <c r="O451" i="2"/>
  <c r="O453" i="2"/>
  <c r="P454" i="2"/>
  <c r="P456" i="2"/>
  <c r="O458" i="2"/>
  <c r="P459" i="2"/>
  <c r="O461" i="2"/>
  <c r="O463" i="2"/>
  <c r="O465" i="2"/>
  <c r="O467" i="2"/>
  <c r="P468" i="2"/>
  <c r="P470" i="2"/>
  <c r="O472" i="2"/>
  <c r="O474" i="2"/>
  <c r="P477" i="2"/>
  <c r="P479" i="2"/>
  <c r="O481" i="2"/>
  <c r="O483" i="2"/>
  <c r="P484" i="2"/>
  <c r="P486" i="2"/>
  <c r="O488" i="2"/>
  <c r="P489" i="2"/>
  <c r="P491" i="2"/>
  <c r="O493" i="2"/>
  <c r="O495" i="2"/>
  <c r="Q495" i="2" s="1"/>
  <c r="R495" i="2" s="1"/>
  <c r="S495" i="2" s="1"/>
  <c r="P496" i="2"/>
  <c r="O498" i="2"/>
  <c r="P501" i="2"/>
  <c r="P503" i="2"/>
  <c r="P506" i="2"/>
  <c r="O508" i="2"/>
  <c r="O510" i="2"/>
  <c r="O513" i="2"/>
  <c r="O515" i="2"/>
  <c r="P516" i="2"/>
  <c r="P518" i="2"/>
  <c r="O520" i="2"/>
  <c r="P521" i="2"/>
  <c r="P523" i="2"/>
  <c r="O525" i="2"/>
  <c r="O527" i="2"/>
  <c r="Q527" i="2" s="1"/>
  <c r="R527" i="2" s="1"/>
  <c r="S527" i="2" s="1"/>
  <c r="P528" i="2"/>
  <c r="O530" i="2"/>
  <c r="P533" i="2"/>
  <c r="P535" i="2"/>
  <c r="P538" i="2"/>
  <c r="O540" i="2"/>
  <c r="O542" i="2"/>
  <c r="O544" i="2"/>
  <c r="Q544" i="2" s="1"/>
  <c r="R544" i="2" s="1"/>
  <c r="S544" i="2" s="1"/>
  <c r="P545" i="2"/>
  <c r="O547" i="2"/>
  <c r="P548" i="2"/>
  <c r="P551" i="2"/>
  <c r="O553" i="2"/>
  <c r="Q553" i="2" s="1"/>
  <c r="R553" i="2" s="1"/>
  <c r="S553" i="2" s="1"/>
  <c r="O555" i="2"/>
  <c r="Q555" i="2" s="1"/>
  <c r="R555" i="2" s="1"/>
  <c r="S555" i="2" s="1"/>
  <c r="O557" i="2"/>
  <c r="O559" i="2"/>
  <c r="O562" i="2"/>
  <c r="Q562" i="2" s="1"/>
  <c r="R562" i="2" s="1"/>
  <c r="S562" i="2" s="1"/>
  <c r="O565" i="2"/>
  <c r="O567" i="2"/>
  <c r="P568" i="2"/>
  <c r="O570" i="2"/>
  <c r="Q570" i="2" s="1"/>
  <c r="R570" i="2" s="1"/>
  <c r="S570" i="2" s="1"/>
  <c r="O573" i="2"/>
  <c r="O575" i="2"/>
  <c r="P576" i="2"/>
  <c r="O578" i="2"/>
  <c r="Q578" i="2" s="1"/>
  <c r="R578" i="2" s="1"/>
  <c r="S578" i="2" s="1"/>
  <c r="O581" i="2"/>
  <c r="O583" i="2"/>
  <c r="P584" i="2"/>
  <c r="O586" i="2"/>
  <c r="Q586" i="2" s="1"/>
  <c r="R586" i="2" s="1"/>
  <c r="S586" i="2" s="1"/>
  <c r="O589" i="2"/>
  <c r="O591" i="2"/>
  <c r="P592" i="2"/>
  <c r="O594" i="2"/>
  <c r="Q594" i="2" s="1"/>
  <c r="R594" i="2" s="1"/>
  <c r="S594" i="2" s="1"/>
  <c r="O597" i="2"/>
  <c r="O26" i="2"/>
  <c r="Q26" i="2" s="1"/>
  <c r="R26" i="2" s="1"/>
  <c r="S26" i="2" s="1"/>
  <c r="P336" i="2"/>
  <c r="O340" i="2"/>
  <c r="Q340" i="2" s="1"/>
  <c r="R340" i="2" s="1"/>
  <c r="S340" i="2" s="1"/>
  <c r="P343" i="2"/>
  <c r="O349" i="2"/>
  <c r="P351" i="2"/>
  <c r="P353" i="2"/>
  <c r="Q353" i="2" s="1"/>
  <c r="R353" i="2" s="1"/>
  <c r="S353" i="2" s="1"/>
  <c r="P356" i="2"/>
  <c r="P358" i="2"/>
  <c r="O361" i="2"/>
  <c r="Q361" i="2" s="1"/>
  <c r="R361" i="2" s="1"/>
  <c r="S361" i="2" s="1"/>
  <c r="O363" i="2"/>
  <c r="Q363" i="2" s="1"/>
  <c r="R363" i="2" s="1"/>
  <c r="S363" i="2" s="1"/>
  <c r="P366" i="2"/>
  <c r="P368" i="2"/>
  <c r="O370" i="2"/>
  <c r="Q370" i="2" s="1"/>
  <c r="R370" i="2" s="1"/>
  <c r="S370" i="2" s="1"/>
  <c r="O372" i="2"/>
  <c r="Q372" i="2" s="1"/>
  <c r="R372" i="2" s="1"/>
  <c r="S372" i="2" s="1"/>
  <c r="P375" i="2"/>
  <c r="P377" i="2"/>
  <c r="P380" i="2"/>
  <c r="O382" i="2"/>
  <c r="O384" i="2"/>
  <c r="Q384" i="2" s="1"/>
  <c r="R384" i="2" s="1"/>
  <c r="S384" i="2" s="1"/>
  <c r="P385" i="2"/>
  <c r="Q385" i="2" s="1"/>
  <c r="R385" i="2" s="1"/>
  <c r="S385" i="2" s="1"/>
  <c r="P387" i="2"/>
  <c r="P389" i="2"/>
  <c r="O391" i="2"/>
  <c r="Q391" i="2" s="1"/>
  <c r="R391" i="2" s="1"/>
  <c r="S391" i="2" s="1"/>
  <c r="O393" i="2"/>
  <c r="Q393" i="2" s="1"/>
  <c r="R393" i="2" s="1"/>
  <c r="S393" i="2" s="1"/>
  <c r="P394" i="2"/>
  <c r="O396" i="2"/>
  <c r="Q396" i="2" s="1"/>
  <c r="R396" i="2" s="1"/>
  <c r="S396" i="2" s="1"/>
  <c r="P397" i="2"/>
  <c r="Q397" i="2" s="1"/>
  <c r="R397" i="2" s="1"/>
  <c r="S397" i="2" s="1"/>
  <c r="P399" i="2"/>
  <c r="O401" i="2"/>
  <c r="O403" i="2"/>
  <c r="Q403" i="2" s="1"/>
  <c r="R403" i="2" s="1"/>
  <c r="S403" i="2" s="1"/>
  <c r="O405" i="2"/>
  <c r="Q405" i="2" s="1"/>
  <c r="R405" i="2" s="1"/>
  <c r="S405" i="2" s="1"/>
  <c r="P406" i="2"/>
  <c r="P408" i="2"/>
  <c r="O410" i="2"/>
  <c r="Q410" i="2" s="1"/>
  <c r="R410" i="2" s="1"/>
  <c r="S410" i="2" s="1"/>
  <c r="P411" i="2"/>
  <c r="O413" i="2"/>
  <c r="O415" i="2"/>
  <c r="Q415" i="2" s="1"/>
  <c r="R415" i="2" s="1"/>
  <c r="S415" i="2" s="1"/>
  <c r="P418" i="2"/>
  <c r="P420" i="2"/>
  <c r="O422" i="2"/>
  <c r="O424" i="2"/>
  <c r="Q424" i="2" s="1"/>
  <c r="R424" i="2" s="1"/>
  <c r="S424" i="2" s="1"/>
  <c r="O427" i="2"/>
  <c r="Q427" i="2" s="1"/>
  <c r="R427" i="2" s="1"/>
  <c r="S427" i="2" s="1"/>
  <c r="P430" i="2"/>
  <c r="P432" i="2"/>
  <c r="O434" i="2"/>
  <c r="Q434" i="2" s="1"/>
  <c r="R434" i="2" s="1"/>
  <c r="S434" i="2" s="1"/>
  <c r="O436" i="2"/>
  <c r="Q436" i="2" s="1"/>
  <c r="R436" i="2" s="1"/>
  <c r="S436" i="2" s="1"/>
  <c r="P439" i="2"/>
  <c r="P441" i="2"/>
  <c r="P444" i="2"/>
  <c r="O446" i="2"/>
  <c r="O448" i="2"/>
  <c r="Q448" i="2" s="1"/>
  <c r="R448" i="2" s="1"/>
  <c r="S448" i="2" s="1"/>
  <c r="P449" i="2"/>
  <c r="Q449" i="2" s="1"/>
  <c r="R449" i="2" s="1"/>
  <c r="S449" i="2" s="1"/>
  <c r="P451" i="2"/>
  <c r="P453" i="2"/>
  <c r="O455" i="2"/>
  <c r="Q455" i="2" s="1"/>
  <c r="R455" i="2" s="1"/>
  <c r="S455" i="2" s="1"/>
  <c r="O457" i="2"/>
  <c r="P458" i="2"/>
  <c r="O460" i="2"/>
  <c r="Q460" i="2" s="1"/>
  <c r="R460" i="2" s="1"/>
  <c r="S460" i="2" s="1"/>
  <c r="P461" i="2"/>
  <c r="Q461" i="2" s="1"/>
  <c r="R461" i="2" s="1"/>
  <c r="S461" i="2" s="1"/>
  <c r="P463" i="2"/>
  <c r="P465" i="2"/>
  <c r="P467" i="2"/>
  <c r="O469" i="2"/>
  <c r="Q469" i="2" s="1"/>
  <c r="R469" i="2" s="1"/>
  <c r="S469" i="2" s="1"/>
  <c r="O471" i="2"/>
  <c r="Q471" i="2" s="1"/>
  <c r="R471" i="2" s="1"/>
  <c r="S471" i="2" s="1"/>
  <c r="P472" i="2"/>
  <c r="Q472" i="2" s="1"/>
  <c r="R472" i="2" s="1"/>
  <c r="S472" i="2" s="1"/>
  <c r="P474" i="2"/>
  <c r="O476" i="2"/>
  <c r="O478" i="2"/>
  <c r="Q478" i="2" s="1"/>
  <c r="R478" i="2" s="1"/>
  <c r="S478" i="2" s="1"/>
  <c r="P481" i="2"/>
  <c r="P483" i="2"/>
  <c r="O485" i="2"/>
  <c r="Q485" i="2" s="1"/>
  <c r="R485" i="2" s="1"/>
  <c r="S485" i="2" s="1"/>
  <c r="O487" i="2"/>
  <c r="Q487" i="2" s="1"/>
  <c r="R487" i="2" s="1"/>
  <c r="S487" i="2" s="1"/>
  <c r="P488" i="2"/>
  <c r="O490" i="2"/>
  <c r="Q490" i="2" s="1"/>
  <c r="R490" i="2" s="1"/>
  <c r="S490" i="2" s="1"/>
  <c r="P493" i="2"/>
  <c r="P495" i="2"/>
  <c r="P498" i="2"/>
  <c r="O500" i="2"/>
  <c r="O502" i="2"/>
  <c r="Q502" i="2" s="1"/>
  <c r="R502" i="2" s="1"/>
  <c r="S502" i="2" s="1"/>
  <c r="O505" i="2"/>
  <c r="Q505" i="2" s="1"/>
  <c r="R505" i="2" s="1"/>
  <c r="S505" i="2" s="1"/>
  <c r="O507" i="2"/>
  <c r="Q507" i="2" s="1"/>
  <c r="R507" i="2" s="1"/>
  <c r="S507" i="2" s="1"/>
  <c r="P508" i="2"/>
  <c r="Q508" i="2" s="1"/>
  <c r="R508" i="2" s="1"/>
  <c r="S508" i="2" s="1"/>
  <c r="P510" i="2"/>
  <c r="O512" i="2"/>
  <c r="Q512" i="2" s="1"/>
  <c r="R512" i="2" s="1"/>
  <c r="S512" i="2" s="1"/>
  <c r="P513" i="2"/>
  <c r="P515" i="2"/>
  <c r="O517" i="2"/>
  <c r="Q517" i="2" s="1"/>
  <c r="R517" i="2" s="1"/>
  <c r="S517" i="2" s="1"/>
  <c r="O519" i="2"/>
  <c r="Q519" i="2" s="1"/>
  <c r="R519" i="2" s="1"/>
  <c r="S519" i="2" s="1"/>
  <c r="P520" i="2"/>
  <c r="O522" i="2"/>
  <c r="Q522" i="2" s="1"/>
  <c r="R522" i="2" s="1"/>
  <c r="S522" i="2" s="1"/>
  <c r="P525" i="2"/>
  <c r="P527" i="2"/>
  <c r="P530" i="2"/>
  <c r="O532" i="2"/>
  <c r="O534" i="2"/>
  <c r="Q534" i="2" s="1"/>
  <c r="R534" i="2" s="1"/>
  <c r="S534" i="2" s="1"/>
  <c r="O537" i="2"/>
  <c r="Q537" i="2" s="1"/>
  <c r="R537" i="2" s="1"/>
  <c r="S537" i="2" s="1"/>
  <c r="O539" i="2"/>
  <c r="Q539" i="2" s="1"/>
  <c r="R539" i="2" s="1"/>
  <c r="S539" i="2" s="1"/>
  <c r="P540" i="2"/>
  <c r="Q540" i="2" s="1"/>
  <c r="R540" i="2" s="1"/>
  <c r="S540" i="2" s="1"/>
  <c r="P542" i="2"/>
  <c r="P544" i="2"/>
  <c r="P547" i="2"/>
  <c r="O550" i="2"/>
  <c r="Q550" i="2" s="1"/>
  <c r="R550" i="2" s="1"/>
  <c r="S550" i="2" s="1"/>
  <c r="P553" i="2"/>
  <c r="P555" i="2"/>
  <c r="P557" i="2"/>
  <c r="P559" i="2"/>
  <c r="O561" i="2"/>
  <c r="Q561" i="2" s="1"/>
  <c r="R561" i="2" s="1"/>
  <c r="S561" i="2" s="1"/>
  <c r="P562" i="2"/>
  <c r="O564" i="2"/>
  <c r="Q564" i="2" s="1"/>
  <c r="R564" i="2" s="1"/>
  <c r="S564" i="2" s="1"/>
  <c r="P565" i="2"/>
  <c r="P567" i="2"/>
  <c r="P570" i="2"/>
  <c r="O572" i="2"/>
  <c r="Q572" i="2" s="1"/>
  <c r="R572" i="2" s="1"/>
  <c r="S572" i="2" s="1"/>
  <c r="P573" i="2"/>
  <c r="P575" i="2"/>
  <c r="P578" i="2"/>
  <c r="O580" i="2"/>
  <c r="Q580" i="2" s="1"/>
  <c r="R580" i="2" s="1"/>
  <c r="S580" i="2" s="1"/>
  <c r="P581" i="2"/>
  <c r="P583" i="2"/>
  <c r="P586" i="2"/>
  <c r="O588" i="2"/>
  <c r="Q588" i="2" s="1"/>
  <c r="R588" i="2" s="1"/>
  <c r="S588" i="2" s="1"/>
  <c r="P589" i="2"/>
  <c r="P591" i="2"/>
  <c r="P594" i="2"/>
  <c r="O596" i="2"/>
  <c r="Q596" i="2" s="1"/>
  <c r="R596" i="2" s="1"/>
  <c r="S596" i="2" s="1"/>
  <c r="P597" i="2"/>
  <c r="M41" i="2"/>
  <c r="Q474" i="2" l="1"/>
  <c r="R474" i="2" s="1"/>
  <c r="S474" i="2" s="1"/>
  <c r="Q459" i="2"/>
  <c r="R459" i="2" s="1"/>
  <c r="S459" i="2" s="1"/>
  <c r="Q404" i="2"/>
  <c r="R404" i="2" s="1"/>
  <c r="S404" i="2" s="1"/>
  <c r="Q395" i="2"/>
  <c r="R395" i="2" s="1"/>
  <c r="S395" i="2" s="1"/>
  <c r="Q532" i="2"/>
  <c r="R532" i="2" s="1"/>
  <c r="S532" i="2" s="1"/>
  <c r="Q514" i="2"/>
  <c r="R514" i="2" s="1"/>
  <c r="S514" i="2" s="1"/>
  <c r="Q500" i="2"/>
  <c r="R500" i="2" s="1"/>
  <c r="S500" i="2" s="1"/>
  <c r="Q482" i="2"/>
  <c r="R482" i="2" s="1"/>
  <c r="S482" i="2" s="1"/>
  <c r="Q475" i="2"/>
  <c r="R475" i="2" s="1"/>
  <c r="S475" i="2" s="1"/>
  <c r="Q466" i="2"/>
  <c r="R466" i="2" s="1"/>
  <c r="S466" i="2" s="1"/>
  <c r="Q401" i="2"/>
  <c r="R401" i="2" s="1"/>
  <c r="S401" i="2" s="1"/>
  <c r="Q342" i="2"/>
  <c r="R342" i="2" s="1"/>
  <c r="S342" i="2" s="1"/>
  <c r="Q326" i="2"/>
  <c r="R326" i="2" s="1"/>
  <c r="S326" i="2" s="1"/>
  <c r="Q297" i="2"/>
  <c r="R297" i="2" s="1"/>
  <c r="S297" i="2" s="1"/>
  <c r="Q272" i="2"/>
  <c r="R272" i="2" s="1"/>
  <c r="S272" i="2" s="1"/>
  <c r="Q240" i="2"/>
  <c r="R240" i="2" s="1"/>
  <c r="S240" i="2" s="1"/>
  <c r="Q200" i="2"/>
  <c r="R200" i="2" s="1"/>
  <c r="S200" i="2" s="1"/>
  <c r="Q182" i="2"/>
  <c r="R182" i="2" s="1"/>
  <c r="S182" i="2" s="1"/>
  <c r="Q165" i="2"/>
  <c r="R165" i="2" s="1"/>
  <c r="S165" i="2" s="1"/>
  <c r="Q158" i="2"/>
  <c r="R158" i="2" s="1"/>
  <c r="S158" i="2" s="1"/>
  <c r="Q151" i="2"/>
  <c r="R151" i="2" s="1"/>
  <c r="S151" i="2" s="1"/>
  <c r="Q133" i="2"/>
  <c r="R133" i="2" s="1"/>
  <c r="S133" i="2" s="1"/>
  <c r="Q324" i="2"/>
  <c r="R324" i="2" s="1"/>
  <c r="S324" i="2" s="1"/>
  <c r="Q315" i="2"/>
  <c r="R315" i="2" s="1"/>
  <c r="S315" i="2" s="1"/>
  <c r="Q298" i="2"/>
  <c r="R298" i="2" s="1"/>
  <c r="S298" i="2" s="1"/>
  <c r="Q275" i="2"/>
  <c r="R275" i="2" s="1"/>
  <c r="S275" i="2" s="1"/>
  <c r="Q260" i="2"/>
  <c r="R260" i="2" s="1"/>
  <c r="S260" i="2" s="1"/>
  <c r="Q243" i="2"/>
  <c r="R243" i="2" s="1"/>
  <c r="S243" i="2" s="1"/>
  <c r="Q228" i="2"/>
  <c r="R228" i="2" s="1"/>
  <c r="S228" i="2" s="1"/>
  <c r="Q221" i="2"/>
  <c r="R221" i="2" s="1"/>
  <c r="S221" i="2" s="1"/>
  <c r="Q173" i="2"/>
  <c r="R173" i="2" s="1"/>
  <c r="S173" i="2" s="1"/>
  <c r="Q166" i="2"/>
  <c r="R166" i="2" s="1"/>
  <c r="S166" i="2" s="1"/>
  <c r="Q159" i="2"/>
  <c r="R159" i="2" s="1"/>
  <c r="S159" i="2" s="1"/>
  <c r="Q141" i="2"/>
  <c r="R141" i="2" s="1"/>
  <c r="S141" i="2" s="1"/>
  <c r="Q134" i="2"/>
  <c r="R134" i="2" s="1"/>
  <c r="S134" i="2" s="1"/>
  <c r="Q329" i="2"/>
  <c r="R329" i="2" s="1"/>
  <c r="S329" i="2" s="1"/>
  <c r="Q321" i="2"/>
  <c r="R321" i="2" s="1"/>
  <c r="S321" i="2" s="1"/>
  <c r="Q294" i="2"/>
  <c r="R294" i="2" s="1"/>
  <c r="S294" i="2" s="1"/>
  <c r="Q278" i="2"/>
  <c r="R278" i="2" s="1"/>
  <c r="S278" i="2" s="1"/>
  <c r="Q271" i="2"/>
  <c r="R271" i="2" s="1"/>
  <c r="S271" i="2" s="1"/>
  <c r="Q253" i="2"/>
  <c r="R253" i="2" s="1"/>
  <c r="S253" i="2" s="1"/>
  <c r="Q246" i="2"/>
  <c r="R246" i="2" s="1"/>
  <c r="S246" i="2" s="1"/>
  <c r="Q239" i="2"/>
  <c r="R239" i="2" s="1"/>
  <c r="S239" i="2" s="1"/>
  <c r="Q205" i="2"/>
  <c r="R205" i="2" s="1"/>
  <c r="S205" i="2" s="1"/>
  <c r="Q199" i="2"/>
  <c r="R199" i="2" s="1"/>
  <c r="S199" i="2" s="1"/>
  <c r="Q185" i="2"/>
  <c r="R185" i="2" s="1"/>
  <c r="S185" i="2" s="1"/>
  <c r="Q170" i="2"/>
  <c r="R170" i="2" s="1"/>
  <c r="S170" i="2" s="1"/>
  <c r="Q152" i="2"/>
  <c r="R152" i="2" s="1"/>
  <c r="S152" i="2" s="1"/>
  <c r="Q130" i="2"/>
  <c r="R130" i="2" s="1"/>
  <c r="S130" i="2" s="1"/>
  <c r="Q122" i="2"/>
  <c r="R122" i="2" s="1"/>
  <c r="S122" i="2" s="1"/>
  <c r="Q114" i="2"/>
  <c r="R114" i="2" s="1"/>
  <c r="S114" i="2" s="1"/>
  <c r="Q106" i="2"/>
  <c r="R106" i="2" s="1"/>
  <c r="S106" i="2" s="1"/>
  <c r="Q98" i="2"/>
  <c r="R98" i="2" s="1"/>
  <c r="S98" i="2" s="1"/>
  <c r="Q89" i="2"/>
  <c r="R89" i="2" s="1"/>
  <c r="S89" i="2" s="1"/>
  <c r="Q73" i="2"/>
  <c r="R73" i="2" s="1"/>
  <c r="S73" i="2" s="1"/>
  <c r="Q57" i="2"/>
  <c r="R57" i="2" s="1"/>
  <c r="S57" i="2" s="1"/>
  <c r="Q41" i="2"/>
  <c r="R41" i="2" s="1"/>
  <c r="S41" i="2" s="1"/>
  <c r="Q81" i="2"/>
  <c r="R81" i="2" s="1"/>
  <c r="S81" i="2" s="1"/>
  <c r="Q65" i="2"/>
  <c r="R65" i="2" s="1"/>
  <c r="S65" i="2" s="1"/>
  <c r="Q49" i="2"/>
  <c r="R49" i="2" s="1"/>
  <c r="S49" i="2" s="1"/>
  <c r="Q33" i="2"/>
  <c r="R33" i="2" s="1"/>
  <c r="Q483" i="2"/>
  <c r="R483" i="2" s="1"/>
  <c r="S483" i="2" s="1"/>
  <c r="Q506" i="2"/>
  <c r="R506" i="2" s="1"/>
  <c r="S506" i="2" s="1"/>
  <c r="Q559" i="2"/>
  <c r="R559" i="2" s="1"/>
  <c r="S559" i="2" s="1"/>
  <c r="Q513" i="2"/>
  <c r="R513" i="2" s="1"/>
  <c r="S513" i="2" s="1"/>
  <c r="Q488" i="2"/>
  <c r="R488" i="2" s="1"/>
  <c r="S488" i="2" s="1"/>
  <c r="Q451" i="2"/>
  <c r="R451" i="2" s="1"/>
  <c r="S451" i="2" s="1"/>
  <c r="Q387" i="2"/>
  <c r="R387" i="2" s="1"/>
  <c r="S387" i="2" s="1"/>
  <c r="Q576" i="2"/>
  <c r="R576" i="2" s="1"/>
  <c r="S576" i="2" s="1"/>
  <c r="Q593" i="2"/>
  <c r="R593" i="2" s="1"/>
  <c r="S593" i="2" s="1"/>
  <c r="Q585" i="2"/>
  <c r="R585" i="2" s="1"/>
  <c r="S585" i="2" s="1"/>
  <c r="Q577" i="2"/>
  <c r="R577" i="2" s="1"/>
  <c r="S577" i="2" s="1"/>
  <c r="Q569" i="2"/>
  <c r="R569" i="2" s="1"/>
  <c r="S569" i="2" s="1"/>
  <c r="Q546" i="2"/>
  <c r="R546" i="2" s="1"/>
  <c r="S546" i="2" s="1"/>
  <c r="Q531" i="2"/>
  <c r="R531" i="2" s="1"/>
  <c r="S531" i="2" s="1"/>
  <c r="Q499" i="2"/>
  <c r="R499" i="2" s="1"/>
  <c r="S499" i="2" s="1"/>
  <c r="Q446" i="2"/>
  <c r="R446" i="2" s="1"/>
  <c r="S446" i="2" s="1"/>
  <c r="Q421" i="2"/>
  <c r="R421" i="2" s="1"/>
  <c r="S421" i="2" s="1"/>
  <c r="Q413" i="2"/>
  <c r="R413" i="2" s="1"/>
  <c r="S413" i="2" s="1"/>
  <c r="Q382" i="2"/>
  <c r="R382" i="2" s="1"/>
  <c r="S382" i="2" s="1"/>
  <c r="Q352" i="2"/>
  <c r="R352" i="2" s="1"/>
  <c r="S352" i="2" s="1"/>
  <c r="Q350" i="2"/>
  <c r="R350" i="2" s="1"/>
  <c r="S350" i="2" s="1"/>
  <c r="Q295" i="2"/>
  <c r="R295" i="2" s="1"/>
  <c r="S295" i="2" s="1"/>
  <c r="Q257" i="2"/>
  <c r="R257" i="2" s="1"/>
  <c r="S257" i="2" s="1"/>
  <c r="Q225" i="2"/>
  <c r="R225" i="2" s="1"/>
  <c r="S225" i="2" s="1"/>
  <c r="Q216" i="2"/>
  <c r="R216" i="2" s="1"/>
  <c r="S216" i="2" s="1"/>
  <c r="Q198" i="2"/>
  <c r="R198" i="2" s="1"/>
  <c r="S198" i="2" s="1"/>
  <c r="Q180" i="2"/>
  <c r="R180" i="2" s="1"/>
  <c r="S180" i="2" s="1"/>
  <c r="Q163" i="2"/>
  <c r="R163" i="2" s="1"/>
  <c r="S163" i="2" s="1"/>
  <c r="Q148" i="2"/>
  <c r="R148" i="2" s="1"/>
  <c r="S148" i="2" s="1"/>
  <c r="Q123" i="2"/>
  <c r="R123" i="2" s="1"/>
  <c r="S123" i="2" s="1"/>
  <c r="Q312" i="2"/>
  <c r="R312" i="2" s="1"/>
  <c r="S312" i="2" s="1"/>
  <c r="Q303" i="2"/>
  <c r="R303" i="2" s="1"/>
  <c r="S303" i="2" s="1"/>
  <c r="Q287" i="2"/>
  <c r="R287" i="2" s="1"/>
  <c r="S287" i="2" s="1"/>
  <c r="Q280" i="2"/>
  <c r="R280" i="2" s="1"/>
  <c r="S280" i="2" s="1"/>
  <c r="Q248" i="2"/>
  <c r="R248" i="2" s="1"/>
  <c r="S248" i="2" s="1"/>
  <c r="Q219" i="2"/>
  <c r="R219" i="2" s="1"/>
  <c r="S219" i="2" s="1"/>
  <c r="Q171" i="2"/>
  <c r="R171" i="2" s="1"/>
  <c r="S171" i="2" s="1"/>
  <c r="Q156" i="2"/>
  <c r="R156" i="2" s="1"/>
  <c r="S156" i="2" s="1"/>
  <c r="Q139" i="2"/>
  <c r="R139" i="2" s="1"/>
  <c r="S139" i="2" s="1"/>
  <c r="Q131" i="2"/>
  <c r="R131" i="2" s="1"/>
  <c r="S131" i="2" s="1"/>
  <c r="Q327" i="2"/>
  <c r="R327" i="2" s="1"/>
  <c r="S327" i="2" s="1"/>
  <c r="Q302" i="2"/>
  <c r="R302" i="2" s="1"/>
  <c r="S302" i="2" s="1"/>
  <c r="Q283" i="2"/>
  <c r="R283" i="2" s="1"/>
  <c r="S283" i="2" s="1"/>
  <c r="Q268" i="2"/>
  <c r="R268" i="2" s="1"/>
  <c r="S268" i="2" s="1"/>
  <c r="Q251" i="2"/>
  <c r="R251" i="2" s="1"/>
  <c r="S251" i="2" s="1"/>
  <c r="Q236" i="2"/>
  <c r="R236" i="2" s="1"/>
  <c r="S236" i="2" s="1"/>
  <c r="Q218" i="2"/>
  <c r="R218" i="2" s="1"/>
  <c r="S218" i="2" s="1"/>
  <c r="Q211" i="2"/>
  <c r="R211" i="2" s="1"/>
  <c r="S211" i="2" s="1"/>
  <c r="Q204" i="2"/>
  <c r="R204" i="2" s="1"/>
  <c r="S204" i="2" s="1"/>
  <c r="Q189" i="2"/>
  <c r="R189" i="2" s="1"/>
  <c r="S189" i="2" s="1"/>
  <c r="Q183" i="2"/>
  <c r="R183" i="2" s="1"/>
  <c r="S183" i="2" s="1"/>
  <c r="Q169" i="2"/>
  <c r="R169" i="2" s="1"/>
  <c r="S169" i="2" s="1"/>
  <c r="Q137" i="2"/>
  <c r="R137" i="2" s="1"/>
  <c r="S137" i="2" s="1"/>
  <c r="Q127" i="2"/>
  <c r="R127" i="2" s="1"/>
  <c r="S127" i="2" s="1"/>
  <c r="Q119" i="2"/>
  <c r="R119" i="2" s="1"/>
  <c r="S119" i="2" s="1"/>
  <c r="Q111" i="2"/>
  <c r="R111" i="2" s="1"/>
  <c r="S111" i="2" s="1"/>
  <c r="Q103" i="2"/>
  <c r="R103" i="2" s="1"/>
  <c r="S103" i="2" s="1"/>
  <c r="Q95" i="2"/>
  <c r="R95" i="2" s="1"/>
  <c r="S95" i="2" s="1"/>
  <c r="Q88" i="2"/>
  <c r="R88" i="2" s="1"/>
  <c r="S88" i="2" s="1"/>
  <c r="Q79" i="2"/>
  <c r="R79" i="2" s="1"/>
  <c r="S79" i="2" s="1"/>
  <c r="Q72" i="2"/>
  <c r="R72" i="2" s="1"/>
  <c r="S72" i="2" s="1"/>
  <c r="Q63" i="2"/>
  <c r="R63" i="2" s="1"/>
  <c r="S63" i="2" s="1"/>
  <c r="Q56" i="2"/>
  <c r="R56" i="2" s="1"/>
  <c r="S56" i="2" s="1"/>
  <c r="Q47" i="2"/>
  <c r="R47" i="2" s="1"/>
  <c r="S47" i="2" s="1"/>
  <c r="Q40" i="2"/>
  <c r="R40" i="2" s="1"/>
  <c r="S40" i="2" s="1"/>
  <c r="Q120" i="2"/>
  <c r="R120" i="2" s="1"/>
  <c r="S120" i="2" s="1"/>
  <c r="Q112" i="2"/>
  <c r="R112" i="2" s="1"/>
  <c r="S112" i="2" s="1"/>
  <c r="Q104" i="2"/>
  <c r="R104" i="2" s="1"/>
  <c r="S104" i="2" s="1"/>
  <c r="Q96" i="2"/>
  <c r="R96" i="2" s="1"/>
  <c r="S96" i="2" s="1"/>
  <c r="Q87" i="2"/>
  <c r="R87" i="2" s="1"/>
  <c r="S87" i="2" s="1"/>
  <c r="Q80" i="2"/>
  <c r="R80" i="2" s="1"/>
  <c r="S80" i="2" s="1"/>
  <c r="Q71" i="2"/>
  <c r="R71" i="2" s="1"/>
  <c r="S71" i="2" s="1"/>
  <c r="Q64" i="2"/>
  <c r="R64" i="2" s="1"/>
  <c r="S64" i="2" s="1"/>
  <c r="Q55" i="2"/>
  <c r="R55" i="2" s="1"/>
  <c r="S55" i="2" s="1"/>
  <c r="Q48" i="2"/>
  <c r="R48" i="2" s="1"/>
  <c r="S48" i="2" s="1"/>
  <c r="Q39" i="2"/>
  <c r="R39" i="2" s="1"/>
  <c r="S39" i="2" s="1"/>
  <c r="Q32" i="2"/>
  <c r="R32" i="2" s="1"/>
  <c r="Q467" i="2"/>
  <c r="R467" i="2" s="1"/>
  <c r="S467" i="2" s="1"/>
  <c r="Q538" i="2"/>
  <c r="R538" i="2" s="1"/>
  <c r="S538" i="2" s="1"/>
  <c r="Q520" i="2"/>
  <c r="R520" i="2" s="1"/>
  <c r="S520" i="2" s="1"/>
  <c r="Q481" i="2"/>
  <c r="R481" i="2" s="1"/>
  <c r="S481" i="2" s="1"/>
  <c r="Q465" i="2"/>
  <c r="R465" i="2" s="1"/>
  <c r="S465" i="2" s="1"/>
  <c r="Q458" i="2"/>
  <c r="R458" i="2" s="1"/>
  <c r="S458" i="2" s="1"/>
  <c r="Q444" i="2"/>
  <c r="R444" i="2" s="1"/>
  <c r="S444" i="2" s="1"/>
  <c r="Q394" i="2"/>
  <c r="R394" i="2" s="1"/>
  <c r="S394" i="2" s="1"/>
  <c r="Q380" i="2"/>
  <c r="R380" i="2" s="1"/>
  <c r="S380" i="2" s="1"/>
  <c r="Q592" i="2"/>
  <c r="R592" i="2" s="1"/>
  <c r="S592" i="2" s="1"/>
  <c r="Q584" i="2"/>
  <c r="R584" i="2" s="1"/>
  <c r="S584" i="2" s="1"/>
  <c r="Q568" i="2"/>
  <c r="R568" i="2" s="1"/>
  <c r="S568" i="2" s="1"/>
  <c r="Q551" i="2"/>
  <c r="R551" i="2" s="1"/>
  <c r="S551" i="2" s="1"/>
  <c r="Q545" i="2"/>
  <c r="R545" i="2" s="1"/>
  <c r="S545" i="2" s="1"/>
  <c r="Q402" i="2"/>
  <c r="R402" i="2" s="1"/>
  <c r="S402" i="2" s="1"/>
  <c r="Q457" i="2"/>
  <c r="R457" i="2" s="1"/>
  <c r="S457" i="2" s="1"/>
  <c r="Q422" i="2"/>
  <c r="R422" i="2" s="1"/>
  <c r="S422" i="2" s="1"/>
  <c r="Q591" i="2"/>
  <c r="R591" i="2" s="1"/>
  <c r="S591" i="2" s="1"/>
  <c r="Q583" i="2"/>
  <c r="R583" i="2" s="1"/>
  <c r="S583" i="2" s="1"/>
  <c r="Q575" i="2"/>
  <c r="R575" i="2" s="1"/>
  <c r="S575" i="2" s="1"/>
  <c r="Q567" i="2"/>
  <c r="R567" i="2" s="1"/>
  <c r="S567" i="2" s="1"/>
  <c r="Q557" i="2"/>
  <c r="R557" i="2" s="1"/>
  <c r="S557" i="2" s="1"/>
  <c r="Q542" i="2"/>
  <c r="R542" i="2" s="1"/>
  <c r="S542" i="2" s="1"/>
  <c r="Q525" i="2"/>
  <c r="R525" i="2" s="1"/>
  <c r="S525" i="2" s="1"/>
  <c r="Q510" i="2"/>
  <c r="R510" i="2" s="1"/>
  <c r="S510" i="2" s="1"/>
  <c r="Q493" i="2"/>
  <c r="R493" i="2" s="1"/>
  <c r="S493" i="2" s="1"/>
  <c r="Q463" i="2"/>
  <c r="R463" i="2" s="1"/>
  <c r="S463" i="2" s="1"/>
  <c r="Q418" i="2"/>
  <c r="R418" i="2" s="1"/>
  <c r="S418" i="2" s="1"/>
  <c r="Q408" i="2"/>
  <c r="R408" i="2" s="1"/>
  <c r="S408" i="2" s="1"/>
  <c r="Q399" i="2"/>
  <c r="R399" i="2" s="1"/>
  <c r="S399" i="2" s="1"/>
  <c r="Q556" i="2"/>
  <c r="R556" i="2" s="1"/>
  <c r="S556" i="2" s="1"/>
  <c r="Q535" i="2"/>
  <c r="R535" i="2" s="1"/>
  <c r="S535" i="2" s="1"/>
  <c r="Q528" i="2"/>
  <c r="R528" i="2" s="1"/>
  <c r="S528" i="2" s="1"/>
  <c r="Q521" i="2"/>
  <c r="R521" i="2" s="1"/>
  <c r="S521" i="2" s="1"/>
  <c r="Q503" i="2"/>
  <c r="R503" i="2" s="1"/>
  <c r="S503" i="2" s="1"/>
  <c r="Q496" i="2"/>
  <c r="R496" i="2" s="1"/>
  <c r="S496" i="2" s="1"/>
  <c r="Q489" i="2"/>
  <c r="R489" i="2" s="1"/>
  <c r="S489" i="2" s="1"/>
  <c r="Q480" i="2"/>
  <c r="R480" i="2" s="1"/>
  <c r="S480" i="2" s="1"/>
  <c r="Q464" i="2"/>
  <c r="R464" i="2" s="1"/>
  <c r="S464" i="2" s="1"/>
  <c r="Q454" i="2"/>
  <c r="R454" i="2" s="1"/>
  <c r="S454" i="2" s="1"/>
  <c r="Q425" i="2"/>
  <c r="R425" i="2" s="1"/>
  <c r="S425" i="2" s="1"/>
  <c r="Q417" i="2"/>
  <c r="R417" i="2" s="1"/>
  <c r="S417" i="2" s="1"/>
  <c r="Q390" i="2"/>
  <c r="R390" i="2" s="1"/>
  <c r="S390" i="2" s="1"/>
  <c r="Q360" i="2"/>
  <c r="R360" i="2" s="1"/>
  <c r="S360" i="2" s="1"/>
  <c r="Q348" i="2"/>
  <c r="R348" i="2" s="1"/>
  <c r="S348" i="2" s="1"/>
  <c r="Q598" i="2"/>
  <c r="R598" i="2" s="1"/>
  <c r="S598" i="2" s="1"/>
  <c r="Q590" i="2"/>
  <c r="R590" i="2" s="1"/>
  <c r="S590" i="2" s="1"/>
  <c r="Q582" i="2"/>
  <c r="R582" i="2" s="1"/>
  <c r="S582" i="2" s="1"/>
  <c r="Q574" i="2"/>
  <c r="R574" i="2" s="1"/>
  <c r="S574" i="2" s="1"/>
  <c r="Q566" i="2"/>
  <c r="R566" i="2" s="1"/>
  <c r="S566" i="2" s="1"/>
  <c r="Q560" i="2"/>
  <c r="R560" i="2" s="1"/>
  <c r="S560" i="2" s="1"/>
  <c r="Q543" i="2"/>
  <c r="R543" i="2" s="1"/>
  <c r="S543" i="2" s="1"/>
  <c r="Q536" i="2"/>
  <c r="R536" i="2" s="1"/>
  <c r="S536" i="2" s="1"/>
  <c r="Q529" i="2"/>
  <c r="R529" i="2" s="1"/>
  <c r="S529" i="2" s="1"/>
  <c r="Q511" i="2"/>
  <c r="R511" i="2" s="1"/>
  <c r="S511" i="2" s="1"/>
  <c r="Q504" i="2"/>
  <c r="R504" i="2" s="1"/>
  <c r="S504" i="2" s="1"/>
  <c r="Q497" i="2"/>
  <c r="R497" i="2" s="1"/>
  <c r="S497" i="2" s="1"/>
  <c r="Q452" i="2"/>
  <c r="R452" i="2" s="1"/>
  <c r="S452" i="2" s="1"/>
  <c r="Q443" i="2"/>
  <c r="R443" i="2" s="1"/>
  <c r="S443" i="2" s="1"/>
  <c r="Q426" i="2"/>
  <c r="R426" i="2" s="1"/>
  <c r="S426" i="2" s="1"/>
  <c r="Q419" i="2"/>
  <c r="R419" i="2" s="1"/>
  <c r="S419" i="2" s="1"/>
  <c r="Q412" i="2"/>
  <c r="R412" i="2" s="1"/>
  <c r="S412" i="2" s="1"/>
  <c r="Q388" i="2"/>
  <c r="R388" i="2" s="1"/>
  <c r="S388" i="2" s="1"/>
  <c r="Q379" i="2"/>
  <c r="R379" i="2" s="1"/>
  <c r="S379" i="2" s="1"/>
  <c r="Q359" i="2"/>
  <c r="R359" i="2" s="1"/>
  <c r="S359" i="2" s="1"/>
  <c r="Q349" i="2"/>
  <c r="R349" i="2" s="1"/>
  <c r="S349" i="2" s="1"/>
  <c r="Q356" i="2"/>
  <c r="R356" i="2" s="1"/>
  <c r="S356" i="2" s="1"/>
  <c r="Q347" i="2"/>
  <c r="R347" i="2" s="1"/>
  <c r="S347" i="2" s="1"/>
  <c r="Q331" i="2"/>
  <c r="R331" i="2" s="1"/>
  <c r="S331" i="2" s="1"/>
  <c r="Q314" i="2"/>
  <c r="R314" i="2" s="1"/>
  <c r="S314" i="2" s="1"/>
  <c r="Q307" i="2"/>
  <c r="R307" i="2" s="1"/>
  <c r="S307" i="2" s="1"/>
  <c r="Q300" i="2"/>
  <c r="R300" i="2" s="1"/>
  <c r="S300" i="2" s="1"/>
  <c r="Q269" i="2"/>
  <c r="R269" i="2" s="1"/>
  <c r="S269" i="2" s="1"/>
  <c r="Q262" i="2"/>
  <c r="R262" i="2" s="1"/>
  <c r="S262" i="2" s="1"/>
  <c r="Q255" i="2"/>
  <c r="R255" i="2" s="1"/>
  <c r="S255" i="2" s="1"/>
  <c r="Q237" i="2"/>
  <c r="R237" i="2" s="1"/>
  <c r="S237" i="2" s="1"/>
  <c r="Q230" i="2"/>
  <c r="R230" i="2" s="1"/>
  <c r="S230" i="2" s="1"/>
  <c r="Q223" i="2"/>
  <c r="R223" i="2" s="1"/>
  <c r="S223" i="2" s="1"/>
  <c r="Q214" i="2"/>
  <c r="R214" i="2" s="1"/>
  <c r="S214" i="2" s="1"/>
  <c r="Q206" i="2"/>
  <c r="R206" i="2" s="1"/>
  <c r="S206" i="2" s="1"/>
  <c r="Q196" i="2"/>
  <c r="R196" i="2" s="1"/>
  <c r="S196" i="2" s="1"/>
  <c r="Q187" i="2"/>
  <c r="R187" i="2" s="1"/>
  <c r="S187" i="2" s="1"/>
  <c r="Q178" i="2"/>
  <c r="R178" i="2" s="1"/>
  <c r="S178" i="2" s="1"/>
  <c r="Q168" i="2"/>
  <c r="R168" i="2" s="1"/>
  <c r="S168" i="2" s="1"/>
  <c r="Q345" i="2"/>
  <c r="R345" i="2" s="1"/>
  <c r="S345" i="2" s="1"/>
  <c r="Q337" i="2"/>
  <c r="R337" i="2" s="1"/>
  <c r="S337" i="2" s="1"/>
  <c r="Q310" i="2"/>
  <c r="R310" i="2" s="1"/>
  <c r="S310" i="2" s="1"/>
  <c r="Q265" i="2"/>
  <c r="R265" i="2" s="1"/>
  <c r="S265" i="2" s="1"/>
  <c r="Q233" i="2"/>
  <c r="R233" i="2" s="1"/>
  <c r="S233" i="2" s="1"/>
  <c r="Q176" i="2"/>
  <c r="R176" i="2" s="1"/>
  <c r="S176" i="2" s="1"/>
  <c r="Q144" i="2"/>
  <c r="R144" i="2" s="1"/>
  <c r="S144" i="2" s="1"/>
  <c r="Q129" i="2"/>
  <c r="R129" i="2" s="1"/>
  <c r="S129" i="2" s="1"/>
  <c r="Q332" i="2"/>
  <c r="R332" i="2" s="1"/>
  <c r="S332" i="2" s="1"/>
  <c r="Q308" i="2"/>
  <c r="R308" i="2" s="1"/>
  <c r="S308" i="2" s="1"/>
  <c r="Q299" i="2"/>
  <c r="R299" i="2" s="1"/>
  <c r="S299" i="2" s="1"/>
  <c r="Q274" i="2"/>
  <c r="R274" i="2" s="1"/>
  <c r="S274" i="2" s="1"/>
  <c r="Q256" i="2"/>
  <c r="R256" i="2" s="1"/>
  <c r="S256" i="2" s="1"/>
  <c r="Q242" i="2"/>
  <c r="R242" i="2" s="1"/>
  <c r="S242" i="2" s="1"/>
  <c r="Q224" i="2"/>
  <c r="R224" i="2" s="1"/>
  <c r="S224" i="2" s="1"/>
  <c r="Q217" i="2"/>
  <c r="R217" i="2" s="1"/>
  <c r="S217" i="2" s="1"/>
  <c r="Q195" i="2"/>
  <c r="R195" i="2" s="1"/>
  <c r="S195" i="2" s="1"/>
  <c r="Q188" i="2"/>
  <c r="R188" i="2" s="1"/>
  <c r="S188" i="2" s="1"/>
  <c r="Q174" i="2"/>
  <c r="R174" i="2" s="1"/>
  <c r="S174" i="2" s="1"/>
  <c r="Q167" i="2"/>
  <c r="R167" i="2" s="1"/>
  <c r="S167" i="2" s="1"/>
  <c r="Q149" i="2"/>
  <c r="R149" i="2" s="1"/>
  <c r="S149" i="2" s="1"/>
  <c r="Q142" i="2"/>
  <c r="R142" i="2" s="1"/>
  <c r="S142" i="2" s="1"/>
  <c r="Q126" i="2"/>
  <c r="R126" i="2" s="1"/>
  <c r="S126" i="2" s="1"/>
  <c r="Q86" i="2"/>
  <c r="R86" i="2" s="1"/>
  <c r="S86" i="2" s="1"/>
  <c r="Q70" i="2"/>
  <c r="R70" i="2" s="1"/>
  <c r="S70" i="2" s="1"/>
  <c r="Q54" i="2"/>
  <c r="R54" i="2" s="1"/>
  <c r="S54" i="2" s="1"/>
  <c r="Q38" i="2"/>
  <c r="R38" i="2" s="1"/>
  <c r="S38" i="2" s="1"/>
  <c r="Q118" i="2"/>
  <c r="R118" i="2" s="1"/>
  <c r="S118" i="2" s="1"/>
  <c r="Q110" i="2"/>
  <c r="R110" i="2" s="1"/>
  <c r="S110" i="2" s="1"/>
  <c r="Q102" i="2"/>
  <c r="R102" i="2" s="1"/>
  <c r="S102" i="2" s="1"/>
  <c r="Q94" i="2"/>
  <c r="R94" i="2" s="1"/>
  <c r="S94" i="2" s="1"/>
  <c r="Q78" i="2"/>
  <c r="R78" i="2" s="1"/>
  <c r="S78" i="2" s="1"/>
  <c r="Q62" i="2"/>
  <c r="R62" i="2" s="1"/>
  <c r="S62" i="2" s="1"/>
  <c r="Q46" i="2"/>
  <c r="R46" i="2" s="1"/>
  <c r="S46" i="2" s="1"/>
  <c r="Q30" i="2"/>
  <c r="R30" i="2" s="1"/>
  <c r="Q515" i="2"/>
  <c r="R515" i="2" s="1"/>
  <c r="S515" i="2" s="1"/>
  <c r="Q453" i="2"/>
  <c r="R453" i="2" s="1"/>
  <c r="S453" i="2" s="1"/>
  <c r="Q389" i="2"/>
  <c r="R389" i="2" s="1"/>
  <c r="S389" i="2" s="1"/>
  <c r="Q430" i="2"/>
  <c r="R430" i="2" s="1"/>
  <c r="S430" i="2" s="1"/>
  <c r="Q366" i="2"/>
  <c r="R366" i="2" s="1"/>
  <c r="S366" i="2" s="1"/>
  <c r="Q597" i="2"/>
  <c r="R597" i="2" s="1"/>
  <c r="S597" i="2" s="1"/>
  <c r="Q589" i="2"/>
  <c r="R589" i="2" s="1"/>
  <c r="S589" i="2" s="1"/>
  <c r="Q581" i="2"/>
  <c r="R581" i="2" s="1"/>
  <c r="S581" i="2" s="1"/>
  <c r="Q573" i="2"/>
  <c r="R573" i="2" s="1"/>
  <c r="S573" i="2" s="1"/>
  <c r="Q565" i="2"/>
  <c r="R565" i="2" s="1"/>
  <c r="S565" i="2" s="1"/>
  <c r="Q547" i="2"/>
  <c r="R547" i="2" s="1"/>
  <c r="S547" i="2" s="1"/>
  <c r="Q530" i="2"/>
  <c r="R530" i="2" s="1"/>
  <c r="S530" i="2" s="1"/>
  <c r="Q516" i="2"/>
  <c r="R516" i="2" s="1"/>
  <c r="S516" i="2" s="1"/>
  <c r="Q498" i="2"/>
  <c r="R498" i="2" s="1"/>
  <c r="S498" i="2" s="1"/>
  <c r="Q484" i="2"/>
  <c r="R484" i="2" s="1"/>
  <c r="S484" i="2" s="1"/>
  <c r="Q468" i="2"/>
  <c r="R468" i="2" s="1"/>
  <c r="S468" i="2" s="1"/>
  <c r="Q433" i="2"/>
  <c r="R433" i="2" s="1"/>
  <c r="S433" i="2" s="1"/>
  <c r="Q369" i="2"/>
  <c r="R369" i="2" s="1"/>
  <c r="S369" i="2" s="1"/>
  <c r="Q437" i="2"/>
  <c r="R437" i="2" s="1"/>
  <c r="S437" i="2" s="1"/>
  <c r="Q429" i="2"/>
  <c r="R429" i="2" s="1"/>
  <c r="S429" i="2" s="1"/>
  <c r="Q423" i="2"/>
  <c r="R423" i="2" s="1"/>
  <c r="S423" i="2" s="1"/>
  <c r="Q416" i="2"/>
  <c r="R416" i="2" s="1"/>
  <c r="S416" i="2" s="1"/>
  <c r="Q373" i="2"/>
  <c r="R373" i="2" s="1"/>
  <c r="S373" i="2" s="1"/>
  <c r="Q365" i="2"/>
  <c r="R365" i="2" s="1"/>
  <c r="S365" i="2" s="1"/>
  <c r="Q558" i="2"/>
  <c r="R558" i="2" s="1"/>
  <c r="S558" i="2" s="1"/>
  <c r="Q541" i="2"/>
  <c r="R541" i="2" s="1"/>
  <c r="S541" i="2" s="1"/>
  <c r="Q526" i="2"/>
  <c r="R526" i="2" s="1"/>
  <c r="S526" i="2" s="1"/>
  <c r="Q509" i="2"/>
  <c r="R509" i="2" s="1"/>
  <c r="S509" i="2" s="1"/>
  <c r="Q494" i="2"/>
  <c r="R494" i="2" s="1"/>
  <c r="S494" i="2" s="1"/>
  <c r="Q476" i="2"/>
  <c r="R476" i="2" s="1"/>
  <c r="S476" i="2" s="1"/>
  <c r="Q450" i="2"/>
  <c r="R450" i="2" s="1"/>
  <c r="S450" i="2" s="1"/>
  <c r="Q440" i="2"/>
  <c r="R440" i="2" s="1"/>
  <c r="S440" i="2" s="1"/>
  <c r="Q386" i="2"/>
  <c r="R386" i="2" s="1"/>
  <c r="S386" i="2" s="1"/>
  <c r="Q376" i="2"/>
  <c r="R376" i="2" s="1"/>
  <c r="S376" i="2" s="1"/>
  <c r="Q357" i="2"/>
  <c r="R357" i="2" s="1"/>
  <c r="S357" i="2" s="1"/>
  <c r="Q333" i="2"/>
  <c r="R333" i="2" s="1"/>
  <c r="S333" i="2" s="1"/>
  <c r="Q354" i="2"/>
  <c r="R354" i="2" s="1"/>
  <c r="S354" i="2" s="1"/>
  <c r="Q344" i="2"/>
  <c r="R344" i="2" s="1"/>
  <c r="S344" i="2" s="1"/>
  <c r="Q335" i="2"/>
  <c r="R335" i="2" s="1"/>
  <c r="S335" i="2" s="1"/>
  <c r="Q328" i="2"/>
  <c r="R328" i="2" s="1"/>
  <c r="S328" i="2" s="1"/>
  <c r="Q319" i="2"/>
  <c r="R319" i="2" s="1"/>
  <c r="S319" i="2" s="1"/>
  <c r="Q284" i="2"/>
  <c r="R284" i="2" s="1"/>
  <c r="S284" i="2" s="1"/>
  <c r="Q212" i="2"/>
  <c r="R212" i="2" s="1"/>
  <c r="S212" i="2" s="1"/>
  <c r="Q203" i="2"/>
  <c r="R203" i="2" s="1"/>
  <c r="S203" i="2" s="1"/>
  <c r="Q194" i="2"/>
  <c r="R194" i="2" s="1"/>
  <c r="S194" i="2" s="1"/>
  <c r="Q184" i="2"/>
  <c r="R184" i="2" s="1"/>
  <c r="S184" i="2" s="1"/>
  <c r="Q153" i="2"/>
  <c r="R153" i="2" s="1"/>
  <c r="S153" i="2" s="1"/>
  <c r="Q343" i="2"/>
  <c r="R343" i="2" s="1"/>
  <c r="S343" i="2" s="1"/>
  <c r="Q336" i="2"/>
  <c r="R336" i="2" s="1"/>
  <c r="S336" i="2" s="1"/>
  <c r="Q291" i="2"/>
  <c r="R291" i="2" s="1"/>
  <c r="S291" i="2" s="1"/>
  <c r="Q277" i="2"/>
  <c r="R277" i="2" s="1"/>
  <c r="S277" i="2" s="1"/>
  <c r="Q270" i="2"/>
  <c r="R270" i="2" s="1"/>
  <c r="S270" i="2" s="1"/>
  <c r="Q263" i="2"/>
  <c r="R263" i="2" s="1"/>
  <c r="S263" i="2" s="1"/>
  <c r="Q245" i="2"/>
  <c r="R245" i="2" s="1"/>
  <c r="S245" i="2" s="1"/>
  <c r="Q238" i="2"/>
  <c r="R238" i="2" s="1"/>
  <c r="S238" i="2" s="1"/>
  <c r="Q231" i="2"/>
  <c r="R231" i="2" s="1"/>
  <c r="S231" i="2" s="1"/>
  <c r="Q208" i="2"/>
  <c r="R208" i="2" s="1"/>
  <c r="S208" i="2" s="1"/>
  <c r="Q192" i="2"/>
  <c r="R192" i="2" s="1"/>
  <c r="S192" i="2" s="1"/>
  <c r="Q161" i="2"/>
  <c r="R161" i="2" s="1"/>
  <c r="S161" i="2" s="1"/>
  <c r="Q136" i="2"/>
  <c r="R136" i="2" s="1"/>
  <c r="S136" i="2" s="1"/>
  <c r="Q306" i="2"/>
  <c r="R306" i="2" s="1"/>
  <c r="S306" i="2" s="1"/>
  <c r="Q296" i="2"/>
  <c r="R296" i="2" s="1"/>
  <c r="S296" i="2" s="1"/>
  <c r="Q273" i="2"/>
  <c r="R273" i="2" s="1"/>
  <c r="S273" i="2" s="1"/>
  <c r="Q241" i="2"/>
  <c r="R241" i="2" s="1"/>
  <c r="S241" i="2" s="1"/>
  <c r="Q215" i="2"/>
  <c r="R215" i="2" s="1"/>
  <c r="S215" i="2" s="1"/>
  <c r="Q201" i="2"/>
  <c r="R201" i="2" s="1"/>
  <c r="S201" i="2" s="1"/>
  <c r="Q179" i="2"/>
  <c r="R179" i="2" s="1"/>
  <c r="S179" i="2" s="1"/>
  <c r="Q164" i="2"/>
  <c r="R164" i="2" s="1"/>
  <c r="S164" i="2" s="1"/>
  <c r="Q147" i="2"/>
  <c r="R147" i="2" s="1"/>
  <c r="S147" i="2" s="1"/>
  <c r="Q124" i="2"/>
  <c r="R124" i="2" s="1"/>
  <c r="S124" i="2" s="1"/>
  <c r="Q116" i="2"/>
  <c r="R116" i="2" s="1"/>
  <c r="S116" i="2" s="1"/>
  <c r="Q108" i="2"/>
  <c r="R108" i="2" s="1"/>
  <c r="S108" i="2" s="1"/>
  <c r="Q100" i="2"/>
  <c r="R100" i="2" s="1"/>
  <c r="S100" i="2" s="1"/>
  <c r="Q115" i="2"/>
  <c r="R115" i="2" s="1"/>
  <c r="S115" i="2" s="1"/>
  <c r="Q107" i="2"/>
  <c r="R107" i="2" s="1"/>
  <c r="S107" i="2" s="1"/>
  <c r="Q99" i="2"/>
  <c r="R99" i="2" s="1"/>
  <c r="S99" i="2" s="1"/>
  <c r="B4" i="4"/>
  <c r="E22" i="18"/>
  <c r="B10" i="18"/>
  <c r="F50" i="18"/>
  <c r="J24" i="4" l="1"/>
  <c r="J28" i="4"/>
  <c r="J32" i="4"/>
  <c r="J36" i="4"/>
  <c r="J40" i="4"/>
  <c r="J44" i="4"/>
  <c r="J48" i="4"/>
  <c r="J52" i="4"/>
  <c r="J56" i="4"/>
  <c r="J60" i="4"/>
  <c r="J64" i="4"/>
  <c r="J68" i="4"/>
  <c r="J72" i="4"/>
  <c r="J76" i="4"/>
  <c r="J80" i="4"/>
  <c r="J84" i="4"/>
  <c r="J25" i="4"/>
  <c r="J29" i="4"/>
  <c r="J33" i="4"/>
  <c r="J37" i="4"/>
  <c r="J41" i="4"/>
  <c r="J45" i="4"/>
  <c r="J49" i="4"/>
  <c r="J53" i="4"/>
  <c r="J57" i="4"/>
  <c r="J61" i="4"/>
  <c r="J65" i="4"/>
  <c r="J69" i="4"/>
  <c r="J73" i="4"/>
  <c r="J77" i="4"/>
  <c r="J81" i="4"/>
  <c r="J85" i="4"/>
  <c r="J89" i="4"/>
  <c r="J93" i="4"/>
  <c r="J97" i="4"/>
  <c r="J101" i="4"/>
  <c r="J105" i="4"/>
  <c r="J109" i="4"/>
  <c r="J113" i="4"/>
  <c r="J117" i="4"/>
  <c r="J27" i="4"/>
  <c r="J35" i="4"/>
  <c r="J43" i="4"/>
  <c r="J51" i="4"/>
  <c r="J59" i="4"/>
  <c r="J67" i="4"/>
  <c r="J75" i="4"/>
  <c r="J83" i="4"/>
  <c r="J90" i="4"/>
  <c r="J95" i="4"/>
  <c r="J100" i="4"/>
  <c r="J106" i="4"/>
  <c r="J111" i="4"/>
  <c r="J116" i="4"/>
  <c r="J121" i="4"/>
  <c r="J125" i="4"/>
  <c r="J129" i="4"/>
  <c r="J133" i="4"/>
  <c r="J137" i="4"/>
  <c r="J141" i="4"/>
  <c r="J145" i="4"/>
  <c r="J149" i="4"/>
  <c r="J153" i="4"/>
  <c r="J157" i="4"/>
  <c r="J161" i="4"/>
  <c r="J165" i="4"/>
  <c r="J169" i="4"/>
  <c r="J173" i="4"/>
  <c r="J177" i="4"/>
  <c r="J181" i="4"/>
  <c r="J185" i="4"/>
  <c r="J189" i="4"/>
  <c r="J193" i="4"/>
  <c r="J197" i="4"/>
  <c r="J201" i="4"/>
  <c r="J205" i="4"/>
  <c r="J209" i="4"/>
  <c r="J213" i="4"/>
  <c r="J217" i="4"/>
  <c r="J221" i="4"/>
  <c r="J225" i="4"/>
  <c r="J229" i="4"/>
  <c r="J233" i="4"/>
  <c r="J237" i="4"/>
  <c r="J241" i="4"/>
  <c r="J245" i="4"/>
  <c r="J249" i="4"/>
  <c r="J253" i="4"/>
  <c r="J257" i="4"/>
  <c r="J261" i="4"/>
  <c r="J265" i="4"/>
  <c r="J269" i="4"/>
  <c r="J273" i="4"/>
  <c r="J277" i="4"/>
  <c r="J281" i="4"/>
  <c r="J285" i="4"/>
  <c r="J22" i="4"/>
  <c r="J30" i="4"/>
  <c r="J38" i="4"/>
  <c r="J46" i="4"/>
  <c r="J54" i="4"/>
  <c r="J62" i="4"/>
  <c r="J70" i="4"/>
  <c r="J78" i="4"/>
  <c r="J86" i="4"/>
  <c r="J91" i="4"/>
  <c r="J96" i="4"/>
  <c r="J102" i="4"/>
  <c r="J107" i="4"/>
  <c r="J112" i="4"/>
  <c r="J118" i="4"/>
  <c r="J122" i="4"/>
  <c r="J126" i="4"/>
  <c r="J130" i="4"/>
  <c r="J134" i="4"/>
  <c r="J138" i="4"/>
  <c r="J142" i="4"/>
  <c r="J146" i="4"/>
  <c r="J150" i="4"/>
  <c r="J154" i="4"/>
  <c r="J158" i="4"/>
  <c r="J162" i="4"/>
  <c r="J166" i="4"/>
  <c r="J170" i="4"/>
  <c r="J174" i="4"/>
  <c r="J178" i="4"/>
  <c r="J182" i="4"/>
  <c r="J186" i="4"/>
  <c r="J190" i="4"/>
  <c r="J194" i="4"/>
  <c r="J198" i="4"/>
  <c r="J202" i="4"/>
  <c r="J206" i="4"/>
  <c r="J210" i="4"/>
  <c r="J214" i="4"/>
  <c r="J218" i="4"/>
  <c r="J222" i="4"/>
  <c r="J226" i="4"/>
  <c r="J230" i="4"/>
  <c r="J234" i="4"/>
  <c r="J238" i="4"/>
  <c r="J242" i="4"/>
  <c r="J246" i="4"/>
  <c r="J250" i="4"/>
  <c r="J254" i="4"/>
  <c r="J258" i="4"/>
  <c r="J262" i="4"/>
  <c r="J266" i="4"/>
  <c r="J270" i="4"/>
  <c r="J274" i="4"/>
  <c r="J278" i="4"/>
  <c r="J282" i="4"/>
  <c r="J286" i="4"/>
  <c r="J23" i="4"/>
  <c r="J31" i="4"/>
  <c r="J39" i="4"/>
  <c r="J47" i="4"/>
  <c r="J55" i="4"/>
  <c r="J63" i="4"/>
  <c r="J71" i="4"/>
  <c r="J79" i="4"/>
  <c r="J87" i="4"/>
  <c r="J92" i="4"/>
  <c r="J98" i="4"/>
  <c r="J103" i="4"/>
  <c r="J108" i="4"/>
  <c r="J114" i="4"/>
  <c r="J119" i="4"/>
  <c r="J123" i="4"/>
  <c r="J127" i="4"/>
  <c r="J131" i="4"/>
  <c r="J135" i="4"/>
  <c r="J139" i="4"/>
  <c r="J143" i="4"/>
  <c r="J147" i="4"/>
  <c r="J151" i="4"/>
  <c r="J155" i="4"/>
  <c r="J159" i="4"/>
  <c r="J163" i="4"/>
  <c r="J167" i="4"/>
  <c r="J171" i="4"/>
  <c r="J175" i="4"/>
  <c r="J179" i="4"/>
  <c r="J183" i="4"/>
  <c r="J187" i="4"/>
  <c r="J191" i="4"/>
  <c r="J195" i="4"/>
  <c r="J199" i="4"/>
  <c r="J203" i="4"/>
  <c r="J207" i="4"/>
  <c r="J211" i="4"/>
  <c r="J215" i="4"/>
  <c r="J219" i="4"/>
  <c r="J223" i="4"/>
  <c r="J227" i="4"/>
  <c r="J231" i="4"/>
  <c r="J235" i="4"/>
  <c r="J239" i="4"/>
  <c r="J243" i="4"/>
  <c r="J247" i="4"/>
  <c r="J251" i="4"/>
  <c r="J255" i="4"/>
  <c r="J259" i="4"/>
  <c r="J263" i="4"/>
  <c r="J267" i="4"/>
  <c r="J271" i="4"/>
  <c r="J275" i="4"/>
  <c r="J279" i="4"/>
  <c r="J283" i="4"/>
  <c r="J287" i="4"/>
  <c r="J291" i="4"/>
  <c r="J295" i="4"/>
  <c r="J299" i="4"/>
  <c r="J303" i="4"/>
  <c r="J307" i="4"/>
  <c r="J311" i="4"/>
  <c r="J315" i="4"/>
  <c r="J319" i="4"/>
  <c r="J323" i="4"/>
  <c r="J327" i="4"/>
  <c r="J331" i="4"/>
  <c r="J335" i="4"/>
  <c r="J339" i="4"/>
  <c r="J343" i="4"/>
  <c r="J347" i="4"/>
  <c r="J351" i="4"/>
  <c r="J355" i="4"/>
  <c r="J359" i="4"/>
  <c r="J363" i="4"/>
  <c r="J367" i="4"/>
  <c r="J371" i="4"/>
  <c r="J375" i="4"/>
  <c r="J379" i="4"/>
  <c r="J383" i="4"/>
  <c r="J387" i="4"/>
  <c r="J391" i="4"/>
  <c r="J395" i="4"/>
  <c r="J399" i="4"/>
  <c r="J403" i="4"/>
  <c r="J407" i="4"/>
  <c r="J411" i="4"/>
  <c r="J415" i="4"/>
  <c r="J42" i="4"/>
  <c r="J74" i="4"/>
  <c r="J99" i="4"/>
  <c r="J120" i="4"/>
  <c r="J136" i="4"/>
  <c r="J152" i="4"/>
  <c r="J168" i="4"/>
  <c r="J184" i="4"/>
  <c r="J200" i="4"/>
  <c r="J216" i="4"/>
  <c r="J232" i="4"/>
  <c r="J248" i="4"/>
  <c r="J264" i="4"/>
  <c r="J280" i="4"/>
  <c r="J290" i="4"/>
  <c r="J296" i="4"/>
  <c r="J301" i="4"/>
  <c r="J306" i="4"/>
  <c r="J312" i="4"/>
  <c r="J317" i="4"/>
  <c r="J322" i="4"/>
  <c r="J328" i="4"/>
  <c r="J333" i="4"/>
  <c r="J338" i="4"/>
  <c r="J344" i="4"/>
  <c r="J349" i="4"/>
  <c r="J354" i="4"/>
  <c r="J360" i="4"/>
  <c r="J365" i="4"/>
  <c r="J370" i="4"/>
  <c r="J376" i="4"/>
  <c r="J381" i="4"/>
  <c r="J386" i="4"/>
  <c r="J392" i="4"/>
  <c r="J397" i="4"/>
  <c r="J402" i="4"/>
  <c r="J408" i="4"/>
  <c r="J413" i="4"/>
  <c r="J418" i="4"/>
  <c r="J422" i="4"/>
  <c r="J426" i="4"/>
  <c r="J430" i="4"/>
  <c r="J434" i="4"/>
  <c r="J438" i="4"/>
  <c r="J442" i="4"/>
  <c r="J446" i="4"/>
  <c r="J450" i="4"/>
  <c r="J454" i="4"/>
  <c r="J458" i="4"/>
  <c r="J462" i="4"/>
  <c r="J466" i="4"/>
  <c r="J470" i="4"/>
  <c r="J474" i="4"/>
  <c r="J478" i="4"/>
  <c r="J482" i="4"/>
  <c r="J486" i="4"/>
  <c r="J490" i="4"/>
  <c r="J494" i="4"/>
  <c r="J498" i="4"/>
  <c r="J502" i="4"/>
  <c r="J506" i="4"/>
  <c r="J510" i="4"/>
  <c r="J514" i="4"/>
  <c r="J518" i="4"/>
  <c r="J522" i="4"/>
  <c r="J526" i="4"/>
  <c r="J530" i="4"/>
  <c r="J534" i="4"/>
  <c r="J538" i="4"/>
  <c r="J542" i="4"/>
  <c r="J546" i="4"/>
  <c r="J550" i="4"/>
  <c r="J554" i="4"/>
  <c r="J558" i="4"/>
  <c r="J562" i="4"/>
  <c r="J566" i="4"/>
  <c r="J570" i="4"/>
  <c r="J574" i="4"/>
  <c r="J578" i="4"/>
  <c r="J582" i="4"/>
  <c r="J586" i="4"/>
  <c r="J590" i="4"/>
  <c r="J50" i="4"/>
  <c r="J82" i="4"/>
  <c r="J104" i="4"/>
  <c r="J124" i="4"/>
  <c r="J140" i="4"/>
  <c r="J156" i="4"/>
  <c r="J172" i="4"/>
  <c r="J188" i="4"/>
  <c r="J204" i="4"/>
  <c r="J220" i="4"/>
  <c r="J236" i="4"/>
  <c r="J252" i="4"/>
  <c r="J268" i="4"/>
  <c r="J284" i="4"/>
  <c r="J292" i="4"/>
  <c r="J297" i="4"/>
  <c r="J302" i="4"/>
  <c r="J308" i="4"/>
  <c r="J313" i="4"/>
  <c r="J318" i="4"/>
  <c r="J324" i="4"/>
  <c r="J329" i="4"/>
  <c r="J334" i="4"/>
  <c r="J340" i="4"/>
  <c r="J345" i="4"/>
  <c r="J350" i="4"/>
  <c r="J356" i="4"/>
  <c r="J361" i="4"/>
  <c r="J366" i="4"/>
  <c r="J372" i="4"/>
  <c r="J377" i="4"/>
  <c r="J382" i="4"/>
  <c r="J388" i="4"/>
  <c r="J393" i="4"/>
  <c r="J398" i="4"/>
  <c r="J404" i="4"/>
  <c r="J409" i="4"/>
  <c r="J414" i="4"/>
  <c r="J419" i="4"/>
  <c r="J423" i="4"/>
  <c r="J427" i="4"/>
  <c r="J431" i="4"/>
  <c r="J435" i="4"/>
  <c r="J439" i="4"/>
  <c r="J443" i="4"/>
  <c r="J447" i="4"/>
  <c r="J451" i="4"/>
  <c r="J455" i="4"/>
  <c r="J459" i="4"/>
  <c r="J463" i="4"/>
  <c r="J467" i="4"/>
  <c r="J471" i="4"/>
  <c r="J475" i="4"/>
  <c r="J479" i="4"/>
  <c r="J483" i="4"/>
  <c r="J487" i="4"/>
  <c r="J491" i="4"/>
  <c r="J495" i="4"/>
  <c r="J499" i="4"/>
  <c r="J503" i="4"/>
  <c r="J507" i="4"/>
  <c r="J511" i="4"/>
  <c r="J515" i="4"/>
  <c r="J519" i="4"/>
  <c r="J523" i="4"/>
  <c r="J527" i="4"/>
  <c r="J531" i="4"/>
  <c r="J535" i="4"/>
  <c r="J539" i="4"/>
  <c r="J543" i="4"/>
  <c r="J547" i="4"/>
  <c r="J551" i="4"/>
  <c r="J555" i="4"/>
  <c r="J559" i="4"/>
  <c r="J563" i="4"/>
  <c r="J567" i="4"/>
  <c r="J571" i="4"/>
  <c r="J575" i="4"/>
  <c r="J579" i="4"/>
  <c r="J583" i="4"/>
  <c r="J587" i="4"/>
  <c r="J591" i="4"/>
  <c r="J26" i="4"/>
  <c r="J58" i="4"/>
  <c r="J88" i="4"/>
  <c r="J110" i="4"/>
  <c r="J128" i="4"/>
  <c r="J144" i="4"/>
  <c r="J160" i="4"/>
  <c r="J176" i="4"/>
  <c r="J192" i="4"/>
  <c r="J208" i="4"/>
  <c r="J224" i="4"/>
  <c r="J240" i="4"/>
  <c r="J256" i="4"/>
  <c r="J272" i="4"/>
  <c r="J288" i="4"/>
  <c r="J293" i="4"/>
  <c r="J298" i="4"/>
  <c r="J304" i="4"/>
  <c r="J309" i="4"/>
  <c r="J314" i="4"/>
  <c r="J320" i="4"/>
  <c r="J325" i="4"/>
  <c r="J330" i="4"/>
  <c r="J336" i="4"/>
  <c r="J341" i="4"/>
  <c r="J346" i="4"/>
  <c r="J352" i="4"/>
  <c r="J357" i="4"/>
  <c r="J362" i="4"/>
  <c r="J368" i="4"/>
  <c r="J373" i="4"/>
  <c r="J378" i="4"/>
  <c r="J384" i="4"/>
  <c r="J389" i="4"/>
  <c r="J394" i="4"/>
  <c r="J400" i="4"/>
  <c r="J405" i="4"/>
  <c r="J410" i="4"/>
  <c r="J416" i="4"/>
  <c r="J420" i="4"/>
  <c r="J424" i="4"/>
  <c r="J428" i="4"/>
  <c r="J432" i="4"/>
  <c r="J436" i="4"/>
  <c r="J440" i="4"/>
  <c r="J444" i="4"/>
  <c r="J448" i="4"/>
  <c r="J452" i="4"/>
  <c r="J456" i="4"/>
  <c r="J460" i="4"/>
  <c r="J464" i="4"/>
  <c r="J468" i="4"/>
  <c r="J472" i="4"/>
  <c r="J476" i="4"/>
  <c r="J480" i="4"/>
  <c r="J484" i="4"/>
  <c r="J488" i="4"/>
  <c r="J492" i="4"/>
  <c r="J496" i="4"/>
  <c r="J500" i="4"/>
  <c r="J504" i="4"/>
  <c r="J508" i="4"/>
  <c r="J512" i="4"/>
  <c r="J516" i="4"/>
  <c r="J520" i="4"/>
  <c r="J524" i="4"/>
  <c r="J528" i="4"/>
  <c r="J532" i="4"/>
  <c r="J536" i="4"/>
  <c r="J540" i="4"/>
  <c r="J544" i="4"/>
  <c r="J548" i="4"/>
  <c r="J552" i="4"/>
  <c r="J556" i="4"/>
  <c r="J560" i="4"/>
  <c r="J564" i="4"/>
  <c r="J568" i="4"/>
  <c r="J572" i="4"/>
  <c r="J576" i="4"/>
  <c r="J580" i="4"/>
  <c r="J584" i="4"/>
  <c r="J588" i="4"/>
  <c r="J592" i="4"/>
  <c r="J34" i="4"/>
  <c r="J132" i="4"/>
  <c r="J196" i="4"/>
  <c r="J260" i="4"/>
  <c r="J300" i="4"/>
  <c r="J321" i="4"/>
  <c r="J342" i="4"/>
  <c r="J364" i="4"/>
  <c r="J385" i="4"/>
  <c r="J406" i="4"/>
  <c r="J425" i="4"/>
  <c r="J441" i="4"/>
  <c r="J457" i="4"/>
  <c r="J473" i="4"/>
  <c r="J489" i="4"/>
  <c r="J505" i="4"/>
  <c r="J521" i="4"/>
  <c r="J537" i="4"/>
  <c r="J553" i="4"/>
  <c r="J569" i="4"/>
  <c r="J585" i="4"/>
  <c r="J66" i="4"/>
  <c r="J148" i="4"/>
  <c r="J212" i="4"/>
  <c r="J276" i="4"/>
  <c r="J305" i="4"/>
  <c r="J326" i="4"/>
  <c r="J348" i="4"/>
  <c r="J369" i="4"/>
  <c r="J390" i="4"/>
  <c r="J412" i="4"/>
  <c r="J429" i="4"/>
  <c r="J445" i="4"/>
  <c r="J461" i="4"/>
  <c r="J477" i="4"/>
  <c r="J493" i="4"/>
  <c r="J509" i="4"/>
  <c r="J525" i="4"/>
  <c r="J541" i="4"/>
  <c r="J557" i="4"/>
  <c r="J573" i="4"/>
  <c r="J589" i="4"/>
  <c r="J94" i="4"/>
  <c r="J164" i="4"/>
  <c r="J228" i="4"/>
  <c r="J289" i="4"/>
  <c r="J310" i="4"/>
  <c r="J332" i="4"/>
  <c r="J353" i="4"/>
  <c r="J374" i="4"/>
  <c r="J396" i="4"/>
  <c r="J417" i="4"/>
  <c r="J433" i="4"/>
  <c r="J449" i="4"/>
  <c r="J465" i="4"/>
  <c r="J481" i="4"/>
  <c r="J497" i="4"/>
  <c r="J513" i="4"/>
  <c r="J529" i="4"/>
  <c r="J545" i="4"/>
  <c r="J561" i="4"/>
  <c r="J577" i="4"/>
  <c r="J593" i="4"/>
  <c r="J115" i="4"/>
  <c r="J180" i="4"/>
  <c r="J244" i="4"/>
  <c r="J294" i="4"/>
  <c r="J316" i="4"/>
  <c r="J337" i="4"/>
  <c r="J358" i="4"/>
  <c r="J380" i="4"/>
  <c r="J401" i="4"/>
  <c r="J421" i="4"/>
  <c r="J437" i="4"/>
  <c r="J453" i="4"/>
  <c r="J469" i="4"/>
  <c r="J485" i="4"/>
  <c r="J501" i="4"/>
  <c r="J517" i="4"/>
  <c r="J533" i="4"/>
  <c r="J549" i="4"/>
  <c r="J565" i="4"/>
  <c r="J581" i="4"/>
  <c r="I21" i="4"/>
  <c r="I22" i="4"/>
  <c r="I23" i="4"/>
  <c r="I24" i="4"/>
  <c r="I25" i="4"/>
  <c r="I26" i="4"/>
  <c r="I27" i="4"/>
  <c r="I28" i="4"/>
  <c r="I29" i="4"/>
  <c r="I30" i="4"/>
  <c r="I31" i="4"/>
  <c r="I32" i="4"/>
  <c r="I33" i="4"/>
  <c r="I34" i="4"/>
  <c r="I35" i="4"/>
  <c r="I36" i="4"/>
  <c r="I37" i="4"/>
  <c r="I38" i="4"/>
  <c r="I39" i="4"/>
  <c r="I40" i="4"/>
  <c r="I41" i="4"/>
  <c r="I42" i="4"/>
  <c r="I43" i="4"/>
  <c r="I44" i="4"/>
  <c r="I45" i="4"/>
  <c r="I46" i="4"/>
  <c r="I47" i="4"/>
  <c r="I48" i="4"/>
  <c r="I49" i="4"/>
  <c r="I50" i="4"/>
  <c r="I51" i="4"/>
  <c r="I52" i="4"/>
  <c r="I53" i="4"/>
  <c r="I54" i="4"/>
  <c r="I55" i="4"/>
  <c r="I56" i="4"/>
  <c r="I57" i="4"/>
  <c r="I58" i="4"/>
  <c r="I59" i="4"/>
  <c r="I60" i="4"/>
  <c r="I61" i="4"/>
  <c r="I62" i="4"/>
  <c r="I63" i="4"/>
  <c r="I64" i="4"/>
  <c r="I65" i="4"/>
  <c r="I66" i="4"/>
  <c r="I67" i="4"/>
  <c r="I68" i="4"/>
  <c r="I69" i="4"/>
  <c r="I82" i="4"/>
  <c r="I83" i="4"/>
  <c r="I84" i="4"/>
  <c r="I85" i="4"/>
  <c r="I109" i="4"/>
  <c r="I110" i="4"/>
  <c r="I117" i="4"/>
  <c r="K117" i="4" s="1"/>
  <c r="I70" i="4"/>
  <c r="I71" i="4"/>
  <c r="I72" i="4"/>
  <c r="K72" i="4" s="1"/>
  <c r="I73" i="4"/>
  <c r="I86" i="4"/>
  <c r="I87" i="4"/>
  <c r="I88" i="4"/>
  <c r="I89" i="4"/>
  <c r="I74" i="4"/>
  <c r="I75" i="4"/>
  <c r="I79" i="4"/>
  <c r="K79" i="4" s="1"/>
  <c r="I81" i="4"/>
  <c r="K81" i="4" s="1"/>
  <c r="I90" i="4"/>
  <c r="I91" i="4"/>
  <c r="I100" i="4"/>
  <c r="I104" i="4"/>
  <c r="K104" i="4" s="1"/>
  <c r="I111" i="4"/>
  <c r="I112" i="4"/>
  <c r="K112" i="4" s="1"/>
  <c r="I114" i="4"/>
  <c r="I115" i="4"/>
  <c r="K115" i="4" s="1"/>
  <c r="I121" i="4"/>
  <c r="I122" i="4"/>
  <c r="I129" i="4"/>
  <c r="I130" i="4"/>
  <c r="I137" i="4"/>
  <c r="I138" i="4"/>
  <c r="I145" i="4"/>
  <c r="I146" i="4"/>
  <c r="I153" i="4"/>
  <c r="I154" i="4"/>
  <c r="I161" i="4"/>
  <c r="I162" i="4"/>
  <c r="I168" i="4"/>
  <c r="I169" i="4"/>
  <c r="I170" i="4"/>
  <c r="I176" i="4"/>
  <c r="I177" i="4"/>
  <c r="I178" i="4"/>
  <c r="I184" i="4"/>
  <c r="I185" i="4"/>
  <c r="I186" i="4"/>
  <c r="I192" i="4"/>
  <c r="I193" i="4"/>
  <c r="I194" i="4"/>
  <c r="I200" i="4"/>
  <c r="I201" i="4"/>
  <c r="I202" i="4"/>
  <c r="I209" i="4"/>
  <c r="I94" i="4"/>
  <c r="I95" i="4"/>
  <c r="I108" i="4"/>
  <c r="K108" i="4" s="1"/>
  <c r="I113" i="4"/>
  <c r="I123" i="4"/>
  <c r="I124" i="4"/>
  <c r="K124" i="4" s="1"/>
  <c r="I131" i="4"/>
  <c r="I132" i="4"/>
  <c r="I139" i="4"/>
  <c r="I140" i="4"/>
  <c r="I147" i="4"/>
  <c r="I148" i="4"/>
  <c r="K148" i="4" s="1"/>
  <c r="I155" i="4"/>
  <c r="I156" i="4"/>
  <c r="I163" i="4"/>
  <c r="I171" i="4"/>
  <c r="I179" i="4"/>
  <c r="I187" i="4"/>
  <c r="I195" i="4"/>
  <c r="I203" i="4"/>
  <c r="I210" i="4"/>
  <c r="I211" i="4"/>
  <c r="I218" i="4"/>
  <c r="I219" i="4"/>
  <c r="I226" i="4"/>
  <c r="I227" i="4"/>
  <c r="K227" i="4" s="1"/>
  <c r="I228" i="4"/>
  <c r="I229" i="4"/>
  <c r="I234" i="4"/>
  <c r="K234" i="4" s="1"/>
  <c r="I235" i="4"/>
  <c r="I236" i="4"/>
  <c r="I237" i="4"/>
  <c r="I238" i="4"/>
  <c r="I239" i="4"/>
  <c r="I240" i="4"/>
  <c r="I250" i="4"/>
  <c r="I251" i="4"/>
  <c r="I267" i="4"/>
  <c r="I268" i="4"/>
  <c r="I269" i="4"/>
  <c r="K269" i="4" s="1"/>
  <c r="I270" i="4"/>
  <c r="I271" i="4"/>
  <c r="I272" i="4"/>
  <c r="I273" i="4"/>
  <c r="K273" i="4" s="1"/>
  <c r="I274" i="4"/>
  <c r="I78" i="4"/>
  <c r="K78" i="4" s="1"/>
  <c r="I96" i="4"/>
  <c r="K96" i="4" s="1"/>
  <c r="I101" i="4"/>
  <c r="I125" i="4"/>
  <c r="I126" i="4"/>
  <c r="I127" i="4"/>
  <c r="K127" i="4" s="1"/>
  <c r="I144" i="4"/>
  <c r="K144" i="4" s="1"/>
  <c r="I157" i="4"/>
  <c r="I158" i="4"/>
  <c r="I159" i="4"/>
  <c r="K159" i="4" s="1"/>
  <c r="I172" i="4"/>
  <c r="I173" i="4"/>
  <c r="I174" i="4"/>
  <c r="I175" i="4"/>
  <c r="K175" i="4" s="1"/>
  <c r="I188" i="4"/>
  <c r="I189" i="4"/>
  <c r="I190" i="4"/>
  <c r="I191" i="4"/>
  <c r="K191" i="4" s="1"/>
  <c r="I204" i="4"/>
  <c r="I205" i="4"/>
  <c r="K205" i="4" s="1"/>
  <c r="I206" i="4"/>
  <c r="I207" i="4"/>
  <c r="K207" i="4" s="1"/>
  <c r="I224" i="4"/>
  <c r="I225" i="4"/>
  <c r="K225" i="4" s="1"/>
  <c r="I242" i="4"/>
  <c r="I246" i="4"/>
  <c r="I248" i="4"/>
  <c r="I249" i="4"/>
  <c r="K249" i="4" s="1"/>
  <c r="I254" i="4"/>
  <c r="I258" i="4"/>
  <c r="I259" i="4"/>
  <c r="K259" i="4" s="1"/>
  <c r="I263" i="4"/>
  <c r="K263" i="4" s="1"/>
  <c r="I291" i="4"/>
  <c r="I292" i="4"/>
  <c r="I293" i="4"/>
  <c r="K293" i="4" s="1"/>
  <c r="I294" i="4"/>
  <c r="I295" i="4"/>
  <c r="I296" i="4"/>
  <c r="I297" i="4"/>
  <c r="K297" i="4" s="1"/>
  <c r="I298" i="4"/>
  <c r="I323" i="4"/>
  <c r="I324" i="4"/>
  <c r="I325" i="4"/>
  <c r="K325" i="4" s="1"/>
  <c r="I326" i="4"/>
  <c r="I327" i="4"/>
  <c r="I328" i="4"/>
  <c r="I329" i="4"/>
  <c r="K329" i="4" s="1"/>
  <c r="I330" i="4"/>
  <c r="I349" i="4"/>
  <c r="K349" i="4" s="1"/>
  <c r="I350" i="4"/>
  <c r="I351" i="4"/>
  <c r="I352" i="4"/>
  <c r="I353" i="4"/>
  <c r="K353" i="4" s="1"/>
  <c r="I354" i="4"/>
  <c r="I374" i="4"/>
  <c r="I92" i="4"/>
  <c r="I93" i="4"/>
  <c r="K93" i="4" s="1"/>
  <c r="I98" i="4"/>
  <c r="I99" i="4"/>
  <c r="I105" i="4"/>
  <c r="I120" i="4"/>
  <c r="I133" i="4"/>
  <c r="K133" i="4" s="1"/>
  <c r="I134" i="4"/>
  <c r="I135" i="4"/>
  <c r="K135" i="4" s="1"/>
  <c r="I152" i="4"/>
  <c r="I220" i="4"/>
  <c r="I221" i="4"/>
  <c r="I223" i="4"/>
  <c r="I230" i="4"/>
  <c r="I232" i="4"/>
  <c r="I233" i="4"/>
  <c r="K233" i="4" s="1"/>
  <c r="I245" i="4"/>
  <c r="K245" i="4" s="1"/>
  <c r="I247" i="4"/>
  <c r="K254" i="4"/>
  <c r="I257" i="4"/>
  <c r="I262" i="4"/>
  <c r="K262" i="4" s="1"/>
  <c r="I266" i="4"/>
  <c r="K266" i="4" s="1"/>
  <c r="I299" i="4"/>
  <c r="I300" i="4"/>
  <c r="I301" i="4"/>
  <c r="I302" i="4"/>
  <c r="I303" i="4"/>
  <c r="I304" i="4"/>
  <c r="K304" i="4" s="1"/>
  <c r="I305" i="4"/>
  <c r="I306" i="4"/>
  <c r="I331" i="4"/>
  <c r="I332" i="4"/>
  <c r="K332" i="4" s="1"/>
  <c r="I333" i="4"/>
  <c r="I334" i="4"/>
  <c r="I335" i="4"/>
  <c r="I336" i="4"/>
  <c r="K336" i="4" s="1"/>
  <c r="I337" i="4"/>
  <c r="I338" i="4"/>
  <c r="I355" i="4"/>
  <c r="I356" i="4"/>
  <c r="I357" i="4"/>
  <c r="I358" i="4"/>
  <c r="K358" i="4" s="1"/>
  <c r="I359" i="4"/>
  <c r="I360" i="4"/>
  <c r="I361" i="4"/>
  <c r="I362" i="4"/>
  <c r="I77" i="4"/>
  <c r="K77" i="4" s="1"/>
  <c r="I102" i="4"/>
  <c r="I103" i="4"/>
  <c r="I128" i="4"/>
  <c r="K128" i="4" s="1"/>
  <c r="I141" i="4"/>
  <c r="I142" i="4"/>
  <c r="I143" i="4"/>
  <c r="K143" i="4" s="1"/>
  <c r="I106" i="4"/>
  <c r="K106" i="4" s="1"/>
  <c r="I116" i="4"/>
  <c r="K116" i="4" s="1"/>
  <c r="I150" i="4"/>
  <c r="K150" i="4" s="1"/>
  <c r="I208" i="4"/>
  <c r="K208" i="4" s="1"/>
  <c r="I231" i="4"/>
  <c r="K231" i="4" s="1"/>
  <c r="I244" i="4"/>
  <c r="I253" i="4"/>
  <c r="K253" i="4" s="1"/>
  <c r="I255" i="4"/>
  <c r="I261" i="4"/>
  <c r="I265" i="4"/>
  <c r="K265" i="4" s="1"/>
  <c r="I278" i="4"/>
  <c r="I282" i="4"/>
  <c r="I308" i="4"/>
  <c r="I312" i="4"/>
  <c r="K312" i="4" s="1"/>
  <c r="I342" i="4"/>
  <c r="I346" i="4"/>
  <c r="I364" i="4"/>
  <c r="I371" i="4"/>
  <c r="I375" i="4"/>
  <c r="K375" i="4" s="1"/>
  <c r="I384" i="4"/>
  <c r="I76" i="4"/>
  <c r="K76" i="4" s="1"/>
  <c r="I136" i="4"/>
  <c r="I149" i="4"/>
  <c r="K149" i="4" s="1"/>
  <c r="I212" i="4"/>
  <c r="K212" i="4" s="1"/>
  <c r="I213" i="4"/>
  <c r="I214" i="4"/>
  <c r="I215" i="4"/>
  <c r="I252" i="4"/>
  <c r="K252" i="4" s="1"/>
  <c r="I277" i="4"/>
  <c r="I281" i="4"/>
  <c r="I284" i="4"/>
  <c r="K284" i="4" s="1"/>
  <c r="I286" i="4"/>
  <c r="K286" i="4" s="1"/>
  <c r="I288" i="4"/>
  <c r="K288" i="4" s="1"/>
  <c r="I290" i="4"/>
  <c r="K290" i="4" s="1"/>
  <c r="I307" i="4"/>
  <c r="I311" i="4"/>
  <c r="K311" i="4" s="1"/>
  <c r="I315" i="4"/>
  <c r="K315" i="4" s="1"/>
  <c r="I317" i="4"/>
  <c r="I319" i="4"/>
  <c r="K319" i="4" s="1"/>
  <c r="I321" i="4"/>
  <c r="I341" i="4"/>
  <c r="I345" i="4"/>
  <c r="I348" i="4"/>
  <c r="K348" i="4" s="1"/>
  <c r="I363" i="4"/>
  <c r="I366" i="4"/>
  <c r="K366" i="4" s="1"/>
  <c r="I368" i="4"/>
  <c r="I370" i="4"/>
  <c r="K370" i="4" s="1"/>
  <c r="I377" i="4"/>
  <c r="I378" i="4"/>
  <c r="I381" i="4"/>
  <c r="I383" i="4"/>
  <c r="K384" i="4"/>
  <c r="I393" i="4"/>
  <c r="I394" i="4"/>
  <c r="I395" i="4"/>
  <c r="K395" i="4" s="1"/>
  <c r="I396" i="4"/>
  <c r="K396" i="4" s="1"/>
  <c r="I397" i="4"/>
  <c r="I399" i="4"/>
  <c r="I400" i="4"/>
  <c r="I404" i="4"/>
  <c r="I405" i="4"/>
  <c r="K405" i="4" s="1"/>
  <c r="I407" i="4"/>
  <c r="I408" i="4"/>
  <c r="I412" i="4"/>
  <c r="I413" i="4"/>
  <c r="I414" i="4"/>
  <c r="I427" i="4"/>
  <c r="I428" i="4"/>
  <c r="I429" i="4"/>
  <c r="I430" i="4"/>
  <c r="I432" i="4"/>
  <c r="I433" i="4"/>
  <c r="I434" i="4"/>
  <c r="I436" i="4"/>
  <c r="I437" i="4"/>
  <c r="I438" i="4"/>
  <c r="K438" i="4" s="1"/>
  <c r="I445" i="4"/>
  <c r="I446" i="4"/>
  <c r="K446" i="4" s="1"/>
  <c r="I453" i="4"/>
  <c r="I454" i="4"/>
  <c r="K454" i="4" s="1"/>
  <c r="I461" i="4"/>
  <c r="I462" i="4"/>
  <c r="K462" i="4" s="1"/>
  <c r="I469" i="4"/>
  <c r="I470" i="4"/>
  <c r="K470" i="4" s="1"/>
  <c r="I477" i="4"/>
  <c r="I478" i="4"/>
  <c r="K478" i="4" s="1"/>
  <c r="I485" i="4"/>
  <c r="I486" i="4"/>
  <c r="K486" i="4" s="1"/>
  <c r="I493" i="4"/>
  <c r="I494" i="4"/>
  <c r="K494" i="4" s="1"/>
  <c r="I119" i="4"/>
  <c r="K119" i="4" s="1"/>
  <c r="I164" i="4"/>
  <c r="I165" i="4"/>
  <c r="K165" i="4" s="1"/>
  <c r="I166" i="4"/>
  <c r="I167" i="4"/>
  <c r="K167" i="4" s="1"/>
  <c r="I180" i="4"/>
  <c r="I181" i="4"/>
  <c r="I182" i="4"/>
  <c r="I183" i="4"/>
  <c r="K183" i="4" s="1"/>
  <c r="I196" i="4"/>
  <c r="I197" i="4"/>
  <c r="I198" i="4"/>
  <c r="I199" i="4"/>
  <c r="K199" i="4" s="1"/>
  <c r="I217" i="4"/>
  <c r="K217" i="4" s="1"/>
  <c r="I222" i="4"/>
  <c r="I241" i="4"/>
  <c r="K241" i="4" s="1"/>
  <c r="I243" i="4"/>
  <c r="I256" i="4"/>
  <c r="K256" i="4" s="1"/>
  <c r="I260" i="4"/>
  <c r="K260" i="4" s="1"/>
  <c r="I264" i="4"/>
  <c r="K264" i="4" s="1"/>
  <c r="I275" i="4"/>
  <c r="I276" i="4"/>
  <c r="I280" i="4"/>
  <c r="I310" i="4"/>
  <c r="I314" i="4"/>
  <c r="K314" i="4" s="1"/>
  <c r="I340" i="4"/>
  <c r="I344" i="4"/>
  <c r="I373" i="4"/>
  <c r="K373" i="4" s="1"/>
  <c r="K374" i="4"/>
  <c r="I380" i="4"/>
  <c r="K380" i="4" s="1"/>
  <c r="I382" i="4"/>
  <c r="K382" i="4" s="1"/>
  <c r="I386" i="4"/>
  <c r="I387" i="4"/>
  <c r="I388" i="4"/>
  <c r="K388" i="4" s="1"/>
  <c r="I389" i="4"/>
  <c r="K389" i="4" s="1"/>
  <c r="I391" i="4"/>
  <c r="I392" i="4"/>
  <c r="I398" i="4"/>
  <c r="K398" i="4" s="1"/>
  <c r="I151" i="4"/>
  <c r="K151" i="4" s="1"/>
  <c r="I160" i="4"/>
  <c r="I216" i="4"/>
  <c r="K216" i="4" s="1"/>
  <c r="I289" i="4"/>
  <c r="I313" i="4"/>
  <c r="K313" i="4" s="1"/>
  <c r="I318" i="4"/>
  <c r="K318" i="4" s="1"/>
  <c r="I339" i="4"/>
  <c r="I347" i="4"/>
  <c r="K347" i="4" s="1"/>
  <c r="I365" i="4"/>
  <c r="K365" i="4" s="1"/>
  <c r="K400" i="4"/>
  <c r="I403" i="4"/>
  <c r="K403" i="4" s="1"/>
  <c r="I416" i="4"/>
  <c r="K416" i="4" s="1"/>
  <c r="I419" i="4"/>
  <c r="I423" i="4"/>
  <c r="I424" i="4"/>
  <c r="I425" i="4"/>
  <c r="I426" i="4"/>
  <c r="K426" i="4" s="1"/>
  <c r="I439" i="4"/>
  <c r="I440" i="4"/>
  <c r="I441" i="4"/>
  <c r="I450" i="4"/>
  <c r="K450" i="4" s="1"/>
  <c r="I451" i="4"/>
  <c r="K451" i="4" s="1"/>
  <c r="I460" i="4"/>
  <c r="K460" i="4" s="1"/>
  <c r="I471" i="4"/>
  <c r="I472" i="4"/>
  <c r="I473" i="4"/>
  <c r="I482" i="4"/>
  <c r="K482" i="4" s="1"/>
  <c r="I483" i="4"/>
  <c r="K483" i="4" s="1"/>
  <c r="I492" i="4"/>
  <c r="K492" i="4" s="1"/>
  <c r="I497" i="4"/>
  <c r="I498" i="4"/>
  <c r="I505" i="4"/>
  <c r="I506" i="4"/>
  <c r="I513" i="4"/>
  <c r="I514" i="4"/>
  <c r="I521" i="4"/>
  <c r="I522" i="4"/>
  <c r="I529" i="4"/>
  <c r="I530" i="4"/>
  <c r="I537" i="4"/>
  <c r="I538" i="4"/>
  <c r="I545" i="4"/>
  <c r="I546" i="4"/>
  <c r="I553" i="4"/>
  <c r="I554" i="4"/>
  <c r="I561" i="4"/>
  <c r="I562" i="4"/>
  <c r="I569" i="4"/>
  <c r="I570" i="4"/>
  <c r="I577" i="4"/>
  <c r="I578" i="4"/>
  <c r="I80" i="4"/>
  <c r="K80" i="4" s="1"/>
  <c r="I97" i="4"/>
  <c r="I118" i="4"/>
  <c r="K118" i="4" s="1"/>
  <c r="K222" i="4"/>
  <c r="I279" i="4"/>
  <c r="K279" i="4" s="1"/>
  <c r="I287" i="4"/>
  <c r="K287" i="4" s="1"/>
  <c r="I316" i="4"/>
  <c r="K316" i="4" s="1"/>
  <c r="I376" i="4"/>
  <c r="I385" i="4"/>
  <c r="K385" i="4" s="1"/>
  <c r="I390" i="4"/>
  <c r="I402" i="4"/>
  <c r="K402" i="4" s="1"/>
  <c r="K408" i="4"/>
  <c r="I411" i="4"/>
  <c r="K411" i="4" s="1"/>
  <c r="I415" i="4"/>
  <c r="K415" i="4" s="1"/>
  <c r="I422" i="4"/>
  <c r="I447" i="4"/>
  <c r="I448" i="4"/>
  <c r="I449" i="4"/>
  <c r="I458" i="4"/>
  <c r="K458" i="4" s="1"/>
  <c r="I459" i="4"/>
  <c r="K459" i="4" s="1"/>
  <c r="I468" i="4"/>
  <c r="K468" i="4" s="1"/>
  <c r="I479" i="4"/>
  <c r="I480" i="4"/>
  <c r="I481" i="4"/>
  <c r="I285" i="4"/>
  <c r="K285" i="4" s="1"/>
  <c r="I309" i="4"/>
  <c r="K309" i="4" s="1"/>
  <c r="I322" i="4"/>
  <c r="K322" i="4" s="1"/>
  <c r="I343" i="4"/>
  <c r="K343" i="4" s="1"/>
  <c r="I369" i="4"/>
  <c r="K369" i="4" s="1"/>
  <c r="I372" i="4"/>
  <c r="I379" i="4"/>
  <c r="K379" i="4" s="1"/>
  <c r="K392" i="4"/>
  <c r="I401" i="4"/>
  <c r="I410" i="4"/>
  <c r="I418" i="4"/>
  <c r="K418" i="4" s="1"/>
  <c r="I421" i="4"/>
  <c r="K422" i="4"/>
  <c r="I431" i="4"/>
  <c r="K431" i="4" s="1"/>
  <c r="I435" i="4"/>
  <c r="K435" i="4" s="1"/>
  <c r="I444" i="4"/>
  <c r="K444" i="4" s="1"/>
  <c r="I455" i="4"/>
  <c r="K455" i="4" s="1"/>
  <c r="I456" i="4"/>
  <c r="I457" i="4"/>
  <c r="I466" i="4"/>
  <c r="K466" i="4" s="1"/>
  <c r="I467" i="4"/>
  <c r="K467" i="4" s="1"/>
  <c r="I476" i="4"/>
  <c r="K476" i="4" s="1"/>
  <c r="I487" i="4"/>
  <c r="K487" i="4" s="1"/>
  <c r="I488" i="4"/>
  <c r="I489" i="4"/>
  <c r="I501" i="4"/>
  <c r="I502" i="4"/>
  <c r="I509" i="4"/>
  <c r="I510" i="4"/>
  <c r="I517" i="4"/>
  <c r="I518" i="4"/>
  <c r="I525" i="4"/>
  <c r="I526" i="4"/>
  <c r="I533" i="4"/>
  <c r="I534" i="4"/>
  <c r="I541" i="4"/>
  <c r="I542" i="4"/>
  <c r="I549" i="4"/>
  <c r="I550" i="4"/>
  <c r="I557" i="4"/>
  <c r="I558" i="4"/>
  <c r="I565" i="4"/>
  <c r="I566" i="4"/>
  <c r="I573" i="4"/>
  <c r="I574" i="4"/>
  <c r="I581" i="4"/>
  <c r="I582" i="4"/>
  <c r="I589" i="4"/>
  <c r="I590" i="4"/>
  <c r="I417" i="4"/>
  <c r="K417" i="4" s="1"/>
  <c r="I463" i="4"/>
  <c r="I504" i="4"/>
  <c r="K504" i="4" s="1"/>
  <c r="I507" i="4"/>
  <c r="I520" i="4"/>
  <c r="K520" i="4" s="1"/>
  <c r="I523" i="4"/>
  <c r="I536" i="4"/>
  <c r="K536" i="4" s="1"/>
  <c r="I539" i="4"/>
  <c r="I552" i="4"/>
  <c r="K552" i="4" s="1"/>
  <c r="I555" i="4"/>
  <c r="I568" i="4"/>
  <c r="K568" i="4" s="1"/>
  <c r="I571" i="4"/>
  <c r="I583" i="4"/>
  <c r="I584" i="4"/>
  <c r="K584" i="4" s="1"/>
  <c r="I585" i="4"/>
  <c r="I367" i="4"/>
  <c r="K367" i="4" s="1"/>
  <c r="I420" i="4"/>
  <c r="I442" i="4"/>
  <c r="K442" i="4" s="1"/>
  <c r="I465" i="4"/>
  <c r="K465" i="4" s="1"/>
  <c r="I475" i="4"/>
  <c r="K475" i="4" s="1"/>
  <c r="I484" i="4"/>
  <c r="K484" i="4" s="1"/>
  <c r="I500" i="4"/>
  <c r="K500" i="4" s="1"/>
  <c r="I503" i="4"/>
  <c r="I516" i="4"/>
  <c r="K516" i="4" s="1"/>
  <c r="I519" i="4"/>
  <c r="I532" i="4"/>
  <c r="K532" i="4" s="1"/>
  <c r="I535" i="4"/>
  <c r="I548" i="4"/>
  <c r="K548" i="4" s="1"/>
  <c r="I551" i="4"/>
  <c r="I564" i="4"/>
  <c r="K564" i="4" s="1"/>
  <c r="I567" i="4"/>
  <c r="I580" i="4"/>
  <c r="K580" i="4" s="1"/>
  <c r="I591" i="4"/>
  <c r="K591" i="4" s="1"/>
  <c r="I592" i="4"/>
  <c r="I593" i="4"/>
  <c r="I107" i="4"/>
  <c r="K107" i="4" s="1"/>
  <c r="I524" i="4"/>
  <c r="K524" i="4" s="1"/>
  <c r="I527" i="4"/>
  <c r="I540" i="4"/>
  <c r="K540" i="4" s="1"/>
  <c r="I543" i="4"/>
  <c r="I556" i="4"/>
  <c r="K556" i="4" s="1"/>
  <c r="I559" i="4"/>
  <c r="I572" i="4"/>
  <c r="K572" i="4" s="1"/>
  <c r="I575" i="4"/>
  <c r="I586" i="4"/>
  <c r="K586" i="4" s="1"/>
  <c r="I587" i="4"/>
  <c r="I406" i="4"/>
  <c r="K406" i="4" s="1"/>
  <c r="I491" i="4"/>
  <c r="K491" i="4" s="1"/>
  <c r="I496" i="4"/>
  <c r="K496" i="4" s="1"/>
  <c r="I499" i="4"/>
  <c r="I512" i="4"/>
  <c r="K512" i="4" s="1"/>
  <c r="I515" i="4"/>
  <c r="I528" i="4"/>
  <c r="K528" i="4" s="1"/>
  <c r="I531" i="4"/>
  <c r="I544" i="4"/>
  <c r="K544" i="4" s="1"/>
  <c r="I547" i="4"/>
  <c r="I560" i="4"/>
  <c r="K560" i="4" s="1"/>
  <c r="I563" i="4"/>
  <c r="I576" i="4"/>
  <c r="K576" i="4" s="1"/>
  <c r="I579" i="4"/>
  <c r="I588" i="4"/>
  <c r="K588" i="4" s="1"/>
  <c r="I20" i="4"/>
  <c r="K20" i="4" s="1"/>
  <c r="I283" i="4"/>
  <c r="K283" i="4" s="1"/>
  <c r="I320" i="4"/>
  <c r="K320" i="4" s="1"/>
  <c r="I409" i="4"/>
  <c r="K409" i="4" s="1"/>
  <c r="I443" i="4"/>
  <c r="K443" i="4" s="1"/>
  <c r="I452" i="4"/>
  <c r="K452" i="4" s="1"/>
  <c r="I464" i="4"/>
  <c r="K464" i="4" s="1"/>
  <c r="I474" i="4"/>
  <c r="K474" i="4" s="1"/>
  <c r="I490" i="4"/>
  <c r="K490" i="4" s="1"/>
  <c r="I495" i="4"/>
  <c r="I508" i="4"/>
  <c r="K508" i="4" s="1"/>
  <c r="I511" i="4"/>
  <c r="E43" i="10"/>
  <c r="C15" i="4"/>
  <c r="F15" i="4" s="1"/>
  <c r="C46" i="1" s="1"/>
  <c r="K132" i="4" l="1"/>
  <c r="L320" i="4"/>
  <c r="M320" i="4" s="1"/>
  <c r="L556" i="4"/>
  <c r="M556" i="4" s="1"/>
  <c r="L484" i="4"/>
  <c r="M484" i="4" s="1"/>
  <c r="L520" i="4"/>
  <c r="M520" i="4" s="1"/>
  <c r="L431" i="4"/>
  <c r="M431" i="4" s="1"/>
  <c r="L316" i="4"/>
  <c r="M316" i="4" s="1"/>
  <c r="L403" i="4"/>
  <c r="M403" i="4" s="1"/>
  <c r="L151" i="4"/>
  <c r="M151" i="4" s="1"/>
  <c r="L260" i="4"/>
  <c r="M260" i="4" s="1"/>
  <c r="L312" i="4"/>
  <c r="M312" i="4" s="1"/>
  <c r="L93" i="4"/>
  <c r="M93" i="4" s="1"/>
  <c r="L304" i="4"/>
  <c r="M304" i="4" s="1"/>
  <c r="L325" i="4"/>
  <c r="M325" i="4" s="1"/>
  <c r="L259" i="4"/>
  <c r="M259" i="4" s="1"/>
  <c r="L269" i="4"/>
  <c r="M269" i="4" s="1"/>
  <c r="L115" i="4"/>
  <c r="M115" i="4" s="1"/>
  <c r="L117" i="4"/>
  <c r="M117" i="4" s="1"/>
  <c r="L283" i="4"/>
  <c r="M283" i="4" s="1"/>
  <c r="L512" i="4"/>
  <c r="M512" i="4" s="1"/>
  <c r="L516" i="4"/>
  <c r="M516" i="4" s="1"/>
  <c r="L455" i="4"/>
  <c r="M455" i="4" s="1"/>
  <c r="L285" i="4"/>
  <c r="M285" i="4" s="1"/>
  <c r="L287" i="4"/>
  <c r="M287" i="4" s="1"/>
  <c r="L492" i="4"/>
  <c r="M492" i="4" s="1"/>
  <c r="L450" i="4"/>
  <c r="M450" i="4" s="1"/>
  <c r="L400" i="4"/>
  <c r="M400" i="4" s="1"/>
  <c r="L347" i="4"/>
  <c r="M347" i="4" s="1"/>
  <c r="L256" i="4"/>
  <c r="M256" i="4" s="1"/>
  <c r="L217" i="4"/>
  <c r="M217" i="4" s="1"/>
  <c r="L486" i="4"/>
  <c r="M486" i="4" s="1"/>
  <c r="L470" i="4"/>
  <c r="M470" i="4" s="1"/>
  <c r="L454" i="4"/>
  <c r="M454" i="4" s="1"/>
  <c r="L438" i="4"/>
  <c r="M438" i="4" s="1"/>
  <c r="L405" i="4"/>
  <c r="M405" i="4" s="1"/>
  <c r="L366" i="4"/>
  <c r="M366" i="4" s="1"/>
  <c r="L315" i="4"/>
  <c r="M315" i="4" s="1"/>
  <c r="L288" i="4"/>
  <c r="M288" i="4" s="1"/>
  <c r="L76" i="4"/>
  <c r="M76" i="4" s="1"/>
  <c r="L231" i="4"/>
  <c r="M231" i="4" s="1"/>
  <c r="L106" i="4"/>
  <c r="M106" i="4" s="1"/>
  <c r="L128" i="4"/>
  <c r="M128" i="4" s="1"/>
  <c r="L77" i="4"/>
  <c r="M77" i="4" s="1"/>
  <c r="L254" i="4"/>
  <c r="M254" i="4" s="1"/>
  <c r="L133" i="4"/>
  <c r="M133" i="4" s="1"/>
  <c r="L207" i="4"/>
  <c r="M207" i="4" s="1"/>
  <c r="L191" i="4"/>
  <c r="M191" i="4" s="1"/>
  <c r="L175" i="4"/>
  <c r="M175" i="4" s="1"/>
  <c r="L159" i="4"/>
  <c r="M159" i="4" s="1"/>
  <c r="L127" i="4"/>
  <c r="M127" i="4" s="1"/>
  <c r="L96" i="4"/>
  <c r="M96" i="4" s="1"/>
  <c r="L108" i="4"/>
  <c r="M108" i="4" s="1"/>
  <c r="L79" i="4"/>
  <c r="M79" i="4" s="1"/>
  <c r="L72" i="4"/>
  <c r="M72" i="4" s="1"/>
  <c r="L508" i="4"/>
  <c r="M508" i="4" s="1"/>
  <c r="L491" i="4"/>
  <c r="M491" i="4" s="1"/>
  <c r="L524" i="4"/>
  <c r="M524" i="4" s="1"/>
  <c r="L552" i="4"/>
  <c r="M552" i="4" s="1"/>
  <c r="L476" i="4"/>
  <c r="M476" i="4" s="1"/>
  <c r="L402" i="4"/>
  <c r="M402" i="4" s="1"/>
  <c r="L451" i="4"/>
  <c r="M451" i="4" s="1"/>
  <c r="L313" i="4"/>
  <c r="M313" i="4" s="1"/>
  <c r="L389" i="4"/>
  <c r="M389" i="4" s="1"/>
  <c r="L165" i="4"/>
  <c r="M165" i="4" s="1"/>
  <c r="L265" i="4"/>
  <c r="M265" i="4" s="1"/>
  <c r="L336" i="4"/>
  <c r="M336" i="4" s="1"/>
  <c r="L233" i="4"/>
  <c r="M233" i="4" s="1"/>
  <c r="L297" i="4"/>
  <c r="M297" i="4" s="1"/>
  <c r="L144" i="4"/>
  <c r="M144" i="4" s="1"/>
  <c r="L148" i="4"/>
  <c r="M148" i="4" s="1"/>
  <c r="L104" i="4"/>
  <c r="M104" i="4" s="1"/>
  <c r="L452" i="4"/>
  <c r="M452" i="4" s="1"/>
  <c r="L544" i="4"/>
  <c r="M544" i="4" s="1"/>
  <c r="L580" i="4"/>
  <c r="M580" i="4" s="1"/>
  <c r="L475" i="4"/>
  <c r="M475" i="4" s="1"/>
  <c r="L467" i="4"/>
  <c r="M467" i="4" s="1"/>
  <c r="L369" i="4"/>
  <c r="M369" i="4" s="1"/>
  <c r="L415" i="4"/>
  <c r="M415" i="4" s="1"/>
  <c r="L443" i="4"/>
  <c r="M443" i="4" s="1"/>
  <c r="L540" i="4"/>
  <c r="M540" i="4" s="1"/>
  <c r="L465" i="4"/>
  <c r="M465" i="4" s="1"/>
  <c r="L568" i="4"/>
  <c r="M568" i="4" s="1"/>
  <c r="L536" i="4"/>
  <c r="M536" i="4" s="1"/>
  <c r="L504" i="4"/>
  <c r="M504" i="4" s="1"/>
  <c r="L466" i="4"/>
  <c r="M466" i="4" s="1"/>
  <c r="L444" i="4"/>
  <c r="M444" i="4" s="1"/>
  <c r="L392" i="4"/>
  <c r="M392" i="4" s="1"/>
  <c r="L343" i="4"/>
  <c r="M343" i="4" s="1"/>
  <c r="L459" i="4"/>
  <c r="M459" i="4" s="1"/>
  <c r="L411" i="4"/>
  <c r="M411" i="4" s="1"/>
  <c r="L385" i="4"/>
  <c r="M385" i="4" s="1"/>
  <c r="L279" i="4"/>
  <c r="M279" i="4" s="1"/>
  <c r="L80" i="4"/>
  <c r="M80" i="4" s="1"/>
  <c r="L483" i="4"/>
  <c r="M483" i="4" s="1"/>
  <c r="L416" i="4"/>
  <c r="M416" i="4" s="1"/>
  <c r="L388" i="4"/>
  <c r="M388" i="4" s="1"/>
  <c r="L216" i="4"/>
  <c r="M216" i="4" s="1"/>
  <c r="L374" i="4"/>
  <c r="M374" i="4" s="1"/>
  <c r="L314" i="4"/>
  <c r="M314" i="4" s="1"/>
  <c r="L199" i="4"/>
  <c r="M199" i="4" s="1"/>
  <c r="L183" i="4"/>
  <c r="M183" i="4" s="1"/>
  <c r="L167" i="4"/>
  <c r="M167" i="4" s="1"/>
  <c r="L119" i="4"/>
  <c r="M119" i="4" s="1"/>
  <c r="L396" i="4"/>
  <c r="M396" i="4" s="1"/>
  <c r="L384" i="4"/>
  <c r="M384" i="4" s="1"/>
  <c r="L311" i="4"/>
  <c r="M311" i="4" s="1"/>
  <c r="L286" i="4"/>
  <c r="M286" i="4" s="1"/>
  <c r="L252" i="4"/>
  <c r="M252" i="4" s="1"/>
  <c r="L212" i="4"/>
  <c r="M212" i="4" s="1"/>
  <c r="L208" i="4"/>
  <c r="M208" i="4" s="1"/>
  <c r="L143" i="4"/>
  <c r="M143" i="4" s="1"/>
  <c r="L358" i="4"/>
  <c r="M358" i="4" s="1"/>
  <c r="L266" i="4"/>
  <c r="M266" i="4" s="1"/>
  <c r="L353" i="4"/>
  <c r="M353" i="4" s="1"/>
  <c r="L349" i="4"/>
  <c r="M349" i="4" s="1"/>
  <c r="L78" i="4"/>
  <c r="M78" i="4" s="1"/>
  <c r="L227" i="4"/>
  <c r="M227" i="4" s="1"/>
  <c r="L124" i="4"/>
  <c r="M124" i="4" s="1"/>
  <c r="L112" i="4"/>
  <c r="M112" i="4" s="1"/>
  <c r="L464" i="4"/>
  <c r="M464" i="4" s="1"/>
  <c r="L586" i="4"/>
  <c r="M586" i="4" s="1"/>
  <c r="L591" i="4"/>
  <c r="M591" i="4" s="1"/>
  <c r="L417" i="4"/>
  <c r="M417" i="4" s="1"/>
  <c r="L309" i="4"/>
  <c r="M309" i="4" s="1"/>
  <c r="L118" i="4"/>
  <c r="M118" i="4" s="1"/>
  <c r="L365" i="4"/>
  <c r="M365" i="4" s="1"/>
  <c r="L382" i="4"/>
  <c r="M382" i="4" s="1"/>
  <c r="L290" i="4"/>
  <c r="M290" i="4" s="1"/>
  <c r="L116" i="4"/>
  <c r="M116" i="4" s="1"/>
  <c r="L332" i="4"/>
  <c r="M332" i="4" s="1"/>
  <c r="L329" i="4"/>
  <c r="M329" i="4" s="1"/>
  <c r="L293" i="4"/>
  <c r="M293" i="4" s="1"/>
  <c r="L273" i="4"/>
  <c r="M273" i="4" s="1"/>
  <c r="L132" i="4"/>
  <c r="M132" i="4" s="1"/>
  <c r="L81" i="4"/>
  <c r="M81" i="4" s="1"/>
  <c r="L576" i="4"/>
  <c r="M576" i="4" s="1"/>
  <c r="L107" i="4"/>
  <c r="M107" i="4" s="1"/>
  <c r="L548" i="4"/>
  <c r="M548" i="4" s="1"/>
  <c r="L367" i="4"/>
  <c r="M367" i="4" s="1"/>
  <c r="L422" i="4"/>
  <c r="M422" i="4" s="1"/>
  <c r="L468" i="4"/>
  <c r="M468" i="4" s="1"/>
  <c r="L490" i="4"/>
  <c r="M490" i="4" s="1"/>
  <c r="L398" i="4"/>
  <c r="M398" i="4" s="1"/>
  <c r="L572" i="4"/>
  <c r="M572" i="4" s="1"/>
  <c r="L474" i="4"/>
  <c r="M474" i="4" s="1"/>
  <c r="L409" i="4"/>
  <c r="M409" i="4" s="1"/>
  <c r="L588" i="4"/>
  <c r="M588" i="4" s="1"/>
  <c r="L560" i="4"/>
  <c r="M560" i="4" s="1"/>
  <c r="L528" i="4"/>
  <c r="M528" i="4" s="1"/>
  <c r="L496" i="4"/>
  <c r="M496" i="4" s="1"/>
  <c r="L564" i="4"/>
  <c r="M564" i="4" s="1"/>
  <c r="L532" i="4"/>
  <c r="M532" i="4" s="1"/>
  <c r="L500" i="4"/>
  <c r="M500" i="4" s="1"/>
  <c r="L442" i="4"/>
  <c r="M442" i="4" s="1"/>
  <c r="L584" i="4"/>
  <c r="M584" i="4" s="1"/>
  <c r="L487" i="4"/>
  <c r="M487" i="4" s="1"/>
  <c r="L435" i="4"/>
  <c r="M435" i="4" s="1"/>
  <c r="L379" i="4"/>
  <c r="M379" i="4" s="1"/>
  <c r="L322" i="4"/>
  <c r="M322" i="4" s="1"/>
  <c r="L458" i="4"/>
  <c r="M458" i="4" s="1"/>
  <c r="L426" i="4"/>
  <c r="M426" i="4" s="1"/>
  <c r="L408" i="4"/>
  <c r="M408" i="4" s="1"/>
  <c r="L222" i="4"/>
  <c r="M222" i="4" s="1"/>
  <c r="L482" i="4"/>
  <c r="M482" i="4" s="1"/>
  <c r="L460" i="4"/>
  <c r="M460" i="4" s="1"/>
  <c r="L406" i="4"/>
  <c r="M406" i="4" s="1"/>
  <c r="L380" i="4"/>
  <c r="M380" i="4" s="1"/>
  <c r="L318" i="4"/>
  <c r="M318" i="4" s="1"/>
  <c r="L373" i="4"/>
  <c r="M373" i="4" s="1"/>
  <c r="L264" i="4"/>
  <c r="M264" i="4" s="1"/>
  <c r="L241" i="4"/>
  <c r="M241" i="4" s="1"/>
  <c r="L494" i="4"/>
  <c r="M494" i="4" s="1"/>
  <c r="L478" i="4"/>
  <c r="M478" i="4" s="1"/>
  <c r="L462" i="4"/>
  <c r="M462" i="4" s="1"/>
  <c r="L446" i="4"/>
  <c r="M446" i="4" s="1"/>
  <c r="L418" i="4"/>
  <c r="M418" i="4" s="1"/>
  <c r="L395" i="4"/>
  <c r="M395" i="4" s="1"/>
  <c r="L370" i="4"/>
  <c r="M370" i="4" s="1"/>
  <c r="L348" i="4"/>
  <c r="M348" i="4" s="1"/>
  <c r="L319" i="4"/>
  <c r="M319" i="4" s="1"/>
  <c r="L284" i="4"/>
  <c r="M284" i="4" s="1"/>
  <c r="L149" i="4"/>
  <c r="M149" i="4" s="1"/>
  <c r="L375" i="4"/>
  <c r="M375" i="4" s="1"/>
  <c r="L253" i="4"/>
  <c r="M253" i="4" s="1"/>
  <c r="L150" i="4"/>
  <c r="M150" i="4" s="1"/>
  <c r="L262" i="4"/>
  <c r="M262" i="4" s="1"/>
  <c r="L245" i="4"/>
  <c r="M245" i="4" s="1"/>
  <c r="L135" i="4"/>
  <c r="M135" i="4" s="1"/>
  <c r="L263" i="4"/>
  <c r="M263" i="4" s="1"/>
  <c r="L249" i="4"/>
  <c r="M249" i="4" s="1"/>
  <c r="L225" i="4"/>
  <c r="M225" i="4" s="1"/>
  <c r="L205" i="4"/>
  <c r="M205" i="4" s="1"/>
  <c r="L234" i="4"/>
  <c r="M234" i="4" s="1"/>
  <c r="L20" i="4"/>
  <c r="M20" i="4" s="1"/>
  <c r="K447" i="4"/>
  <c r="K362" i="4"/>
  <c r="K156" i="4"/>
  <c r="K140" i="4"/>
  <c r="K200" i="4"/>
  <c r="K192" i="4"/>
  <c r="K184" i="4"/>
  <c r="K176" i="4"/>
  <c r="K168" i="4"/>
  <c r="K75" i="4"/>
  <c r="K88" i="4"/>
  <c r="K109" i="4"/>
  <c r="K99" i="4"/>
  <c r="K84" i="4"/>
  <c r="K68" i="4"/>
  <c r="K64" i="4"/>
  <c r="K60" i="4"/>
  <c r="K56" i="4"/>
  <c r="K52" i="4"/>
  <c r="K48" i="4"/>
  <c r="K44" i="4"/>
  <c r="K40" i="4"/>
  <c r="K36" i="4"/>
  <c r="K32" i="4"/>
  <c r="K28" i="4"/>
  <c r="K24" i="4"/>
  <c r="K479" i="4"/>
  <c r="K471" i="4"/>
  <c r="K341" i="4"/>
  <c r="K250" i="4"/>
  <c r="K218" i="4"/>
  <c r="K495" i="4"/>
  <c r="K567" i="4"/>
  <c r="K551" i="4"/>
  <c r="K535" i="4"/>
  <c r="K519" i="4"/>
  <c r="K503" i="4"/>
  <c r="K585" i="4"/>
  <c r="K414" i="4"/>
  <c r="K590" i="4"/>
  <c r="K582" i="4"/>
  <c r="K574" i="4"/>
  <c r="K566" i="4"/>
  <c r="K558" i="4"/>
  <c r="K550" i="4"/>
  <c r="K542" i="4"/>
  <c r="K534" i="4"/>
  <c r="K526" i="4"/>
  <c r="K518" i="4"/>
  <c r="K510" i="4"/>
  <c r="K502" i="4"/>
  <c r="K421" i="4"/>
  <c r="K401" i="4"/>
  <c r="K578" i="4"/>
  <c r="K570" i="4"/>
  <c r="K562" i="4"/>
  <c r="K554" i="4"/>
  <c r="K546" i="4"/>
  <c r="K538" i="4"/>
  <c r="K530" i="4"/>
  <c r="K522" i="4"/>
  <c r="K514" i="4"/>
  <c r="K506" i="4"/>
  <c r="K498" i="4"/>
  <c r="K425" i="4"/>
  <c r="K419" i="4"/>
  <c r="K339" i="4"/>
  <c r="K340" i="4"/>
  <c r="K276" i="4"/>
  <c r="K198" i="4"/>
  <c r="K164" i="4"/>
  <c r="K493" i="4"/>
  <c r="K485" i="4"/>
  <c r="K477" i="4"/>
  <c r="K469" i="4"/>
  <c r="K461" i="4"/>
  <c r="K453" i="4"/>
  <c r="K445" i="4"/>
  <c r="K437" i="4"/>
  <c r="K433" i="4"/>
  <c r="K429" i="4"/>
  <c r="K413" i="4"/>
  <c r="K404" i="4"/>
  <c r="K383" i="4"/>
  <c r="K363" i="4"/>
  <c r="K317" i="4"/>
  <c r="K215" i="4"/>
  <c r="K371" i="4"/>
  <c r="K346" i="4"/>
  <c r="K282" i="4"/>
  <c r="K261" i="4"/>
  <c r="K244" i="4"/>
  <c r="K361" i="4"/>
  <c r="K357" i="4"/>
  <c r="K335" i="4"/>
  <c r="K331" i="4"/>
  <c r="K303" i="4"/>
  <c r="K299" i="4"/>
  <c r="K232" i="4"/>
  <c r="K223" i="4"/>
  <c r="K152" i="4"/>
  <c r="K120" i="4"/>
  <c r="K98" i="4"/>
  <c r="K352" i="4"/>
  <c r="K328" i="4"/>
  <c r="K324" i="4"/>
  <c r="K296" i="4"/>
  <c r="K292" i="4"/>
  <c r="K242" i="4"/>
  <c r="K204" i="4"/>
  <c r="K189" i="4"/>
  <c r="K174" i="4"/>
  <c r="K272" i="4"/>
  <c r="K268" i="4"/>
  <c r="K237" i="4"/>
  <c r="K226" i="4"/>
  <c r="K203" i="4"/>
  <c r="K195" i="4"/>
  <c r="K187" i="4"/>
  <c r="K179" i="4"/>
  <c r="K171" i="4"/>
  <c r="K163" i="4"/>
  <c r="K155" i="4"/>
  <c r="K147" i="4"/>
  <c r="K139" i="4"/>
  <c r="K131" i="4"/>
  <c r="K123" i="4"/>
  <c r="K113" i="4"/>
  <c r="K94" i="4"/>
  <c r="K111" i="4"/>
  <c r="K101" i="4"/>
  <c r="K74" i="4"/>
  <c r="K87" i="4"/>
  <c r="K71" i="4"/>
  <c r="K95" i="4"/>
  <c r="K83" i="4"/>
  <c r="K67" i="4"/>
  <c r="K63" i="4"/>
  <c r="K59" i="4"/>
  <c r="K55" i="4"/>
  <c r="K51" i="4"/>
  <c r="K47" i="4"/>
  <c r="K43" i="4"/>
  <c r="K39" i="4"/>
  <c r="K35" i="4"/>
  <c r="K31" i="4"/>
  <c r="K27" i="4"/>
  <c r="K23" i="4"/>
  <c r="K439" i="4"/>
  <c r="K180" i="4"/>
  <c r="K277" i="4"/>
  <c r="K300" i="4"/>
  <c r="K190" i="4"/>
  <c r="K511" i="4"/>
  <c r="K563" i="4"/>
  <c r="K515" i="4"/>
  <c r="K559" i="4"/>
  <c r="K527" i="4"/>
  <c r="K555" i="4"/>
  <c r="K539" i="4"/>
  <c r="K523" i="4"/>
  <c r="K589" i="4"/>
  <c r="K581" i="4"/>
  <c r="K573" i="4"/>
  <c r="K565" i="4"/>
  <c r="K557" i="4"/>
  <c r="K549" i="4"/>
  <c r="K541" i="4"/>
  <c r="K533" i="4"/>
  <c r="K525" i="4"/>
  <c r="K517" i="4"/>
  <c r="K509" i="4"/>
  <c r="K501" i="4"/>
  <c r="K489" i="4"/>
  <c r="K457" i="4"/>
  <c r="K481" i="4"/>
  <c r="K449" i="4"/>
  <c r="K577" i="4"/>
  <c r="K569" i="4"/>
  <c r="K561" i="4"/>
  <c r="K553" i="4"/>
  <c r="K545" i="4"/>
  <c r="K537" i="4"/>
  <c r="K529" i="4"/>
  <c r="K521" i="4"/>
  <c r="K513" i="4"/>
  <c r="K505" i="4"/>
  <c r="K497" i="4"/>
  <c r="K473" i="4"/>
  <c r="K441" i="4"/>
  <c r="K434" i="4"/>
  <c r="K424" i="4"/>
  <c r="K160" i="4"/>
  <c r="K387" i="4"/>
  <c r="K310" i="4"/>
  <c r="K275" i="4"/>
  <c r="K243" i="4"/>
  <c r="K197" i="4"/>
  <c r="K182" i="4"/>
  <c r="K436" i="4"/>
  <c r="K432" i="4"/>
  <c r="K428" i="4"/>
  <c r="K412" i="4"/>
  <c r="K399" i="4"/>
  <c r="K394" i="4"/>
  <c r="K381" i="4"/>
  <c r="K345" i="4"/>
  <c r="K307" i="4"/>
  <c r="K281" i="4"/>
  <c r="K214" i="4"/>
  <c r="K136" i="4"/>
  <c r="K364" i="4"/>
  <c r="K308" i="4"/>
  <c r="K255" i="4"/>
  <c r="K142" i="4"/>
  <c r="K360" i="4"/>
  <c r="K356" i="4"/>
  <c r="K338" i="4"/>
  <c r="K334" i="4"/>
  <c r="K306" i="4"/>
  <c r="K302" i="4"/>
  <c r="K247" i="4"/>
  <c r="K238" i="4"/>
  <c r="K230" i="4"/>
  <c r="K221" i="4"/>
  <c r="K378" i="4"/>
  <c r="K351" i="4"/>
  <c r="K327" i="4"/>
  <c r="K323" i="4"/>
  <c r="K295" i="4"/>
  <c r="K291" i="4"/>
  <c r="K248" i="4"/>
  <c r="K188" i="4"/>
  <c r="K173" i="4"/>
  <c r="K158" i="4"/>
  <c r="K126" i="4"/>
  <c r="K271" i="4"/>
  <c r="K267" i="4"/>
  <c r="K240" i="4"/>
  <c r="K236" i="4"/>
  <c r="K229" i="4"/>
  <c r="K211" i="4"/>
  <c r="K202" i="4"/>
  <c r="K194" i="4"/>
  <c r="K186" i="4"/>
  <c r="K178" i="4"/>
  <c r="K170" i="4"/>
  <c r="K162" i="4"/>
  <c r="K154" i="4"/>
  <c r="K146" i="4"/>
  <c r="K138" i="4"/>
  <c r="K130" i="4"/>
  <c r="K122" i="4"/>
  <c r="K100" i="4"/>
  <c r="K90" i="4"/>
  <c r="K86" i="4"/>
  <c r="K70" i="4"/>
  <c r="K91" i="4"/>
  <c r="K82" i="4"/>
  <c r="K66" i="4"/>
  <c r="K62" i="4"/>
  <c r="K58" i="4"/>
  <c r="K54" i="4"/>
  <c r="K50" i="4"/>
  <c r="K46" i="4"/>
  <c r="K42" i="4"/>
  <c r="K38" i="4"/>
  <c r="K34" i="4"/>
  <c r="K30" i="4"/>
  <c r="K26" i="4"/>
  <c r="K22" i="4"/>
  <c r="K377" i="4"/>
  <c r="K390" i="4"/>
  <c r="K579" i="4"/>
  <c r="K547" i="4"/>
  <c r="K531" i="4"/>
  <c r="K499" i="4"/>
  <c r="K575" i="4"/>
  <c r="K543" i="4"/>
  <c r="K593" i="4"/>
  <c r="K571" i="4"/>
  <c r="K507" i="4"/>
  <c r="K587" i="4"/>
  <c r="K592" i="4"/>
  <c r="K420" i="4"/>
  <c r="K583" i="4"/>
  <c r="K463" i="4"/>
  <c r="K488" i="4"/>
  <c r="K456" i="4"/>
  <c r="K410" i="4"/>
  <c r="K480" i="4"/>
  <c r="K448" i="4"/>
  <c r="K472" i="4"/>
  <c r="K440" i="4"/>
  <c r="K430" i="4"/>
  <c r="K423" i="4"/>
  <c r="K289" i="4"/>
  <c r="K391" i="4"/>
  <c r="K386" i="4"/>
  <c r="K344" i="4"/>
  <c r="K280" i="4"/>
  <c r="K196" i="4"/>
  <c r="K181" i="4"/>
  <c r="K166" i="4"/>
  <c r="K427" i="4"/>
  <c r="K407" i="4"/>
  <c r="K397" i="4"/>
  <c r="K393" i="4"/>
  <c r="K321" i="4"/>
  <c r="K213" i="4"/>
  <c r="K342" i="4"/>
  <c r="K278" i="4"/>
  <c r="K141" i="4"/>
  <c r="K102" i="4"/>
  <c r="K359" i="4"/>
  <c r="K355" i="4"/>
  <c r="K337" i="4"/>
  <c r="K333" i="4"/>
  <c r="K305" i="4"/>
  <c r="K301" i="4"/>
  <c r="K257" i="4"/>
  <c r="K220" i="4"/>
  <c r="K134" i="4"/>
  <c r="K92" i="4"/>
  <c r="K376" i="4"/>
  <c r="K372" i="4"/>
  <c r="K368" i="4"/>
  <c r="K354" i="4"/>
  <c r="K350" i="4"/>
  <c r="K330" i="4"/>
  <c r="K326" i="4"/>
  <c r="K298" i="4"/>
  <c r="K294" i="4"/>
  <c r="K258" i="4"/>
  <c r="K246" i="4"/>
  <c r="K224" i="4"/>
  <c r="K206" i="4"/>
  <c r="K172" i="4"/>
  <c r="K157" i="4"/>
  <c r="K125" i="4"/>
  <c r="K274" i="4"/>
  <c r="K270" i="4"/>
  <c r="K251" i="4"/>
  <c r="K239" i="4"/>
  <c r="K235" i="4"/>
  <c r="K228" i="4"/>
  <c r="K219" i="4"/>
  <c r="K210" i="4"/>
  <c r="K209" i="4"/>
  <c r="K201" i="4"/>
  <c r="K193" i="4"/>
  <c r="K185" i="4"/>
  <c r="K177" i="4"/>
  <c r="K169" i="4"/>
  <c r="K161" i="4"/>
  <c r="K153" i="4"/>
  <c r="K145" i="4"/>
  <c r="K137" i="4"/>
  <c r="K129" i="4"/>
  <c r="K121" i="4"/>
  <c r="K114" i="4"/>
  <c r="K105" i="4"/>
  <c r="K97" i="4"/>
  <c r="K89" i="4"/>
  <c r="K73" i="4"/>
  <c r="K110" i="4"/>
  <c r="K103" i="4"/>
  <c r="K85" i="4"/>
  <c r="K69" i="4"/>
  <c r="K65" i="4"/>
  <c r="K61" i="4"/>
  <c r="K57" i="4"/>
  <c r="K53" i="4"/>
  <c r="K49" i="4"/>
  <c r="K45" i="4"/>
  <c r="K41" i="4"/>
  <c r="K37" i="4"/>
  <c r="K33" i="4"/>
  <c r="K29" i="4"/>
  <c r="K25" i="4"/>
  <c r="K21" i="4"/>
  <c r="E28" i="10"/>
  <c r="L110" i="4" l="1"/>
  <c r="M110" i="4" s="1"/>
  <c r="L201" i="4"/>
  <c r="M201" i="4" s="1"/>
  <c r="L270" i="4"/>
  <c r="M270" i="4" s="1"/>
  <c r="L372" i="4"/>
  <c r="M372" i="4" s="1"/>
  <c r="L102" i="4"/>
  <c r="M102" i="4" s="1"/>
  <c r="L196" i="4"/>
  <c r="M196" i="4" s="1"/>
  <c r="L583" i="4"/>
  <c r="M583" i="4" s="1"/>
  <c r="L579" i="4"/>
  <c r="M579" i="4" s="1"/>
  <c r="L91" i="4"/>
  <c r="M91" i="4" s="1"/>
  <c r="L178" i="4"/>
  <c r="M178" i="4" s="1"/>
  <c r="L295" i="4"/>
  <c r="M295" i="4" s="1"/>
  <c r="L338" i="4"/>
  <c r="M338" i="4" s="1"/>
  <c r="L428" i="4"/>
  <c r="M428" i="4" s="1"/>
  <c r="L441" i="4"/>
  <c r="M441" i="4" s="1"/>
  <c r="L577" i="4"/>
  <c r="M577" i="4" s="1"/>
  <c r="L589" i="4"/>
  <c r="M589" i="4" s="1"/>
  <c r="L71" i="4"/>
  <c r="M71" i="4" s="1"/>
  <c r="L163" i="4"/>
  <c r="M163" i="4" s="1"/>
  <c r="L324" i="4"/>
  <c r="M324" i="4" s="1"/>
  <c r="L357" i="4"/>
  <c r="M357" i="4" s="1"/>
  <c r="L413" i="4"/>
  <c r="M413" i="4" s="1"/>
  <c r="L419" i="4"/>
  <c r="M419" i="4" s="1"/>
  <c r="L542" i="4"/>
  <c r="M542" i="4" s="1"/>
  <c r="L250" i="4"/>
  <c r="M250" i="4" s="1"/>
  <c r="L56" i="4"/>
  <c r="M56" i="4" s="1"/>
  <c r="L75" i="4"/>
  <c r="M75" i="4" s="1"/>
  <c r="L73" i="4"/>
  <c r="M73" i="4" s="1"/>
  <c r="L209" i="4"/>
  <c r="M209" i="4" s="1"/>
  <c r="L206" i="4"/>
  <c r="M206" i="4" s="1"/>
  <c r="L294" i="4"/>
  <c r="M294" i="4" s="1"/>
  <c r="L350" i="4"/>
  <c r="M350" i="4" s="1"/>
  <c r="L376" i="4"/>
  <c r="M376" i="4" s="1"/>
  <c r="L257" i="4"/>
  <c r="M257" i="4" s="1"/>
  <c r="L337" i="4"/>
  <c r="M337" i="4" s="1"/>
  <c r="L141" i="4"/>
  <c r="M141" i="4" s="1"/>
  <c r="L321" i="4"/>
  <c r="M321" i="4" s="1"/>
  <c r="L427" i="4"/>
  <c r="M427" i="4" s="1"/>
  <c r="L280" i="4"/>
  <c r="M280" i="4" s="1"/>
  <c r="L289" i="4"/>
  <c r="M289" i="4" s="1"/>
  <c r="L472" i="4"/>
  <c r="M472" i="4" s="1"/>
  <c r="L456" i="4"/>
  <c r="M456" i="4" s="1"/>
  <c r="L420" i="4"/>
  <c r="M420" i="4" s="1"/>
  <c r="L571" i="4"/>
  <c r="M571" i="4" s="1"/>
  <c r="L499" i="4"/>
  <c r="M499" i="4" s="1"/>
  <c r="L390" i="4"/>
  <c r="M390" i="4" s="1"/>
  <c r="L46" i="4"/>
  <c r="M46" i="4" s="1"/>
  <c r="L62" i="4"/>
  <c r="M62" i="4" s="1"/>
  <c r="L70" i="4"/>
  <c r="M70" i="4" s="1"/>
  <c r="L122" i="4"/>
  <c r="M122" i="4" s="1"/>
  <c r="L154" i="4"/>
  <c r="M154" i="4" s="1"/>
  <c r="L186" i="4"/>
  <c r="M186" i="4" s="1"/>
  <c r="L229" i="4"/>
  <c r="M229" i="4" s="1"/>
  <c r="L271" i="4"/>
  <c r="M271" i="4" s="1"/>
  <c r="L188" i="4"/>
  <c r="M188" i="4" s="1"/>
  <c r="L323" i="4"/>
  <c r="M323" i="4" s="1"/>
  <c r="L221" i="4"/>
  <c r="M221" i="4" s="1"/>
  <c r="L302" i="4"/>
  <c r="M302" i="4" s="1"/>
  <c r="L356" i="4"/>
  <c r="M356" i="4" s="1"/>
  <c r="L308" i="4"/>
  <c r="M308" i="4" s="1"/>
  <c r="L281" i="4"/>
  <c r="M281" i="4" s="1"/>
  <c r="L394" i="4"/>
  <c r="M394" i="4" s="1"/>
  <c r="L432" i="4"/>
  <c r="M432" i="4" s="1"/>
  <c r="L243" i="4"/>
  <c r="M243" i="4" s="1"/>
  <c r="L160" i="4"/>
  <c r="M160" i="4" s="1"/>
  <c r="L473" i="4"/>
  <c r="M473" i="4" s="1"/>
  <c r="L521" i="4"/>
  <c r="M521" i="4" s="1"/>
  <c r="L553" i="4"/>
  <c r="M553" i="4" s="1"/>
  <c r="L449" i="4"/>
  <c r="M449" i="4" s="1"/>
  <c r="L501" i="4"/>
  <c r="M501" i="4" s="1"/>
  <c r="L533" i="4"/>
  <c r="M533" i="4" s="1"/>
  <c r="L565" i="4"/>
  <c r="M565" i="4" s="1"/>
  <c r="L523" i="4"/>
  <c r="M523" i="4" s="1"/>
  <c r="L559" i="4"/>
  <c r="M559" i="4" s="1"/>
  <c r="L190" i="4"/>
  <c r="M190" i="4" s="1"/>
  <c r="L439" i="4"/>
  <c r="M439" i="4" s="1"/>
  <c r="L51" i="4"/>
  <c r="M51" i="4" s="1"/>
  <c r="L67" i="4"/>
  <c r="M67" i="4" s="1"/>
  <c r="L87" i="4"/>
  <c r="M87" i="4" s="1"/>
  <c r="L94" i="4"/>
  <c r="M94" i="4" s="1"/>
  <c r="L139" i="4"/>
  <c r="M139" i="4" s="1"/>
  <c r="L171" i="4"/>
  <c r="M171" i="4" s="1"/>
  <c r="L203" i="4"/>
  <c r="M203" i="4" s="1"/>
  <c r="L272" i="4"/>
  <c r="M272" i="4" s="1"/>
  <c r="L242" i="4"/>
  <c r="M242" i="4" s="1"/>
  <c r="L328" i="4"/>
  <c r="M328" i="4" s="1"/>
  <c r="L152" i="4"/>
  <c r="M152" i="4" s="1"/>
  <c r="L303" i="4"/>
  <c r="M303" i="4" s="1"/>
  <c r="L361" i="4"/>
  <c r="M361" i="4" s="1"/>
  <c r="L346" i="4"/>
  <c r="M346" i="4" s="1"/>
  <c r="L363" i="4"/>
  <c r="M363" i="4" s="1"/>
  <c r="L429" i="4"/>
  <c r="M429" i="4" s="1"/>
  <c r="L453" i="4"/>
  <c r="M453" i="4" s="1"/>
  <c r="L485" i="4"/>
  <c r="M485" i="4" s="1"/>
  <c r="L276" i="4"/>
  <c r="M276" i="4" s="1"/>
  <c r="L425" i="4"/>
  <c r="M425" i="4" s="1"/>
  <c r="L522" i="4"/>
  <c r="M522" i="4" s="1"/>
  <c r="L554" i="4"/>
  <c r="M554" i="4" s="1"/>
  <c r="L401" i="4"/>
  <c r="M401" i="4" s="1"/>
  <c r="L518" i="4"/>
  <c r="M518" i="4" s="1"/>
  <c r="L550" i="4"/>
  <c r="M550" i="4" s="1"/>
  <c r="L582" i="4"/>
  <c r="M582" i="4" s="1"/>
  <c r="L503" i="4"/>
  <c r="M503" i="4" s="1"/>
  <c r="L567" i="4"/>
  <c r="M567" i="4" s="1"/>
  <c r="L341" i="4"/>
  <c r="M341" i="4" s="1"/>
  <c r="L44" i="4"/>
  <c r="M44" i="4" s="1"/>
  <c r="L60" i="4"/>
  <c r="M60" i="4" s="1"/>
  <c r="L99" i="4"/>
  <c r="M99" i="4" s="1"/>
  <c r="L168" i="4"/>
  <c r="M168" i="4" s="1"/>
  <c r="L200" i="4"/>
  <c r="M200" i="4" s="1"/>
  <c r="L447" i="4"/>
  <c r="M447" i="4" s="1"/>
  <c r="L65" i="4"/>
  <c r="M65" i="4" s="1"/>
  <c r="L137" i="4"/>
  <c r="M137" i="4" s="1"/>
  <c r="L172" i="4"/>
  <c r="M172" i="4" s="1"/>
  <c r="L220" i="4"/>
  <c r="M220" i="4" s="1"/>
  <c r="L213" i="4"/>
  <c r="M213" i="4" s="1"/>
  <c r="L440" i="4"/>
  <c r="M440" i="4" s="1"/>
  <c r="L507" i="4"/>
  <c r="M507" i="4" s="1"/>
  <c r="L100" i="4"/>
  <c r="M100" i="4" s="1"/>
  <c r="L267" i="4"/>
  <c r="M267" i="4" s="1"/>
  <c r="L378" i="4"/>
  <c r="M378" i="4" s="1"/>
  <c r="L214" i="4"/>
  <c r="M214" i="4" s="1"/>
  <c r="L197" i="4"/>
  <c r="M197" i="4" s="1"/>
  <c r="L513" i="4"/>
  <c r="M513" i="4" s="1"/>
  <c r="L525" i="4"/>
  <c r="M525" i="4" s="1"/>
  <c r="L527" i="4"/>
  <c r="M527" i="4" s="1"/>
  <c r="L47" i="4"/>
  <c r="M47" i="4" s="1"/>
  <c r="L111" i="4"/>
  <c r="M111" i="4" s="1"/>
  <c r="L268" i="4"/>
  <c r="M268" i="4" s="1"/>
  <c r="L120" i="4"/>
  <c r="M120" i="4" s="1"/>
  <c r="L317" i="4"/>
  <c r="M317" i="4" s="1"/>
  <c r="L477" i="4"/>
  <c r="M477" i="4" s="1"/>
  <c r="L546" i="4"/>
  <c r="M546" i="4" s="1"/>
  <c r="L510" i="4"/>
  <c r="M510" i="4" s="1"/>
  <c r="L585" i="4"/>
  <c r="M585" i="4" s="1"/>
  <c r="L362" i="4"/>
  <c r="M362" i="4" s="1"/>
  <c r="L53" i="4"/>
  <c r="M53" i="4" s="1"/>
  <c r="L145" i="4"/>
  <c r="M145" i="4" s="1"/>
  <c r="L235" i="4"/>
  <c r="M235" i="4" s="1"/>
  <c r="L121" i="4"/>
  <c r="M121" i="4" s="1"/>
  <c r="L185" i="4"/>
  <c r="M185" i="4" s="1"/>
  <c r="L125" i="4"/>
  <c r="M125" i="4" s="1"/>
  <c r="L298" i="4"/>
  <c r="M298" i="4" s="1"/>
  <c r="L92" i="4"/>
  <c r="M92" i="4" s="1"/>
  <c r="L278" i="4"/>
  <c r="M278" i="4" s="1"/>
  <c r="L166" i="4"/>
  <c r="M166" i="4" s="1"/>
  <c r="L423" i="4"/>
  <c r="M423" i="4" s="1"/>
  <c r="L448" i="4"/>
  <c r="M448" i="4" s="1"/>
  <c r="L488" i="4"/>
  <c r="M488" i="4" s="1"/>
  <c r="L592" i="4"/>
  <c r="M592" i="4" s="1"/>
  <c r="L593" i="4"/>
  <c r="M593" i="4" s="1"/>
  <c r="L531" i="4"/>
  <c r="M531" i="4" s="1"/>
  <c r="L377" i="4"/>
  <c r="M377" i="4" s="1"/>
  <c r="L50" i="4"/>
  <c r="M50" i="4" s="1"/>
  <c r="L66" i="4"/>
  <c r="M66" i="4" s="1"/>
  <c r="L86" i="4"/>
  <c r="M86" i="4" s="1"/>
  <c r="L130" i="4"/>
  <c r="M130" i="4" s="1"/>
  <c r="L162" i="4"/>
  <c r="M162" i="4" s="1"/>
  <c r="L194" i="4"/>
  <c r="M194" i="4" s="1"/>
  <c r="L236" i="4"/>
  <c r="M236" i="4" s="1"/>
  <c r="L126" i="4"/>
  <c r="M126" i="4" s="1"/>
  <c r="L248" i="4"/>
  <c r="M248" i="4" s="1"/>
  <c r="L327" i="4"/>
  <c r="M327" i="4" s="1"/>
  <c r="L230" i="4"/>
  <c r="M230" i="4" s="1"/>
  <c r="L306" i="4"/>
  <c r="M306" i="4" s="1"/>
  <c r="L360" i="4"/>
  <c r="M360" i="4" s="1"/>
  <c r="L364" i="4"/>
  <c r="M364" i="4" s="1"/>
  <c r="L307" i="4"/>
  <c r="M307" i="4" s="1"/>
  <c r="L399" i="4"/>
  <c r="M399" i="4" s="1"/>
  <c r="L436" i="4"/>
  <c r="M436" i="4" s="1"/>
  <c r="L275" i="4"/>
  <c r="M275" i="4" s="1"/>
  <c r="L424" i="4"/>
  <c r="M424" i="4" s="1"/>
  <c r="L497" i="4"/>
  <c r="M497" i="4" s="1"/>
  <c r="L529" i="4"/>
  <c r="M529" i="4" s="1"/>
  <c r="L561" i="4"/>
  <c r="M561" i="4" s="1"/>
  <c r="L481" i="4"/>
  <c r="M481" i="4" s="1"/>
  <c r="L509" i="4"/>
  <c r="M509" i="4" s="1"/>
  <c r="L541" i="4"/>
  <c r="M541" i="4" s="1"/>
  <c r="L573" i="4"/>
  <c r="M573" i="4" s="1"/>
  <c r="L539" i="4"/>
  <c r="M539" i="4" s="1"/>
  <c r="L515" i="4"/>
  <c r="M515" i="4" s="1"/>
  <c r="L300" i="4"/>
  <c r="M300" i="4" s="1"/>
  <c r="L55" i="4"/>
  <c r="M55" i="4" s="1"/>
  <c r="L83" i="4"/>
  <c r="M83" i="4" s="1"/>
  <c r="L74" i="4"/>
  <c r="M74" i="4" s="1"/>
  <c r="L113" i="4"/>
  <c r="M113" i="4" s="1"/>
  <c r="L147" i="4"/>
  <c r="M147" i="4" s="1"/>
  <c r="L179" i="4"/>
  <c r="M179" i="4" s="1"/>
  <c r="L226" i="4"/>
  <c r="M226" i="4" s="1"/>
  <c r="L174" i="4"/>
  <c r="M174" i="4" s="1"/>
  <c r="L292" i="4"/>
  <c r="M292" i="4" s="1"/>
  <c r="L352" i="4"/>
  <c r="M352" i="4" s="1"/>
  <c r="L223" i="4"/>
  <c r="M223" i="4" s="1"/>
  <c r="L331" i="4"/>
  <c r="M331" i="4" s="1"/>
  <c r="L244" i="4"/>
  <c r="M244" i="4" s="1"/>
  <c r="L371" i="4"/>
  <c r="M371" i="4" s="1"/>
  <c r="L383" i="4"/>
  <c r="M383" i="4" s="1"/>
  <c r="L433" i="4"/>
  <c r="M433" i="4" s="1"/>
  <c r="L461" i="4"/>
  <c r="M461" i="4" s="1"/>
  <c r="L493" i="4"/>
  <c r="M493" i="4" s="1"/>
  <c r="L340" i="4"/>
  <c r="M340" i="4" s="1"/>
  <c r="L498" i="4"/>
  <c r="M498" i="4" s="1"/>
  <c r="L530" i="4"/>
  <c r="M530" i="4" s="1"/>
  <c r="L562" i="4"/>
  <c r="M562" i="4" s="1"/>
  <c r="L421" i="4"/>
  <c r="M421" i="4" s="1"/>
  <c r="L526" i="4"/>
  <c r="M526" i="4" s="1"/>
  <c r="L558" i="4"/>
  <c r="M558" i="4" s="1"/>
  <c r="L590" i="4"/>
  <c r="M590" i="4" s="1"/>
  <c r="L519" i="4"/>
  <c r="M519" i="4" s="1"/>
  <c r="L495" i="4"/>
  <c r="M495" i="4" s="1"/>
  <c r="L471" i="4"/>
  <c r="M471" i="4" s="1"/>
  <c r="L48" i="4"/>
  <c r="M48" i="4" s="1"/>
  <c r="L64" i="4"/>
  <c r="M64" i="4" s="1"/>
  <c r="L109" i="4"/>
  <c r="M109" i="4" s="1"/>
  <c r="L176" i="4"/>
  <c r="M176" i="4" s="1"/>
  <c r="L140" i="4"/>
  <c r="M140" i="4" s="1"/>
  <c r="L49" i="4"/>
  <c r="M49" i="4" s="1"/>
  <c r="L105" i="4"/>
  <c r="M105" i="4" s="1"/>
  <c r="L169" i="4"/>
  <c r="M169" i="4" s="1"/>
  <c r="L228" i="4"/>
  <c r="M228" i="4" s="1"/>
  <c r="L258" i="4"/>
  <c r="M258" i="4" s="1"/>
  <c r="L330" i="4"/>
  <c r="M330" i="4" s="1"/>
  <c r="L333" i="4"/>
  <c r="M333" i="4" s="1"/>
  <c r="L407" i="4"/>
  <c r="M407" i="4" s="1"/>
  <c r="L391" i="4"/>
  <c r="M391" i="4" s="1"/>
  <c r="L410" i="4"/>
  <c r="M410" i="4" s="1"/>
  <c r="L575" i="4"/>
  <c r="M575" i="4" s="1"/>
  <c r="L58" i="4"/>
  <c r="M58" i="4" s="1"/>
  <c r="L146" i="4"/>
  <c r="M146" i="4" s="1"/>
  <c r="L211" i="4"/>
  <c r="M211" i="4" s="1"/>
  <c r="L173" i="4"/>
  <c r="M173" i="4" s="1"/>
  <c r="L247" i="4"/>
  <c r="M247" i="4" s="1"/>
  <c r="L255" i="4"/>
  <c r="M255" i="4" s="1"/>
  <c r="L381" i="4"/>
  <c r="M381" i="4" s="1"/>
  <c r="L387" i="4"/>
  <c r="M387" i="4" s="1"/>
  <c r="L545" i="4"/>
  <c r="M545" i="4" s="1"/>
  <c r="L489" i="4"/>
  <c r="M489" i="4" s="1"/>
  <c r="L557" i="4"/>
  <c r="M557" i="4" s="1"/>
  <c r="L511" i="4"/>
  <c r="M511" i="4" s="1"/>
  <c r="L180" i="4"/>
  <c r="M180" i="4" s="1"/>
  <c r="L63" i="4"/>
  <c r="M63" i="4" s="1"/>
  <c r="L131" i="4"/>
  <c r="M131" i="4" s="1"/>
  <c r="L195" i="4"/>
  <c r="M195" i="4" s="1"/>
  <c r="L204" i="4"/>
  <c r="M204" i="4" s="1"/>
  <c r="L299" i="4"/>
  <c r="M299" i="4" s="1"/>
  <c r="L282" i="4"/>
  <c r="M282" i="4" s="1"/>
  <c r="L445" i="4"/>
  <c r="M445" i="4" s="1"/>
  <c r="L198" i="4"/>
  <c r="M198" i="4" s="1"/>
  <c r="L514" i="4"/>
  <c r="M514" i="4" s="1"/>
  <c r="L578" i="4"/>
  <c r="M578" i="4" s="1"/>
  <c r="L574" i="4"/>
  <c r="M574" i="4" s="1"/>
  <c r="L551" i="4"/>
  <c r="M551" i="4" s="1"/>
  <c r="L84" i="4"/>
  <c r="M84" i="4" s="1"/>
  <c r="L192" i="4"/>
  <c r="M192" i="4" s="1"/>
  <c r="L69" i="4"/>
  <c r="M69" i="4" s="1"/>
  <c r="L114" i="4"/>
  <c r="M114" i="4" s="1"/>
  <c r="L177" i="4"/>
  <c r="M177" i="4" s="1"/>
  <c r="L274" i="4"/>
  <c r="M274" i="4" s="1"/>
  <c r="L57" i="4"/>
  <c r="M57" i="4" s="1"/>
  <c r="L85" i="4"/>
  <c r="M85" i="4" s="1"/>
  <c r="L89" i="4"/>
  <c r="M89" i="4" s="1"/>
  <c r="L153" i="4"/>
  <c r="M153" i="4" s="1"/>
  <c r="L210" i="4"/>
  <c r="M210" i="4" s="1"/>
  <c r="L239" i="4"/>
  <c r="M239" i="4" s="1"/>
  <c r="L224" i="4"/>
  <c r="M224" i="4" s="1"/>
  <c r="L354" i="4"/>
  <c r="M354" i="4" s="1"/>
  <c r="L301" i="4"/>
  <c r="M301" i="4" s="1"/>
  <c r="L355" i="4"/>
  <c r="M355" i="4" s="1"/>
  <c r="L393" i="4"/>
  <c r="M393" i="4" s="1"/>
  <c r="L344" i="4"/>
  <c r="M344" i="4" s="1"/>
  <c r="L45" i="4"/>
  <c r="M45" i="4" s="1"/>
  <c r="L61" i="4"/>
  <c r="M61" i="4" s="1"/>
  <c r="L103" i="4"/>
  <c r="M103" i="4" s="1"/>
  <c r="L97" i="4"/>
  <c r="M97" i="4" s="1"/>
  <c r="L129" i="4"/>
  <c r="M129" i="4" s="1"/>
  <c r="L161" i="4"/>
  <c r="M161" i="4" s="1"/>
  <c r="L193" i="4"/>
  <c r="M193" i="4" s="1"/>
  <c r="L219" i="4"/>
  <c r="M219" i="4" s="1"/>
  <c r="L251" i="4"/>
  <c r="M251" i="4" s="1"/>
  <c r="L157" i="4"/>
  <c r="M157" i="4" s="1"/>
  <c r="L246" i="4"/>
  <c r="M246" i="4" s="1"/>
  <c r="L326" i="4"/>
  <c r="M326" i="4" s="1"/>
  <c r="L368" i="4"/>
  <c r="M368" i="4" s="1"/>
  <c r="L134" i="4"/>
  <c r="M134" i="4" s="1"/>
  <c r="L305" i="4"/>
  <c r="M305" i="4" s="1"/>
  <c r="L359" i="4"/>
  <c r="M359" i="4" s="1"/>
  <c r="L342" i="4"/>
  <c r="M342" i="4" s="1"/>
  <c r="L397" i="4"/>
  <c r="M397" i="4" s="1"/>
  <c r="L181" i="4"/>
  <c r="M181" i="4" s="1"/>
  <c r="L386" i="4"/>
  <c r="M386" i="4" s="1"/>
  <c r="L430" i="4"/>
  <c r="M430" i="4" s="1"/>
  <c r="L480" i="4"/>
  <c r="M480" i="4" s="1"/>
  <c r="L463" i="4"/>
  <c r="M463" i="4" s="1"/>
  <c r="L587" i="4"/>
  <c r="M587" i="4" s="1"/>
  <c r="L543" i="4"/>
  <c r="M543" i="4" s="1"/>
  <c r="L547" i="4"/>
  <c r="M547" i="4" s="1"/>
  <c r="L54" i="4"/>
  <c r="M54" i="4" s="1"/>
  <c r="L82" i="4"/>
  <c r="M82" i="4" s="1"/>
  <c r="L90" i="4"/>
  <c r="M90" i="4" s="1"/>
  <c r="L138" i="4"/>
  <c r="M138" i="4" s="1"/>
  <c r="L170" i="4"/>
  <c r="M170" i="4" s="1"/>
  <c r="L202" i="4"/>
  <c r="M202" i="4" s="1"/>
  <c r="L240" i="4"/>
  <c r="M240" i="4" s="1"/>
  <c r="L158" i="4"/>
  <c r="M158" i="4" s="1"/>
  <c r="L291" i="4"/>
  <c r="M291" i="4" s="1"/>
  <c r="L351" i="4"/>
  <c r="M351" i="4" s="1"/>
  <c r="L238" i="4"/>
  <c r="M238" i="4" s="1"/>
  <c r="L334" i="4"/>
  <c r="M334" i="4" s="1"/>
  <c r="L142" i="4"/>
  <c r="M142" i="4" s="1"/>
  <c r="L136" i="4"/>
  <c r="M136" i="4" s="1"/>
  <c r="L345" i="4"/>
  <c r="M345" i="4" s="1"/>
  <c r="L412" i="4"/>
  <c r="M412" i="4" s="1"/>
  <c r="L182" i="4"/>
  <c r="M182" i="4" s="1"/>
  <c r="L310" i="4"/>
  <c r="M310" i="4" s="1"/>
  <c r="L434" i="4"/>
  <c r="M434" i="4" s="1"/>
  <c r="L505" i="4"/>
  <c r="M505" i="4" s="1"/>
  <c r="L537" i="4"/>
  <c r="M537" i="4" s="1"/>
  <c r="L569" i="4"/>
  <c r="M569" i="4" s="1"/>
  <c r="L457" i="4"/>
  <c r="M457" i="4" s="1"/>
  <c r="L517" i="4"/>
  <c r="M517" i="4" s="1"/>
  <c r="L549" i="4"/>
  <c r="M549" i="4" s="1"/>
  <c r="L581" i="4"/>
  <c r="M581" i="4" s="1"/>
  <c r="L555" i="4"/>
  <c r="M555" i="4" s="1"/>
  <c r="L563" i="4"/>
  <c r="M563" i="4" s="1"/>
  <c r="L277" i="4"/>
  <c r="M277" i="4" s="1"/>
  <c r="L43" i="4"/>
  <c r="M43" i="4" s="1"/>
  <c r="L59" i="4"/>
  <c r="M59" i="4" s="1"/>
  <c r="L95" i="4"/>
  <c r="M95" i="4" s="1"/>
  <c r="L101" i="4"/>
  <c r="M101" i="4" s="1"/>
  <c r="L123" i="4"/>
  <c r="M123" i="4" s="1"/>
  <c r="L155" i="4"/>
  <c r="M155" i="4" s="1"/>
  <c r="L187" i="4"/>
  <c r="M187" i="4" s="1"/>
  <c r="L237" i="4"/>
  <c r="M237" i="4" s="1"/>
  <c r="L189" i="4"/>
  <c r="M189" i="4" s="1"/>
  <c r="L296" i="4"/>
  <c r="M296" i="4" s="1"/>
  <c r="L98" i="4"/>
  <c r="M98" i="4" s="1"/>
  <c r="L232" i="4"/>
  <c r="M232" i="4" s="1"/>
  <c r="L335" i="4"/>
  <c r="M335" i="4" s="1"/>
  <c r="L261" i="4"/>
  <c r="M261" i="4" s="1"/>
  <c r="L215" i="4"/>
  <c r="M215" i="4" s="1"/>
  <c r="L404" i="4"/>
  <c r="M404" i="4" s="1"/>
  <c r="L437" i="4"/>
  <c r="M437" i="4" s="1"/>
  <c r="L469" i="4"/>
  <c r="M469" i="4" s="1"/>
  <c r="L164" i="4"/>
  <c r="M164" i="4" s="1"/>
  <c r="L339" i="4"/>
  <c r="M339" i="4" s="1"/>
  <c r="L506" i="4"/>
  <c r="M506" i="4" s="1"/>
  <c r="L538" i="4"/>
  <c r="M538" i="4" s="1"/>
  <c r="L570" i="4"/>
  <c r="M570" i="4" s="1"/>
  <c r="L502" i="4"/>
  <c r="M502" i="4" s="1"/>
  <c r="L534" i="4"/>
  <c r="M534" i="4" s="1"/>
  <c r="L566" i="4"/>
  <c r="M566" i="4" s="1"/>
  <c r="L414" i="4"/>
  <c r="M414" i="4" s="1"/>
  <c r="L535" i="4"/>
  <c r="M535" i="4" s="1"/>
  <c r="L218" i="4"/>
  <c r="M218" i="4" s="1"/>
  <c r="L479" i="4"/>
  <c r="M479" i="4" s="1"/>
  <c r="L52" i="4"/>
  <c r="M52" i="4" s="1"/>
  <c r="L68" i="4"/>
  <c r="M68" i="4" s="1"/>
  <c r="L88" i="4"/>
  <c r="M88" i="4" s="1"/>
  <c r="L184" i="4"/>
  <c r="M184" i="4" s="1"/>
  <c r="L156" i="4"/>
  <c r="M156" i="4" s="1"/>
  <c r="L33" i="4"/>
  <c r="M33" i="4" s="1"/>
  <c r="L26" i="4"/>
  <c r="M26" i="4" s="1"/>
  <c r="L31" i="4"/>
  <c r="M31" i="4" s="1"/>
  <c r="L24" i="4"/>
  <c r="M24" i="4" s="1"/>
  <c r="L40" i="4"/>
  <c r="M40" i="4" s="1"/>
  <c r="L21" i="4"/>
  <c r="M21" i="4" s="1"/>
  <c r="L35" i="4"/>
  <c r="M35" i="4" s="1"/>
  <c r="L41" i="4"/>
  <c r="M41" i="4" s="1"/>
  <c r="L34" i="4"/>
  <c r="M34" i="4" s="1"/>
  <c r="L23" i="4"/>
  <c r="M23" i="4" s="1"/>
  <c r="L39" i="4"/>
  <c r="M39" i="4" s="1"/>
  <c r="L32" i="4"/>
  <c r="M32" i="4" s="1"/>
  <c r="L42" i="4"/>
  <c r="M42" i="4" s="1"/>
  <c r="L37" i="4"/>
  <c r="M37" i="4" s="1"/>
  <c r="L30" i="4"/>
  <c r="M30" i="4" s="1"/>
  <c r="L28" i="4"/>
  <c r="M28" i="4" s="1"/>
  <c r="L25" i="4"/>
  <c r="M25" i="4" s="1"/>
  <c r="L29" i="4"/>
  <c r="M29" i="4" s="1"/>
  <c r="L22" i="4"/>
  <c r="M22" i="4" s="1"/>
  <c r="L38" i="4"/>
  <c r="M38" i="4" s="1"/>
  <c r="L27" i="4"/>
  <c r="M27" i="4" s="1"/>
  <c r="L36" i="4"/>
  <c r="M36" i="4" s="1"/>
  <c r="A6" i="11"/>
  <c r="E14" i="10"/>
  <c r="A6" i="10"/>
  <c r="M598" i="2"/>
  <c r="M597" i="2"/>
  <c r="M596" i="2"/>
  <c r="M595" i="2"/>
  <c r="M594" i="2"/>
  <c r="M593" i="2"/>
  <c r="M592" i="2"/>
  <c r="M591" i="2"/>
  <c r="M590" i="2"/>
  <c r="M589" i="2"/>
  <c r="M588" i="2"/>
  <c r="M587" i="2"/>
  <c r="M586" i="2"/>
  <c r="M585" i="2"/>
  <c r="M584" i="2"/>
  <c r="M583" i="2"/>
  <c r="M582" i="2"/>
  <c r="M581" i="2"/>
  <c r="M580" i="2"/>
  <c r="M579" i="2"/>
  <c r="M578" i="2"/>
  <c r="M577" i="2"/>
  <c r="M576" i="2"/>
  <c r="M575" i="2"/>
  <c r="M574" i="2"/>
  <c r="M573" i="2"/>
  <c r="M572" i="2"/>
  <c r="M571" i="2"/>
  <c r="M570" i="2"/>
  <c r="M569" i="2"/>
  <c r="M568" i="2"/>
  <c r="M567" i="2"/>
  <c r="M566" i="2"/>
  <c r="M565" i="2"/>
  <c r="M564" i="2"/>
  <c r="M563" i="2"/>
  <c r="M562" i="2"/>
  <c r="M561" i="2"/>
  <c r="M560" i="2"/>
  <c r="M559" i="2"/>
  <c r="M558" i="2"/>
  <c r="M557" i="2"/>
  <c r="M556" i="2"/>
  <c r="M555" i="2"/>
  <c r="M554" i="2"/>
  <c r="M553" i="2"/>
  <c r="M552" i="2"/>
  <c r="M551" i="2"/>
  <c r="M550" i="2"/>
  <c r="M549" i="2"/>
  <c r="M548" i="2"/>
  <c r="M547" i="2"/>
  <c r="M546" i="2"/>
  <c r="M545" i="2"/>
  <c r="M544" i="2"/>
  <c r="M543" i="2"/>
  <c r="M542" i="2"/>
  <c r="M541" i="2"/>
  <c r="M540" i="2"/>
  <c r="M539" i="2"/>
  <c r="M538" i="2"/>
  <c r="M537" i="2"/>
  <c r="M536" i="2"/>
  <c r="M535" i="2"/>
  <c r="M534" i="2"/>
  <c r="M533" i="2"/>
  <c r="M532" i="2"/>
  <c r="M531" i="2"/>
  <c r="M530" i="2"/>
  <c r="M529" i="2"/>
  <c r="M528" i="2"/>
  <c r="M527" i="2"/>
  <c r="M526" i="2"/>
  <c r="M525" i="2"/>
  <c r="M524" i="2"/>
  <c r="M523" i="2"/>
  <c r="M522" i="2"/>
  <c r="M521" i="2"/>
  <c r="M520" i="2"/>
  <c r="M519" i="2"/>
  <c r="M518" i="2"/>
  <c r="M517" i="2"/>
  <c r="M516" i="2"/>
  <c r="M515" i="2"/>
  <c r="M514" i="2"/>
  <c r="M513" i="2"/>
  <c r="M512" i="2"/>
  <c r="M511" i="2"/>
  <c r="M510" i="2"/>
  <c r="M509" i="2"/>
  <c r="M508" i="2"/>
  <c r="M507" i="2"/>
  <c r="M506" i="2"/>
  <c r="M505" i="2"/>
  <c r="M504" i="2"/>
  <c r="M503" i="2"/>
  <c r="M502" i="2"/>
  <c r="M501" i="2"/>
  <c r="M500" i="2"/>
  <c r="M499" i="2"/>
  <c r="M498" i="2"/>
  <c r="M497" i="2"/>
  <c r="M496" i="2"/>
  <c r="M495" i="2"/>
  <c r="M494" i="2"/>
  <c r="M493" i="2"/>
  <c r="M492" i="2"/>
  <c r="M491" i="2"/>
  <c r="M490" i="2"/>
  <c r="M489" i="2"/>
  <c r="M488" i="2"/>
  <c r="M487" i="2"/>
  <c r="M486" i="2"/>
  <c r="M485" i="2"/>
  <c r="M484" i="2"/>
  <c r="M483" i="2"/>
  <c r="M482" i="2"/>
  <c r="M481" i="2"/>
  <c r="M480" i="2"/>
  <c r="M479" i="2"/>
  <c r="M478" i="2"/>
  <c r="M477" i="2"/>
  <c r="M476" i="2"/>
  <c r="M475" i="2"/>
  <c r="M474" i="2"/>
  <c r="M473" i="2"/>
  <c r="M472" i="2"/>
  <c r="M471" i="2"/>
  <c r="M470" i="2"/>
  <c r="M469" i="2"/>
  <c r="M468" i="2"/>
  <c r="M467" i="2"/>
  <c r="M466" i="2"/>
  <c r="M465" i="2"/>
  <c r="M464" i="2"/>
  <c r="M463" i="2"/>
  <c r="M462" i="2"/>
  <c r="M461" i="2"/>
  <c r="M460" i="2"/>
  <c r="M459" i="2"/>
  <c r="M458" i="2"/>
  <c r="M457" i="2"/>
  <c r="M456" i="2"/>
  <c r="M455" i="2"/>
  <c r="M454" i="2"/>
  <c r="M453" i="2"/>
  <c r="M452" i="2"/>
  <c r="M451" i="2"/>
  <c r="M450" i="2"/>
  <c r="M449" i="2"/>
  <c r="M448" i="2"/>
  <c r="M447" i="2"/>
  <c r="M446" i="2"/>
  <c r="M445" i="2"/>
  <c r="M444" i="2"/>
  <c r="M443" i="2"/>
  <c r="M442" i="2"/>
  <c r="M441" i="2"/>
  <c r="M440" i="2"/>
  <c r="M439" i="2"/>
  <c r="M438" i="2"/>
  <c r="M437" i="2"/>
  <c r="M436" i="2"/>
  <c r="M435" i="2"/>
  <c r="M434" i="2"/>
  <c r="M433" i="2"/>
  <c r="M432" i="2"/>
  <c r="M431" i="2"/>
  <c r="M430" i="2"/>
  <c r="M429" i="2"/>
  <c r="M428" i="2"/>
  <c r="M427" i="2"/>
  <c r="M426" i="2"/>
  <c r="M425" i="2"/>
  <c r="M424" i="2"/>
  <c r="M423" i="2"/>
  <c r="M422" i="2"/>
  <c r="M421" i="2"/>
  <c r="M420" i="2"/>
  <c r="M419" i="2"/>
  <c r="M418" i="2"/>
  <c r="M417" i="2"/>
  <c r="M416" i="2"/>
  <c r="M415" i="2"/>
  <c r="M414" i="2"/>
  <c r="M413" i="2"/>
  <c r="M412" i="2"/>
  <c r="M411" i="2"/>
  <c r="M410" i="2"/>
  <c r="M409" i="2"/>
  <c r="M408" i="2"/>
  <c r="M407" i="2"/>
  <c r="M406" i="2"/>
  <c r="M405" i="2"/>
  <c r="M404" i="2"/>
  <c r="M403" i="2"/>
  <c r="M402" i="2"/>
  <c r="M401" i="2"/>
  <c r="M400" i="2"/>
  <c r="M399" i="2"/>
  <c r="M398" i="2"/>
  <c r="M397" i="2"/>
  <c r="M396" i="2"/>
  <c r="M395" i="2"/>
  <c r="M394" i="2"/>
  <c r="M393" i="2"/>
  <c r="M392" i="2"/>
  <c r="M391" i="2"/>
  <c r="M390" i="2"/>
  <c r="M389" i="2"/>
  <c r="M388" i="2"/>
  <c r="M387" i="2"/>
  <c r="M386" i="2"/>
  <c r="M385" i="2"/>
  <c r="M384" i="2"/>
  <c r="M383" i="2"/>
  <c r="M382" i="2"/>
  <c r="M381" i="2"/>
  <c r="M380" i="2"/>
  <c r="M379" i="2"/>
  <c r="M378" i="2"/>
  <c r="M377" i="2"/>
  <c r="M376" i="2"/>
  <c r="M375" i="2"/>
  <c r="M374" i="2"/>
  <c r="M373" i="2"/>
  <c r="M372" i="2"/>
  <c r="M371" i="2"/>
  <c r="M370" i="2"/>
  <c r="M369" i="2"/>
  <c r="M368" i="2"/>
  <c r="M367" i="2"/>
  <c r="M366" i="2"/>
  <c r="M365" i="2"/>
  <c r="M364" i="2"/>
  <c r="M363" i="2"/>
  <c r="M362" i="2"/>
  <c r="M361" i="2"/>
  <c r="M360" i="2"/>
  <c r="M359" i="2"/>
  <c r="M358" i="2"/>
  <c r="M357" i="2"/>
  <c r="M356" i="2"/>
  <c r="M355" i="2"/>
  <c r="M354" i="2"/>
  <c r="M353" i="2"/>
  <c r="M352" i="2"/>
  <c r="M351" i="2"/>
  <c r="M350" i="2"/>
  <c r="M349" i="2"/>
  <c r="M348" i="2"/>
  <c r="M347" i="2"/>
  <c r="M346" i="2"/>
  <c r="M345" i="2"/>
  <c r="M344" i="2"/>
  <c r="M343" i="2"/>
  <c r="M342" i="2"/>
  <c r="M341" i="2"/>
  <c r="M340" i="2"/>
  <c r="M339" i="2"/>
  <c r="M338" i="2"/>
  <c r="M337" i="2"/>
  <c r="M336" i="2"/>
  <c r="M335" i="2"/>
  <c r="M334" i="2"/>
  <c r="M333" i="2"/>
  <c r="M332" i="2"/>
  <c r="M331" i="2"/>
  <c r="M330" i="2"/>
  <c r="M329" i="2"/>
  <c r="M328" i="2"/>
  <c r="M327" i="2"/>
  <c r="M326" i="2"/>
  <c r="M325" i="2"/>
  <c r="M324" i="2"/>
  <c r="M323" i="2"/>
  <c r="M322" i="2"/>
  <c r="M321" i="2"/>
  <c r="M320" i="2"/>
  <c r="M319" i="2"/>
  <c r="M318" i="2"/>
  <c r="M317" i="2"/>
  <c r="M316" i="2"/>
  <c r="M315" i="2"/>
  <c r="M314" i="2"/>
  <c r="M313" i="2"/>
  <c r="M312" i="2"/>
  <c r="M311" i="2"/>
  <c r="M310" i="2"/>
  <c r="M309" i="2"/>
  <c r="M308" i="2"/>
  <c r="M307" i="2"/>
  <c r="M306" i="2"/>
  <c r="M305" i="2"/>
  <c r="M304" i="2"/>
  <c r="M303" i="2"/>
  <c r="M302" i="2"/>
  <c r="M301" i="2"/>
  <c r="M300" i="2"/>
  <c r="M299" i="2"/>
  <c r="M298" i="2"/>
  <c r="M297" i="2"/>
  <c r="M296" i="2"/>
  <c r="M295" i="2"/>
  <c r="M294" i="2"/>
  <c r="M293" i="2"/>
  <c r="M292" i="2"/>
  <c r="M291" i="2"/>
  <c r="M290" i="2"/>
  <c r="M289" i="2"/>
  <c r="M288" i="2"/>
  <c r="M287" i="2"/>
  <c r="M286" i="2"/>
  <c r="M285" i="2"/>
  <c r="M284" i="2"/>
  <c r="M283" i="2"/>
  <c r="M282" i="2"/>
  <c r="M281" i="2"/>
  <c r="M280" i="2"/>
  <c r="M279" i="2"/>
  <c r="M278" i="2"/>
  <c r="M277" i="2"/>
  <c r="M276" i="2"/>
  <c r="M275" i="2"/>
  <c r="M274" i="2"/>
  <c r="M273" i="2"/>
  <c r="M272" i="2"/>
  <c r="M271" i="2"/>
  <c r="M270" i="2"/>
  <c r="M269" i="2"/>
  <c r="M268" i="2"/>
  <c r="M267" i="2"/>
  <c r="M266" i="2"/>
  <c r="M265" i="2"/>
  <c r="M264" i="2"/>
  <c r="M263" i="2"/>
  <c r="M262" i="2"/>
  <c r="M261" i="2"/>
  <c r="M260" i="2"/>
  <c r="M259" i="2"/>
  <c r="M258" i="2"/>
  <c r="M257" i="2"/>
  <c r="M256" i="2"/>
  <c r="M255" i="2"/>
  <c r="M254" i="2"/>
  <c r="M253" i="2"/>
  <c r="M252" i="2"/>
  <c r="M251" i="2"/>
  <c r="M250" i="2"/>
  <c r="M249" i="2"/>
  <c r="M248" i="2"/>
  <c r="M247" i="2"/>
  <c r="M246" i="2"/>
  <c r="M245" i="2"/>
  <c r="M244" i="2"/>
  <c r="M243" i="2"/>
  <c r="M242" i="2"/>
  <c r="M241" i="2"/>
  <c r="M240" i="2"/>
  <c r="M239" i="2"/>
  <c r="M238" i="2"/>
  <c r="M237" i="2"/>
  <c r="M236" i="2"/>
  <c r="M235" i="2"/>
  <c r="M234" i="2"/>
  <c r="M233" i="2"/>
  <c r="M232" i="2"/>
  <c r="M231" i="2"/>
  <c r="M230" i="2"/>
  <c r="M229" i="2"/>
  <c r="M228" i="2"/>
  <c r="M227" i="2"/>
  <c r="M226" i="2"/>
  <c r="M225" i="2"/>
  <c r="M224" i="2"/>
  <c r="M223" i="2"/>
  <c r="M222" i="2"/>
  <c r="M221" i="2"/>
  <c r="M220" i="2"/>
  <c r="M219" i="2"/>
  <c r="M218" i="2"/>
  <c r="M217" i="2"/>
  <c r="M216" i="2"/>
  <c r="M215" i="2"/>
  <c r="M214" i="2"/>
  <c r="M213" i="2"/>
  <c r="M212" i="2"/>
  <c r="M211" i="2"/>
  <c r="M210" i="2"/>
  <c r="M209" i="2"/>
  <c r="M208" i="2"/>
  <c r="M207" i="2"/>
  <c r="M206" i="2"/>
  <c r="M205" i="2"/>
  <c r="M204" i="2"/>
  <c r="M203" i="2"/>
  <c r="M202" i="2"/>
  <c r="M201" i="2"/>
  <c r="M200" i="2"/>
  <c r="M199" i="2"/>
  <c r="M198" i="2"/>
  <c r="M197" i="2"/>
  <c r="M196" i="2"/>
  <c r="M195" i="2"/>
  <c r="M194" i="2"/>
  <c r="M193" i="2"/>
  <c r="M192" i="2"/>
  <c r="M191" i="2"/>
  <c r="M190" i="2"/>
  <c r="M189" i="2"/>
  <c r="M188" i="2"/>
  <c r="M187" i="2"/>
  <c r="M186" i="2"/>
  <c r="M185" i="2"/>
  <c r="M184" i="2"/>
  <c r="M183" i="2"/>
  <c r="M182" i="2"/>
  <c r="M181" i="2"/>
  <c r="M180" i="2"/>
  <c r="M179" i="2"/>
  <c r="M178" i="2"/>
  <c r="M177" i="2"/>
  <c r="M176" i="2"/>
  <c r="M175" i="2"/>
  <c r="M174" i="2"/>
  <c r="M173" i="2"/>
  <c r="M172" i="2"/>
  <c r="M171" i="2"/>
  <c r="M170" i="2"/>
  <c r="M169" i="2"/>
  <c r="M168" i="2"/>
  <c r="M167" i="2"/>
  <c r="M166" i="2"/>
  <c r="M165" i="2"/>
  <c r="M164" i="2"/>
  <c r="M163" i="2"/>
  <c r="M162" i="2"/>
  <c r="M161" i="2"/>
  <c r="M160" i="2"/>
  <c r="M159" i="2"/>
  <c r="M158" i="2"/>
  <c r="M157" i="2"/>
  <c r="M156" i="2"/>
  <c r="M155" i="2"/>
  <c r="M154" i="2"/>
  <c r="M153" i="2"/>
  <c r="M152" i="2"/>
  <c r="M151" i="2"/>
  <c r="M150" i="2"/>
  <c r="M149" i="2"/>
  <c r="M148" i="2"/>
  <c r="M147" i="2"/>
  <c r="M146" i="2"/>
  <c r="M145" i="2"/>
  <c r="M144" i="2"/>
  <c r="M143" i="2"/>
  <c r="M142" i="2"/>
  <c r="M141" i="2"/>
  <c r="M140" i="2"/>
  <c r="M139" i="2"/>
  <c r="M138" i="2"/>
  <c r="M137" i="2"/>
  <c r="M136" i="2"/>
  <c r="M135" i="2"/>
  <c r="M134" i="2"/>
  <c r="M133" i="2"/>
  <c r="M132" i="2"/>
  <c r="M131" i="2"/>
  <c r="M130" i="2"/>
  <c r="M129" i="2"/>
  <c r="M128" i="2"/>
  <c r="M127" i="2"/>
  <c r="M126" i="2"/>
  <c r="M125" i="2"/>
  <c r="M124" i="2"/>
  <c r="M123" i="2"/>
  <c r="M122" i="2"/>
  <c r="M121" i="2"/>
  <c r="M120" i="2"/>
  <c r="M119" i="2"/>
  <c r="M118" i="2"/>
  <c r="M117" i="2"/>
  <c r="M116" i="2"/>
  <c r="M115" i="2"/>
  <c r="M114" i="2"/>
  <c r="M113" i="2"/>
  <c r="M112" i="2"/>
  <c r="M111" i="2"/>
  <c r="M110" i="2"/>
  <c r="M109" i="2"/>
  <c r="M108" i="2"/>
  <c r="M107" i="2"/>
  <c r="M106" i="2"/>
  <c r="M105" i="2"/>
  <c r="M104" i="2"/>
  <c r="M103" i="2"/>
  <c r="M102" i="2"/>
  <c r="M101" i="2"/>
  <c r="M100" i="2"/>
  <c r="M99" i="2"/>
  <c r="M98" i="2"/>
  <c r="M97" i="2"/>
  <c r="M96" i="2"/>
  <c r="M95" i="2"/>
  <c r="M94" i="2"/>
  <c r="M93" i="2"/>
  <c r="M92" i="2"/>
  <c r="M91" i="2"/>
  <c r="M90" i="2"/>
  <c r="M89" i="2"/>
  <c r="M88" i="2"/>
  <c r="M87" i="2"/>
  <c r="M86" i="2"/>
  <c r="M85" i="2"/>
  <c r="M84" i="2"/>
  <c r="M83" i="2"/>
  <c r="M82" i="2"/>
  <c r="M81" i="2"/>
  <c r="M80" i="2"/>
  <c r="M79" i="2"/>
  <c r="M78" i="2"/>
  <c r="M77" i="2"/>
  <c r="M76" i="2"/>
  <c r="M75" i="2"/>
  <c r="M74" i="2"/>
  <c r="M73" i="2"/>
  <c r="M72" i="2"/>
  <c r="M71" i="2"/>
  <c r="M70" i="2"/>
  <c r="M69" i="2"/>
  <c r="M68" i="2"/>
  <c r="M67" i="2"/>
  <c r="M66" i="2"/>
  <c r="M65" i="2"/>
  <c r="M64" i="2"/>
  <c r="M63" i="2"/>
  <c r="M62" i="2"/>
  <c r="M61" i="2"/>
  <c r="M60" i="2"/>
  <c r="M59" i="2"/>
  <c r="M58" i="2"/>
  <c r="M57" i="2"/>
  <c r="M56" i="2"/>
  <c r="M55" i="2"/>
  <c r="M54" i="2"/>
  <c r="M53" i="2"/>
  <c r="M52" i="2"/>
  <c r="M51" i="2"/>
  <c r="M50" i="2"/>
  <c r="M49" i="2"/>
  <c r="M48" i="2"/>
  <c r="M47" i="2"/>
  <c r="M46" i="2"/>
  <c r="M45" i="2"/>
  <c r="M44" i="2"/>
  <c r="M43" i="2"/>
  <c r="M42" i="2"/>
  <c r="M40" i="2"/>
  <c r="M39" i="2"/>
  <c r="M38" i="2"/>
  <c r="M37" i="2"/>
  <c r="M36" i="2"/>
  <c r="S36" i="2" s="1"/>
  <c r="M35" i="2"/>
  <c r="S35" i="2" s="1"/>
  <c r="M34" i="2"/>
  <c r="S34" i="2" s="1"/>
  <c r="M33" i="2"/>
  <c r="S33" i="2" s="1"/>
  <c r="M32" i="2"/>
  <c r="S32" i="2" s="1"/>
  <c r="M31" i="2"/>
  <c r="S31" i="2" s="1"/>
  <c r="M30" i="2"/>
  <c r="S30" i="2" s="1"/>
  <c r="M29" i="2"/>
  <c r="S29" i="2" s="1"/>
  <c r="M28" i="2"/>
  <c r="S28" i="2" s="1"/>
  <c r="M27" i="2"/>
  <c r="S27" i="2" s="1"/>
  <c r="D34" i="1" l="1"/>
  <c r="E34" i="1" l="1"/>
  <c r="C56" i="1" s="1"/>
  <c r="E18" i="18"/>
  <c r="B6" i="2"/>
  <c r="C17" i="2"/>
  <c r="G17" i="2" s="1"/>
  <c r="B5" i="4"/>
  <c r="C14" i="4"/>
  <c r="F14" i="4" s="1"/>
  <c r="G10" i="11" l="1"/>
  <c r="F18" i="18"/>
  <c r="G20" i="2"/>
  <c r="E16" i="10" s="1"/>
  <c r="E10" i="10"/>
  <c r="F16" i="4"/>
  <c r="C45" i="1"/>
  <c r="J17" i="2"/>
  <c r="I17" i="2"/>
  <c r="H17" i="2"/>
  <c r="D24" i="24" l="1"/>
  <c r="I20" i="2"/>
  <c r="E45" i="10" s="1"/>
  <c r="D24" i="26" s="1"/>
  <c r="E13" i="10"/>
  <c r="E15" i="10" s="1"/>
  <c r="D23" i="24" s="1"/>
  <c r="E24" i="10"/>
  <c r="H20" i="2"/>
  <c r="E30" i="10" s="1"/>
  <c r="J20" i="2"/>
  <c r="E39" i="10"/>
  <c r="E42" i="10" s="1"/>
  <c r="E44" i="10" s="1"/>
  <c r="E49" i="10" s="1"/>
  <c r="K17" i="2"/>
  <c r="O21" i="11" l="1"/>
  <c r="D25" i="24"/>
  <c r="D30" i="24" s="1"/>
  <c r="D23" i="26"/>
  <c r="D25" i="26" s="1"/>
  <c r="D30" i="26" s="1"/>
  <c r="B64" i="1"/>
  <c r="E25" i="18" s="1"/>
  <c r="E19" i="10"/>
  <c r="B62" i="1" s="1"/>
  <c r="E23" i="18" s="1"/>
  <c r="D24" i="25"/>
  <c r="E27" i="10"/>
  <c r="D38" i="1"/>
  <c r="K20" i="2"/>
  <c r="C47" i="1"/>
  <c r="P21" i="11" s="1"/>
  <c r="E29" i="10" l="1"/>
  <c r="G16" i="11"/>
  <c r="C65" i="1" s="1"/>
  <c r="E26" i="18" s="1"/>
  <c r="D41" i="1"/>
  <c r="N25" i="11" s="1"/>
  <c r="N26" i="11" s="1"/>
  <c r="Q26" i="11" s="1"/>
  <c r="G20" i="11" s="1"/>
  <c r="E34" i="10" l="1"/>
  <c r="B63" i="1" s="1"/>
  <c r="E24" i="18" s="1"/>
  <c r="D23" i="25"/>
  <c r="D25" i="25" s="1"/>
  <c r="D30" i="25" s="1"/>
  <c r="G14" i="11"/>
  <c r="G11" i="11"/>
  <c r="C18" i="18"/>
  <c r="G18" i="18" s="1"/>
  <c r="C49" i="1"/>
  <c r="N21" i="11" s="1"/>
  <c r="Q21" i="11" s="1"/>
  <c r="G19" i="11" s="1"/>
  <c r="B68" i="1" s="1"/>
  <c r="C4" i="30" l="1"/>
  <c r="C6" i="30" s="1"/>
  <c r="E29" i="18"/>
  <c r="D24" i="27"/>
  <c r="G12" i="11"/>
  <c r="G18" i="11" s="1"/>
  <c r="C55" i="1"/>
  <c r="G23" i="11" l="1"/>
  <c r="D23" i="27"/>
  <c r="D25" i="27" s="1"/>
  <c r="D30" i="27" s="1"/>
  <c r="C7" i="30"/>
  <c r="C13" i="30"/>
  <c r="B70" i="1"/>
  <c r="C57" i="1"/>
  <c r="A18" i="11"/>
  <c r="A57" i="1"/>
  <c r="A23" i="11" l="1"/>
  <c r="B66" i="1" l="1"/>
  <c r="B67" i="1" s="1"/>
  <c r="B71" i="1" l="1"/>
  <c r="C12" i="30"/>
  <c r="C16" i="30" s="1"/>
  <c r="E27" i="18"/>
  <c r="E28" i="18" s="1"/>
  <c r="H31" i="18" s="1"/>
</calcChain>
</file>

<file path=xl/sharedStrings.xml><?xml version="1.0" encoding="utf-8"?>
<sst xmlns="http://schemas.openxmlformats.org/spreadsheetml/2006/main" count="393" uniqueCount="232">
  <si>
    <t>Name</t>
  </si>
  <si>
    <t>Strasse</t>
  </si>
  <si>
    <t>PLZ, Ort</t>
  </si>
  <si>
    <t>Name und Adresse der Institution</t>
  </si>
  <si>
    <t>Name, Vorname</t>
  </si>
  <si>
    <t>Telefonnummer</t>
  </si>
  <si>
    <t>E-Mail</t>
  </si>
  <si>
    <t>Total</t>
  </si>
  <si>
    <t>Vorname</t>
  </si>
  <si>
    <t>Kategorie</t>
  </si>
  <si>
    <t>Eintritt</t>
  </si>
  <si>
    <t>Stunden</t>
  </si>
  <si>
    <t>Total (BE)</t>
  </si>
  <si>
    <t>Total (BE &amp; nicht BE)</t>
  </si>
  <si>
    <t>Herkunfts-kanton</t>
  </si>
  <si>
    <t>Anzahl Plätze</t>
  </si>
  <si>
    <t>Basisdaten Werkstätte</t>
  </si>
  <si>
    <t>Trägerschaft</t>
  </si>
  <si>
    <t>Betriebsjahr</t>
  </si>
  <si>
    <t>Institution</t>
  </si>
  <si>
    <t>Bezahlte Stunden</t>
  </si>
  <si>
    <t>1. Q.</t>
  </si>
  <si>
    <t>2. Q.</t>
  </si>
  <si>
    <t>3. Q.</t>
  </si>
  <si>
    <t>4. Q.</t>
  </si>
  <si>
    <t xml:space="preserve">4.Q. </t>
  </si>
  <si>
    <r>
      <t>II.b Betreute Personen aus anderen Kantonen (nicht BE)</t>
    </r>
    <r>
      <rPr>
        <b/>
        <sz val="10"/>
        <rFont val="Arial"/>
        <family val="2"/>
      </rPr>
      <t xml:space="preserve">
</t>
    </r>
    <r>
      <rPr>
        <sz val="10"/>
        <rFont val="Arial"/>
        <family val="2"/>
      </rPr>
      <t>(Nachweis über die erbrachten Leistungen "Ausserkantonaler")</t>
    </r>
  </si>
  <si>
    <t>Abrechnung</t>
  </si>
  <si>
    <t>Periode</t>
  </si>
  <si>
    <t>1. Quartal</t>
  </si>
  <si>
    <t>Total anrechenbare geleistete Arbeitsstunden</t>
  </si>
  <si>
    <t>Leistungspreis</t>
  </si>
  <si>
    <t>Betriebsbeitrag</t>
  </si>
  <si>
    <t>2. Quartal</t>
  </si>
  <si>
    <t>3. Quartal</t>
  </si>
  <si>
    <t>Ort und Datum:</t>
  </si>
  <si>
    <t>DIE INSTITUTION</t>
  </si>
  <si>
    <t xml:space="preserve">Name: </t>
  </si>
  <si>
    <t>Prüfung der Obergrenze</t>
  </si>
  <si>
    <t>Obergrenze +6 %</t>
  </si>
  <si>
    <t>Betrifft</t>
  </si>
  <si>
    <t>Mit folgender Bankverbindung</t>
  </si>
  <si>
    <t>Bank / PC</t>
  </si>
  <si>
    <t>PLZ Ort</t>
  </si>
  <si>
    <t>Konto-Nr.</t>
  </si>
  <si>
    <t>IBAN-Nr.</t>
  </si>
  <si>
    <t>in CHF</t>
  </si>
  <si>
    <t>Schlussabrechnung unter Einbezug 4. Quartal</t>
  </si>
  <si>
    <t>Maximaler Beitrag (Obergrenze * Leistungspreis)</t>
  </si>
  <si>
    <t>Abzüglich Akontozahlung</t>
  </si>
  <si>
    <t>Abzüglich Kapitalkostenanteil Ausserkantonale</t>
  </si>
  <si>
    <t>bezahlte Arbeitsstunden</t>
  </si>
  <si>
    <t>Total bezahlte anrechenbare Arbeitsstunden</t>
  </si>
  <si>
    <t xml:space="preserve">Abrechnung </t>
  </si>
  <si>
    <t>Kantonsbeitrag BE (kleinerer Wert)</t>
  </si>
  <si>
    <t>Akontozahlung</t>
  </si>
  <si>
    <t>Abzüglich bereits bezahlte Betriebsbeiträge BE (Quartal 1 bis Quartal 3)</t>
  </si>
  <si>
    <t>bezahlte und anrechenbare Arbeitsstunden (BE)</t>
  </si>
  <si>
    <t>bezahlte, nicht anrechenbare Arbeitsstunden (nicht BE)</t>
  </si>
  <si>
    <t xml:space="preserve">Effektive bezahlte und anrechenbare Arbeitsstunden </t>
  </si>
  <si>
    <t xml:space="preserve">Kategorie </t>
  </si>
  <si>
    <r>
      <t>Kategorie</t>
    </r>
    <r>
      <rPr>
        <b/>
        <sz val="10"/>
        <color rgb="FFFF0000"/>
        <rFont val="Arial"/>
        <family val="2"/>
      </rPr>
      <t xml:space="preserve"> </t>
    </r>
  </si>
  <si>
    <t xml:space="preserve">Betriebsbeitragsabrechnung </t>
  </si>
  <si>
    <t>für die INSTITUTION</t>
  </si>
  <si>
    <t>Beurteilungskriterien</t>
  </si>
  <si>
    <t>A) Leistungsdaten</t>
  </si>
  <si>
    <t>B) Finanzdaten</t>
  </si>
  <si>
    <t>Betriebsbeitrag 1. Quartal</t>
  </si>
  <si>
    <t>Betriebsbeitrag 2. Quartal</t>
  </si>
  <si>
    <t>Betriebsbeitrag 3. Quartal</t>
  </si>
  <si>
    <t>Total ausbezahlt</t>
  </si>
  <si>
    <t>Funktion / Tätigkeit</t>
  </si>
  <si>
    <t>visiert für</t>
  </si>
  <si>
    <t>Weiterleitung zur Auszahlung</t>
  </si>
  <si>
    <t>Werkstätten</t>
  </si>
  <si>
    <t>Betriebsbeitrag 4. Quartal / Schlussabrechnung</t>
  </si>
  <si>
    <t>Kurzkommentar zur Quartalsabrechnung / Schlussabrechnung:</t>
  </si>
  <si>
    <t>rechtsgültig unterzeichnet</t>
  </si>
  <si>
    <t xml:space="preserve">  </t>
  </si>
  <si>
    <t>Auflistung der Verwendung der Rücklagen</t>
  </si>
  <si>
    <t>2. Augenschein</t>
  </si>
  <si>
    <t>Betriebsbeitrag gemäss LV (inkl. Obergrenze 106%)</t>
  </si>
  <si>
    <t>Abweichung:</t>
  </si>
  <si>
    <t>Abrechnungsunterlagen</t>
  </si>
  <si>
    <t>Stunden-lohn</t>
  </si>
  <si>
    <t>Fachliche Prüfung, Plausibilisierung 4. Quartal</t>
  </si>
  <si>
    <t>effektive Auszahlung</t>
  </si>
  <si>
    <t>Abzüglich Anteil Schwankungsfonds</t>
  </si>
  <si>
    <t>4. Quartal Kp. Kostenanteil AK</t>
  </si>
  <si>
    <t>Kp. Anteil AK 4. Quartal</t>
  </si>
  <si>
    <t>Davon IV-Massnahmen</t>
  </si>
  <si>
    <t>Davon im LV</t>
  </si>
  <si>
    <t>Übrige Plätze ausserhalb LV und nicht IV-Massnahmen</t>
  </si>
  <si>
    <t>Anzahl Plätze im Total der Werkstätte</t>
  </si>
  <si>
    <t xml:space="preserve">Institution </t>
  </si>
  <si>
    <t>Arbeitsstunden von Ausserkantonalen</t>
  </si>
  <si>
    <t>Ober-
grenze
+ 6%</t>
  </si>
  <si>
    <t>Total
geplante
Arbeits-
stunden</t>
  </si>
  <si>
    <t>Anzahl
geplante
Stunden
pro Platz
(Auslastung)</t>
  </si>
  <si>
    <t>mit Rente</t>
  </si>
  <si>
    <t>ohne Rente</t>
  </si>
  <si>
    <t>Institution:</t>
  </si>
  <si>
    <t>Zuständige Person</t>
  </si>
  <si>
    <t>Zahlungsverbindung</t>
  </si>
  <si>
    <t>Mit ihrer Unterschrift bestätigt die Institutionsleitung die Richtigkeit der Unterlagen.</t>
  </si>
  <si>
    <t>Total Verwendung des Schwankungsfonds</t>
  </si>
  <si>
    <t>Nachweis über die Verwendung der Schwankungsfonds</t>
  </si>
  <si>
    <t>Anteil der jährl. Überdeckung, welcher die 6% übersteigt -&gt; transitorisch zu verbuchen, weil Rückzahlung an Kanton</t>
  </si>
  <si>
    <t>Äufnung des Schwankgungsfonds (bis max 6% des Gesamtaufwandes)</t>
  </si>
  <si>
    <t>GESUNDHEITS-, SOZIAL- UND INTEGRATIONSDIREKTION DES KANTONS BERN</t>
  </si>
  <si>
    <t>Rückforderung Schwankungsfonds</t>
  </si>
  <si>
    <t>Rückforderung Anteil Überdeckung</t>
  </si>
  <si>
    <t>* anzugeben ist jeweils der Stand Ende des Jahres</t>
  </si>
  <si>
    <t>Anzahl Klienten BE im LV-Bereich *</t>
  </si>
  <si>
    <t>Anzahl Klienten BE im Bereich IV-Massnahmen *</t>
  </si>
  <si>
    <t>Anzahl Klienten BE ausserhalb des LV *</t>
  </si>
  <si>
    <t>Anzahl ausserkantonale Klienten *</t>
  </si>
  <si>
    <t>Betrag</t>
  </si>
  <si>
    <t>Amt für Integration und Soziales</t>
  </si>
  <si>
    <t>Visum innerhalb AIS</t>
  </si>
  <si>
    <t>Konto</t>
  </si>
  <si>
    <t>Zuständige/-r Revisor/-in</t>
  </si>
  <si>
    <t>Anrechenbare Arbeitsstunden (Berner/-innen)</t>
  </si>
  <si>
    <t>Total ausserkantonale Klient/-innen (nicht BE)</t>
  </si>
  <si>
    <r>
      <t xml:space="preserve">II.a Betreute Personen aus dem Kanton Bern </t>
    </r>
    <r>
      <rPr>
        <b/>
        <sz val="10"/>
        <rFont val="Arial"/>
        <family val="2"/>
      </rPr>
      <t xml:space="preserve">
</t>
    </r>
    <r>
      <rPr>
        <sz val="10"/>
        <rFont val="Arial"/>
        <family val="2"/>
      </rPr>
      <t>(Nachweis über die erbrachten Leistungen Bewohner/-innen Kanton Bern)</t>
    </r>
  </si>
  <si>
    <t>Mit ihrer Unterschrift bestätigt die Institutionsleitung die Richtigkeit der Unterlagen. Die quartalsweise Abrechnung durch die GSI erfolgt unter dem Vorbehalt der Ergebnisse von Prüfungen aufgrund der in Ziffer 1.1 des Jahresleistungsvertrages aufgeführten rechtlichen Grundlagen sowie aufgrund von Ziffer 7.6 („Auskunfts- und Mitwirkungspflicht“).</t>
  </si>
  <si>
    <t>Invalid gemäss ATSG, mit Rente (BE)</t>
  </si>
  <si>
    <t>Invalid gemäss ATSG, mit Rente (nicht BE)</t>
  </si>
  <si>
    <t>Invalid gemäss ATSG, ohne Rente (nicht BE)</t>
  </si>
  <si>
    <t>Kategorie 'invalid gemäss ATSG (BE), mit Rente'</t>
  </si>
  <si>
    <t>Kategorie 'invalid gemäss ATSG (BE), ohne Rente (neg. Rentenentscheid)'</t>
  </si>
  <si>
    <t>Kategorie 'invalid gemäss ATSG, mit Rente (nicht BE)'</t>
  </si>
  <si>
    <t>Kategorie 'invalid gemäss ATSG, ohne Rente (nicht BE)'</t>
  </si>
  <si>
    <t>Gesundheits-, Sozial- und Integrationsdirektion des Kantons Bern (GSI)</t>
  </si>
  <si>
    <t>Kreditoren 4403</t>
  </si>
  <si>
    <r>
      <t>Freiburgstrasse</t>
    </r>
    <r>
      <rPr>
        <sz val="11"/>
        <color rgb="FF000000"/>
        <rFont val="Arial"/>
        <family val="2"/>
      </rPr>
      <t xml:space="preserve"> </t>
    </r>
    <r>
      <rPr>
        <b/>
        <sz val="11"/>
        <color rgb="FF000000"/>
        <rFont val="Arial"/>
        <family val="2"/>
      </rPr>
      <t>453</t>
    </r>
  </si>
  <si>
    <t>3018 Bern</t>
  </si>
  <si>
    <t>Zahlungsbeleg AIS</t>
  </si>
  <si>
    <t>Zu Gunsten der Institution</t>
  </si>
  <si>
    <t>SAP-Projektdefinition</t>
  </si>
  <si>
    <t>Anforderer Mail</t>
  </si>
  <si>
    <t>Rechnungsdatum</t>
  </si>
  <si>
    <t>Valuta</t>
  </si>
  <si>
    <t>Beleg erstellt durch:</t>
  </si>
  <si>
    <t>4. Quartal</t>
  </si>
  <si>
    <t>Abzüglich Kapitalkostenanteil Invalid ohne Rente (BE)</t>
  </si>
  <si>
    <t>Arbeitsstunden Inklusionsarbeitsplätze</t>
  </si>
  <si>
    <t>Effektiv bezahlte
Arbeitsstunden BE</t>
  </si>
  <si>
    <t>Total geplante
Arbeitsstunden</t>
  </si>
  <si>
    <t>Obergrenze
+ 6%</t>
  </si>
  <si>
    <t>Abweichung
zur Planung</t>
  </si>
  <si>
    <t>Beitrag unter Berücksichtigung eff. anrechenbarer Stunden BE  (Quartal 1 bis Quartal 4) x Leistungspreis</t>
  </si>
  <si>
    <t>davon I-P über Leistungspreis finanziert</t>
  </si>
  <si>
    <t>Leistungs-
preis pro
anrechenbare
Arbeitsstunde 
inkl. I-P in CHF</t>
  </si>
  <si>
    <t>Leistungs-
preis pro
bezahlte
Arbeitsstunde
inkl. I-P &amp;
Kapitalkosten
in CHF</t>
  </si>
  <si>
    <t>Infrastrukturpauschale Ausserkantonale</t>
  </si>
  <si>
    <t>Checkliste Ablauf Prüfung Quartalsabrechnung 1-3</t>
  </si>
  <si>
    <t>Checkliste Ablauf Prüfung Quartalsabrechnung 4. Quartal - zusätzliche Prüfungen</t>
  </si>
  <si>
    <t>Checkliste Ablauf Abschlussunterlagen</t>
  </si>
  <si>
    <t>Austritt</t>
  </si>
  <si>
    <t>4. Quartal / Schlussabrechnung</t>
  </si>
  <si>
    <t>Anzahl Klienten Inklusionsangebote *</t>
  </si>
  <si>
    <r>
      <rPr>
        <vertAlign val="superscript"/>
        <sz val="10"/>
        <rFont val="Arial"/>
        <family val="2"/>
      </rPr>
      <t>1)</t>
    </r>
    <r>
      <rPr>
        <sz val="10"/>
        <rFont val="Arial"/>
        <family val="2"/>
      </rPr>
      <t xml:space="preserve"> Der Ertrag durch die Infrastrukturpauschale ist auf einem separaten Konto zu verbuchen. Der Saldo aus Ertrag und Aufwand/Verwendung ist
   in einem separaten Fondskonto zu bilanzieren</t>
    </r>
  </si>
  <si>
    <t>Nachweis über die Verwendung der gebildeten Infrastrukturpauschalrücklagen</t>
  </si>
  <si>
    <t>Auflistung der 
Verwendung 
der Infrastruktur-pauschalrücklagen</t>
  </si>
  <si>
    <t>Total Verwendung Infrastrukturpauschalrücklagen</t>
  </si>
  <si>
    <t>Mit ihrer Unterschrift bestätigt die Institutionsleitung die Richtigkeit der Angaben.</t>
  </si>
  <si>
    <t xml:space="preserve">Name:  </t>
  </si>
  <si>
    <t>Abteilung Finanzen und Controlling</t>
  </si>
  <si>
    <t>Bereichsleitung Soziales</t>
  </si>
  <si>
    <t>I. Heimann</t>
  </si>
  <si>
    <t>Die als Schwankungsfonds gebuchten Über- und Unterdeckungen sind entsprechend den Vorgaben in der Wegleitung Pt. 2.8 zu verwenden.</t>
  </si>
  <si>
    <t>Zuzüglich Finanzierung I-P für Arbeitsstunden oberhalb der Obergrenze</t>
  </si>
  <si>
    <r>
      <t xml:space="preserve">Total Infrastrukturpauschale </t>
    </r>
    <r>
      <rPr>
        <b/>
        <vertAlign val="superscript"/>
        <sz val="10"/>
        <rFont val="Arial"/>
        <family val="2"/>
      </rPr>
      <t>1)</t>
    </r>
  </si>
  <si>
    <t>Total Schwankungsfonds per 31.12.2025 (Kto-Gruppe 28 / Untergruppe 290 (Reserven und Jahresgewinn/-verlust) oder wenn FER 21 Kto-Gruppe 24 / Untergruppe 270 (zweckgebundenen Fonds)) nach Gewinnverwendung</t>
  </si>
  <si>
    <t>Total Rücklagen Infrastrukturpauschale per 31.12.2025 (Kto-Gruppe 28 / Untergruppe 290 (Reserven und Jahresgewinn/-verlust) oder wenn FER 21 Kto-Gruppe 24 / Untergruppe 270 (zweckgebundenen Fonds)</t>
  </si>
  <si>
    <t>Rückforderung Baubeiträge</t>
  </si>
  <si>
    <t>IV-Renten-grad in %</t>
  </si>
  <si>
    <t>Arbeits-pensum in %</t>
  </si>
  <si>
    <t>Berechnung Rückerstattung kantonale Investitionsbeiträge</t>
  </si>
  <si>
    <t>50% der Infrastrukturpauschale</t>
  </si>
  <si>
    <t>Rückerstattungspflichtiger Betrag (Restwert)</t>
  </si>
  <si>
    <t>Total Verrechnung I-P mit Rückerstattungspflichtigem Betrag</t>
  </si>
  <si>
    <t>Neuer Saldo Rückerstattung kantonale Investitionsbeiträge</t>
  </si>
  <si>
    <t>Total Betriebsbeitrag exkl. Infrastrukturp.</t>
  </si>
  <si>
    <t>I-P Total</t>
  </si>
  <si>
    <t>I-P Q1-Q3</t>
  </si>
  <si>
    <t>I-P AK</t>
  </si>
  <si>
    <t>I-P Q4</t>
  </si>
  <si>
    <t>Typ 1</t>
  </si>
  <si>
    <t>Typ 2</t>
  </si>
  <si>
    <t>Typ 3</t>
  </si>
  <si>
    <t>I-P 2025</t>
  </si>
  <si>
    <t>Infrastrukturpauschale (I-P)
Typ 1, 2 oder 3</t>
  </si>
  <si>
    <t>davon Infrastrukturpauschale BE</t>
  </si>
  <si>
    <t>I-P oberhalb Obergrenze</t>
  </si>
  <si>
    <t>Infrastrukturpauschale Std. BE</t>
  </si>
  <si>
    <t>Rückerstattung Schwankungsfonds</t>
  </si>
  <si>
    <t>Verrechnung altrechtliche Investitionsbeiträge</t>
  </si>
  <si>
    <t>Total Infrastrukturpauschale Berner Klienten</t>
  </si>
  <si>
    <t>Total Infrastrukturpauschale ausserkantonale Klienten</t>
  </si>
  <si>
    <t>Total Betriebsbeitrag</t>
  </si>
  <si>
    <t>abzüglich Rückforderung altrechtlich ausbezahlte Investitionsbeiträge</t>
  </si>
  <si>
    <t>Total auszuzahlender Betrag</t>
  </si>
  <si>
    <t>Invalid gem. ATSG, ohne Rente (BE) (in Abklärung IV-Rente)</t>
  </si>
  <si>
    <t>Invalid gem. ATSG, ohne Rente (BE) (neg. Rentenentscheid)</t>
  </si>
  <si>
    <t>VERSION 1</t>
  </si>
  <si>
    <t>Kantonsbeitrag 2026</t>
  </si>
  <si>
    <t>4400G-300014.E.W.01.2.01</t>
  </si>
  <si>
    <t>4400G-300014.E.W.01.2.04</t>
  </si>
  <si>
    <t>Statistik 2026</t>
  </si>
  <si>
    <t>Total Infrastrukturpauschale 2026</t>
  </si>
  <si>
    <t>Betriebsbeitrag 2026</t>
  </si>
  <si>
    <t>Infrastrukturpauschale 2026 BE</t>
  </si>
  <si>
    <t>Betriebsbeitrag 2026 für Werkstattleistung</t>
  </si>
  <si>
    <t>Erträge aus verrechneten Infrastrukturpauschalen 2026</t>
  </si>
  <si>
    <t>Total Rücklagen Infrastrukturpauschale per 31.12.2026 (Kto-Gruppe 28 / Untergruppe 290 (Reserven und Jahresgewinn/-verlust) oder wenn FER 21 Kto-Gruppe 24 / Untergruppe 270 (zweckgebundenen Fonds)</t>
  </si>
  <si>
    <t>Erwirtschaftete Über-/Unterdeckung 2026</t>
  </si>
  <si>
    <t>Gesamtaufwand des Leistungsvertrags 2026</t>
  </si>
  <si>
    <t>Total Schwankungsfonds per 31.12.2026 (Kto-Gruppe 28 / Untergruppe 290 (Reserven und Jahresgewinn/-verlust) oder wenn FER 21 Kto-Gruppe 24 / Untergruppe 270 (zweckgebundenen Fonds)) nach Gewinnverwendung</t>
  </si>
  <si>
    <t>Version 1</t>
  </si>
  <si>
    <t>Produktions-
tage</t>
  </si>
  <si>
    <t>Max. 
Arb.std.</t>
  </si>
  <si>
    <t>Differenz</t>
  </si>
  <si>
    <t>Prüfbereich</t>
  </si>
  <si>
    <t>Arbeits-
tage</t>
  </si>
  <si>
    <t>Doppel-
nennung</t>
  </si>
  <si>
    <t>Max.
Arb.std.</t>
  </si>
  <si>
    <t>Datum / Visum</t>
  </si>
  <si>
    <t>Plausibilisierung Quartalsabrechnung 1.-3. Quartal</t>
  </si>
  <si>
    <t>Plausibilisierung 4. Quartal</t>
  </si>
  <si>
    <t>Prüfung der Quartalsabrechnung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</si>
</sst>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 &quot;CHF&quot;\ * #,##0_ ;_ &quot;CHF&quot;\ * \-#,##0_ ;_ &quot;CHF&quot;\ * &quot;-&quot;_ ;_ @_ "/>
    <numFmt numFmtId="43" formatCode="_ * #,##0.00_ ;_ * \-#,##0.00_ ;_ * &quot;-&quot;??_ ;_ @_ "/>
    <numFmt numFmtId="164" formatCode="_ * #,##0,_ ;_ * \-#,##0,_ ;_ * &quot;-&quot;??_ ;_ @_ "/>
    <numFmt numFmtId="165" formatCode="_ * #.0,,_ ;_ * \-#.0,,_ ;_ * &quot;-&quot;??_ ;_ @_ "/>
    <numFmt numFmtId="166" formatCode="_ * #,,_ ;_ * \-#,,_ ;_ * &quot;-&quot;??_ ;_ @_ "/>
    <numFmt numFmtId="167" formatCode="0.0%"/>
    <numFmt numFmtId="168" formatCode="dd/mm/yy;@"/>
    <numFmt numFmtId="169" formatCode="#,##0.00_ ;\-#,##0.00\ "/>
    <numFmt numFmtId="170" formatCode="dd/mm/yyyy;@"/>
  </numFmts>
  <fonts count="56" x14ac:knownFonts="1">
    <font>
      <sz val="10"/>
      <name val="Arial"/>
    </font>
    <font>
      <sz val="11"/>
      <color theme="1"/>
      <name val="Arial"/>
      <family val="2"/>
    </font>
    <font>
      <sz val="11"/>
      <color theme="1"/>
      <name val="Calibri"/>
      <family val="2"/>
      <scheme val="minor"/>
    </font>
    <font>
      <sz val="10"/>
      <name val="Arial"/>
      <family val="2"/>
    </font>
    <font>
      <b/>
      <sz val="10"/>
      <name val="Arial"/>
      <family val="2"/>
    </font>
    <font>
      <sz val="8"/>
      <name val="Arial"/>
      <family val="2"/>
    </font>
    <font>
      <b/>
      <u/>
      <sz val="10"/>
      <name val="Arial"/>
      <family val="2"/>
    </font>
    <font>
      <b/>
      <sz val="9"/>
      <name val="Arial"/>
      <family val="2"/>
    </font>
    <font>
      <sz val="8"/>
      <name val="Arial"/>
      <family val="2"/>
    </font>
    <font>
      <b/>
      <u/>
      <sz val="11"/>
      <name val="Arial"/>
      <family val="2"/>
    </font>
    <font>
      <sz val="9"/>
      <name val="Arial"/>
      <family val="2"/>
    </font>
    <font>
      <b/>
      <sz val="10"/>
      <color theme="1"/>
      <name val="Arial"/>
      <family val="2"/>
    </font>
    <font>
      <b/>
      <sz val="12"/>
      <name val="Arial"/>
      <family val="2"/>
    </font>
    <font>
      <b/>
      <sz val="16"/>
      <name val="Arial"/>
      <family val="2"/>
    </font>
    <font>
      <sz val="16"/>
      <name val="Arial"/>
      <family val="2"/>
    </font>
    <font>
      <sz val="12"/>
      <name val="Arial"/>
      <family val="2"/>
    </font>
    <font>
      <b/>
      <sz val="11"/>
      <name val="Arial"/>
      <family val="2"/>
    </font>
    <font>
      <sz val="11"/>
      <name val="Arial"/>
      <family val="2"/>
    </font>
    <font>
      <sz val="10"/>
      <color rgb="FFFF0000"/>
      <name val="Arial"/>
      <family val="2"/>
    </font>
    <font>
      <b/>
      <sz val="10"/>
      <color rgb="FFFF000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u/>
      <sz val="10"/>
      <color indexed="10"/>
      <name val="Arial"/>
      <family val="2"/>
    </font>
    <font>
      <u/>
      <sz val="10"/>
      <color indexed="10"/>
      <name val="Arial"/>
      <family val="2"/>
    </font>
    <font>
      <sz val="10"/>
      <color indexed="10"/>
      <name val="Arial"/>
      <family val="2"/>
    </font>
    <font>
      <vertAlign val="superscript"/>
      <sz val="10"/>
      <name val="Arial"/>
      <family val="2"/>
    </font>
    <font>
      <b/>
      <sz val="13"/>
      <name val="Arial"/>
      <family val="2"/>
    </font>
    <font>
      <b/>
      <sz val="14"/>
      <name val="Arial"/>
      <family val="2"/>
    </font>
    <font>
      <sz val="10"/>
      <color theme="1"/>
      <name val="Arial"/>
      <family val="2"/>
    </font>
    <font>
      <b/>
      <sz val="11"/>
      <color rgb="FF000000"/>
      <name val="Arial"/>
      <family val="2"/>
    </font>
    <font>
      <sz val="11"/>
      <color rgb="FF000000"/>
      <name val="Arial"/>
      <family val="2"/>
    </font>
    <font>
      <b/>
      <sz val="18"/>
      <color rgb="FF000000"/>
      <name val="Arial"/>
      <family val="2"/>
    </font>
    <font>
      <sz val="12"/>
      <color rgb="FFFF0000"/>
      <name val="Arial"/>
      <family val="2"/>
    </font>
    <font>
      <i/>
      <sz val="12"/>
      <name val="Arial"/>
      <family val="2"/>
    </font>
    <font>
      <sz val="8"/>
      <color rgb="FF000000"/>
      <name val="Segoe UI"/>
      <family val="2"/>
    </font>
    <font>
      <sz val="16"/>
      <color theme="1"/>
      <name val="Arial"/>
      <family val="2"/>
    </font>
    <font>
      <b/>
      <vertAlign val="superscript"/>
      <sz val="10"/>
      <name val="Arial"/>
      <family val="2"/>
    </font>
    <font>
      <sz val="10"/>
      <name val="Arial"/>
      <family val="2"/>
    </font>
    <font>
      <sz val="10"/>
      <color theme="0" tint="-0.14999847407452621"/>
      <name val="Arial"/>
      <family val="2"/>
    </font>
    <font>
      <b/>
      <sz val="9"/>
      <color theme="0" tint="-0.14999847407452621"/>
      <name val="Arial"/>
      <family val="2"/>
    </font>
    <font>
      <b/>
      <sz val="10"/>
      <color theme="0" tint="-0.14999847407452621"/>
      <name val="Arial"/>
      <family val="2"/>
    </font>
  </fonts>
  <fills count="35">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4.9989318521683403E-2"/>
        <bgColor indexed="3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theme="0" tint="-0.249977111117893"/>
        <bgColor indexed="64"/>
      </patternFill>
    </fill>
    <fill>
      <patternFill patternType="solid">
        <fgColor rgb="FFFFFFCC"/>
        <bgColor indexed="64"/>
      </patternFill>
    </fill>
    <fill>
      <patternFill patternType="solid">
        <fgColor rgb="FFFFFF99"/>
        <bgColor indexed="64"/>
      </patternFill>
    </fill>
    <fill>
      <patternFill patternType="solid">
        <fgColor rgb="FFCCFFFF"/>
        <bgColor indexed="64"/>
      </patternFill>
    </fill>
  </fills>
  <borders count="148">
    <border>
      <left/>
      <right/>
      <top/>
      <bottom/>
      <diagonal/>
    </border>
    <border>
      <left/>
      <right style="thin">
        <color indexed="49"/>
      </right>
      <top/>
      <bottom/>
      <diagonal/>
    </border>
    <border>
      <left/>
      <right/>
      <top/>
      <bottom style="medium">
        <color indexed="64"/>
      </bottom>
      <diagonal/>
    </border>
    <border>
      <left/>
      <right/>
      <top/>
      <bottom style="hair">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hair">
        <color indexed="64"/>
      </top>
      <bottom style="thin">
        <color indexed="64"/>
      </bottom>
      <diagonal/>
    </border>
    <border>
      <left/>
      <right style="thin">
        <color indexed="64"/>
      </right>
      <top style="medium">
        <color indexed="64"/>
      </top>
      <bottom style="hair">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hair">
        <color indexed="64"/>
      </bottom>
      <diagonal/>
    </border>
    <border>
      <left style="thin">
        <color indexed="64"/>
      </left>
      <right/>
      <top style="hair">
        <color indexed="64"/>
      </top>
      <bottom style="thin">
        <color indexed="64"/>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style="thin">
        <color indexed="64"/>
      </left>
      <right style="medium">
        <color auto="1"/>
      </right>
      <top/>
      <bottom/>
      <diagonal/>
    </border>
    <border>
      <left style="thin">
        <color indexed="64"/>
      </left>
      <right style="medium">
        <color auto="1"/>
      </right>
      <top/>
      <bottom style="thin">
        <color indexed="64"/>
      </bottom>
      <diagonal/>
    </border>
    <border>
      <left style="medium">
        <color auto="1"/>
      </left>
      <right/>
      <top/>
      <bottom style="thin">
        <color indexed="64"/>
      </bottom>
      <diagonal/>
    </border>
    <border>
      <left/>
      <right/>
      <top/>
      <bottom style="thin">
        <color indexed="64"/>
      </bottom>
      <diagonal/>
    </border>
    <border>
      <left style="medium">
        <color auto="1"/>
      </left>
      <right/>
      <top style="medium">
        <color auto="1"/>
      </top>
      <bottom style="hair">
        <color auto="1"/>
      </bottom>
      <diagonal/>
    </border>
    <border>
      <left/>
      <right/>
      <top style="medium">
        <color auto="1"/>
      </top>
      <bottom style="hair">
        <color auto="1"/>
      </bottom>
      <diagonal/>
    </border>
    <border>
      <left style="thin">
        <color indexed="64"/>
      </left>
      <right style="medium">
        <color auto="1"/>
      </right>
      <top style="medium">
        <color auto="1"/>
      </top>
      <bottom style="hair">
        <color auto="1"/>
      </bottom>
      <diagonal/>
    </border>
    <border>
      <left style="medium">
        <color auto="1"/>
      </left>
      <right/>
      <top style="hair">
        <color auto="1"/>
      </top>
      <bottom style="thin">
        <color indexed="64"/>
      </bottom>
      <diagonal/>
    </border>
    <border>
      <left/>
      <right/>
      <top style="hair">
        <color auto="1"/>
      </top>
      <bottom style="thin">
        <color indexed="64"/>
      </bottom>
      <diagonal/>
    </border>
    <border>
      <left style="medium">
        <color indexed="8"/>
      </left>
      <right/>
      <top/>
      <bottom/>
      <diagonal/>
    </border>
    <border>
      <left style="medium">
        <color indexed="8"/>
      </left>
      <right/>
      <top/>
      <bottom style="medium">
        <color indexed="8"/>
      </bottom>
      <diagonal/>
    </border>
    <border>
      <left/>
      <right/>
      <top/>
      <bottom style="medium">
        <color indexed="8"/>
      </bottom>
      <diagonal/>
    </border>
    <border>
      <left/>
      <right/>
      <top style="thin">
        <color indexed="64"/>
      </top>
      <bottom/>
      <diagonal/>
    </border>
    <border>
      <left style="thin">
        <color indexed="8"/>
      </left>
      <right/>
      <top style="thin">
        <color indexed="8"/>
      </top>
      <bottom style="thin">
        <color indexed="8"/>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thin">
        <color indexed="64"/>
      </right>
      <top style="medium">
        <color auto="1"/>
      </top>
      <bottom style="hair">
        <color auto="1"/>
      </bottom>
      <diagonal/>
    </border>
    <border>
      <left/>
      <right style="thin">
        <color indexed="64"/>
      </right>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medium">
        <color auto="1"/>
      </top>
      <bottom style="thin">
        <color auto="1"/>
      </bottom>
      <diagonal/>
    </border>
    <border>
      <left style="medium">
        <color auto="1"/>
      </left>
      <right/>
      <top style="thin">
        <color auto="1"/>
      </top>
      <bottom style="thin">
        <color indexed="64"/>
      </bottom>
      <diagonal/>
    </border>
    <border>
      <left/>
      <right style="medium">
        <color auto="1"/>
      </right>
      <top style="thin">
        <color indexed="64"/>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auto="1"/>
      </top>
      <bottom style="thin">
        <color indexed="64"/>
      </bottom>
      <diagonal/>
    </border>
    <border>
      <left style="medium">
        <color indexed="64"/>
      </left>
      <right style="medium">
        <color indexed="64"/>
      </right>
      <top style="medium">
        <color indexed="64"/>
      </top>
      <bottom/>
      <diagonal/>
    </border>
    <border>
      <left style="medium">
        <color indexed="64"/>
      </left>
      <right/>
      <top/>
      <bottom style="hair">
        <color indexed="64"/>
      </bottom>
      <diagonal/>
    </border>
    <border>
      <left style="thin">
        <color indexed="64"/>
      </left>
      <right style="thin">
        <color indexed="64"/>
      </right>
      <top/>
      <bottom style="hair">
        <color indexed="64"/>
      </bottom>
      <diagonal/>
    </border>
    <border>
      <left style="medium">
        <color indexed="64"/>
      </left>
      <right style="medium">
        <color indexed="64"/>
      </right>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medium">
        <color indexed="64"/>
      </right>
      <top/>
      <bottom style="medium">
        <color indexed="64"/>
      </bottom>
      <diagonal/>
    </border>
    <border>
      <left style="thin">
        <color indexed="64"/>
      </left>
      <right style="thin">
        <color indexed="64"/>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8"/>
      </right>
      <top/>
      <bottom/>
      <diagonal/>
    </border>
    <border>
      <left style="medium">
        <color indexed="64"/>
      </left>
      <right/>
      <top style="thin">
        <color indexed="64"/>
      </top>
      <bottom style="thin">
        <color indexed="64"/>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64"/>
      </left>
      <right style="medium">
        <color auto="1"/>
      </right>
      <top style="thin">
        <color auto="1"/>
      </top>
      <bottom style="medium">
        <color auto="1"/>
      </bottom>
      <diagonal/>
    </border>
    <border>
      <left/>
      <right style="thin">
        <color indexed="64"/>
      </right>
      <top style="thin">
        <color auto="1"/>
      </top>
      <bottom style="medium">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style="thin">
        <color auto="1"/>
      </bottom>
      <diagonal/>
    </border>
    <border>
      <left style="medium">
        <color auto="1"/>
      </left>
      <right/>
      <top style="thin">
        <color indexed="64"/>
      </top>
      <bottom style="hair">
        <color auto="1"/>
      </bottom>
      <diagonal/>
    </border>
    <border>
      <left/>
      <right/>
      <top style="thin">
        <color indexed="64"/>
      </top>
      <bottom style="hair">
        <color auto="1"/>
      </bottom>
      <diagonal/>
    </border>
    <border>
      <left style="thin">
        <color auto="1"/>
      </left>
      <right style="medium">
        <color auto="1"/>
      </right>
      <top style="thin">
        <color indexed="64"/>
      </top>
      <bottom style="hair">
        <color auto="1"/>
      </bottom>
      <diagonal/>
    </border>
    <border>
      <left style="thin">
        <color auto="1"/>
      </left>
      <right style="medium">
        <color auto="1"/>
      </right>
      <top style="hair">
        <color auto="1"/>
      </top>
      <bottom style="hair">
        <color auto="1"/>
      </bottom>
      <diagonal/>
    </border>
    <border>
      <left/>
      <right style="thin">
        <color indexed="64"/>
      </right>
      <top style="thin">
        <color indexed="64"/>
      </top>
      <bottom style="hair">
        <color auto="1"/>
      </bottom>
      <diagonal/>
    </border>
    <border>
      <left/>
      <right style="thin">
        <color indexed="64"/>
      </right>
      <top style="hair">
        <color auto="1"/>
      </top>
      <bottom style="hair">
        <color auto="1"/>
      </bottom>
      <diagonal/>
    </border>
    <border>
      <left/>
      <right style="thin">
        <color auto="1"/>
      </right>
      <top/>
      <bottom/>
      <diagonal/>
    </border>
    <border>
      <left style="medium">
        <color indexed="64"/>
      </left>
      <right/>
      <top/>
      <bottom/>
      <diagonal/>
    </border>
    <border>
      <left style="medium">
        <color indexed="64"/>
      </left>
      <right/>
      <top style="hair">
        <color indexed="64"/>
      </top>
      <bottom/>
      <diagonal/>
    </border>
    <border>
      <left/>
      <right/>
      <top style="hair">
        <color indexed="64"/>
      </top>
      <bottom/>
      <diagonal/>
    </border>
    <border>
      <left style="thin">
        <color auto="1"/>
      </left>
      <right style="medium">
        <color auto="1"/>
      </right>
      <top style="hair">
        <color auto="1"/>
      </top>
      <bottom/>
      <diagonal/>
    </border>
    <border>
      <left style="thin">
        <color auto="1"/>
      </left>
      <right style="medium">
        <color auto="1"/>
      </right>
      <top style="thin">
        <color auto="1"/>
      </top>
      <bottom/>
      <diagonal/>
    </border>
    <border>
      <left style="thin">
        <color auto="1"/>
      </left>
      <right style="medium">
        <color auto="1"/>
      </right>
      <top style="thin">
        <color indexed="64"/>
      </top>
      <bottom style="medium">
        <color indexed="64"/>
      </bottom>
      <diagonal/>
    </border>
    <border>
      <left style="medium">
        <color indexed="8"/>
      </left>
      <right/>
      <top/>
      <bottom/>
      <diagonal/>
    </border>
    <border>
      <left style="medium">
        <color auto="1"/>
      </left>
      <right/>
      <top/>
      <bottom/>
      <diagonal/>
    </border>
    <border>
      <left style="medium">
        <color auto="1"/>
      </left>
      <right/>
      <top/>
      <bottom style="medium">
        <color auto="1"/>
      </bottom>
      <diagonal/>
    </border>
    <border>
      <left/>
      <right style="medium">
        <color indexed="8"/>
      </right>
      <top/>
      <bottom style="medium">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style="thin">
        <color auto="1"/>
      </right>
      <top style="thin">
        <color auto="1"/>
      </top>
      <bottom style="medium">
        <color auto="1"/>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diagonal/>
    </border>
    <border>
      <left/>
      <right style="thin">
        <color auto="1"/>
      </right>
      <top/>
      <bottom/>
      <diagonal/>
    </border>
    <border>
      <left/>
      <right style="medium">
        <color indexed="8"/>
      </right>
      <top/>
      <bottom style="thin">
        <color auto="1"/>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medium">
        <color auto="1"/>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auto="1"/>
      </right>
      <top/>
      <bottom style="hair">
        <color auto="1"/>
      </bottom>
      <diagonal/>
    </border>
    <border>
      <left/>
      <right style="thin">
        <color auto="1"/>
      </right>
      <top style="hair">
        <color auto="1"/>
      </top>
      <bottom/>
      <diagonal/>
    </border>
    <border>
      <left style="thin">
        <color indexed="64"/>
      </left>
      <right style="medium">
        <color auto="1"/>
      </right>
      <top style="hair">
        <color indexed="64"/>
      </top>
      <bottom style="thin">
        <color indexed="64"/>
      </bottom>
      <diagonal/>
    </border>
  </borders>
  <cellStyleXfs count="73">
    <xf numFmtId="0" fontId="0" fillId="0" borderId="0"/>
    <xf numFmtId="4" fontId="8" fillId="0" borderId="0"/>
    <xf numFmtId="166" fontId="8" fillId="0" borderId="0" applyFill="0" applyBorder="0"/>
    <xf numFmtId="165" fontId="8" fillId="0" borderId="0" applyFill="0" applyBorder="0"/>
    <xf numFmtId="164" fontId="8" fillId="2" borderId="1" applyFill="0" applyBorder="0"/>
    <xf numFmtId="0" fontId="3" fillId="0" borderId="0"/>
    <xf numFmtId="43" fontId="3" fillId="0" borderId="0" applyFill="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1" fillId="19"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21" fillId="26" borderId="0" applyNumberFormat="0" applyBorder="0" applyAlignment="0" applyProtection="0"/>
    <xf numFmtId="0" fontId="22" fillId="10" borderId="0" applyNumberFormat="0" applyBorder="0" applyAlignment="0" applyProtection="0"/>
    <xf numFmtId="0" fontId="23" fillId="27" borderId="33" applyNumberFormat="0" applyAlignment="0" applyProtection="0"/>
    <xf numFmtId="0" fontId="24" fillId="28" borderId="34" applyNumberFormat="0" applyAlignment="0" applyProtection="0"/>
    <xf numFmtId="43" fontId="3" fillId="0" borderId="0" applyFont="0" applyFill="0" applyBorder="0" applyAlignment="0" applyProtection="0"/>
    <xf numFmtId="0" fontId="25" fillId="0" borderId="0" applyNumberFormat="0" applyFill="0" applyBorder="0" applyAlignment="0" applyProtection="0"/>
    <xf numFmtId="0" fontId="26" fillId="11" borderId="0" applyNumberFormat="0" applyBorder="0" applyAlignment="0" applyProtection="0"/>
    <xf numFmtId="0" fontId="27" fillId="0" borderId="35" applyNumberFormat="0" applyFill="0" applyAlignment="0" applyProtection="0"/>
    <xf numFmtId="0" fontId="28" fillId="0" borderId="36" applyNumberFormat="0" applyFill="0" applyAlignment="0" applyProtection="0"/>
    <xf numFmtId="0" fontId="29" fillId="0" borderId="37" applyNumberFormat="0" applyFill="0" applyAlignment="0" applyProtection="0"/>
    <xf numFmtId="0" fontId="29" fillId="0" borderId="0" applyNumberFormat="0" applyFill="0" applyBorder="0" applyAlignment="0" applyProtection="0"/>
    <xf numFmtId="0" fontId="30" fillId="14" borderId="33" applyNumberFormat="0" applyAlignment="0" applyProtection="0"/>
    <xf numFmtId="0" fontId="31" fillId="0" borderId="38" applyNumberFormat="0" applyFill="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 fillId="30" borderId="39" applyNumberFormat="0" applyAlignment="0" applyProtection="0"/>
    <xf numFmtId="0" fontId="3" fillId="30" borderId="39" applyNumberFormat="0" applyAlignment="0" applyProtection="0"/>
    <xf numFmtId="0" fontId="33" fillId="27" borderId="40" applyNumberFormat="0" applyAlignment="0" applyProtection="0"/>
    <xf numFmtId="9" fontId="3" fillId="0" borderId="0" applyFont="0" applyFill="0" applyBorder="0" applyAlignment="0" applyProtection="0"/>
    <xf numFmtId="0" fontId="3" fillId="0" borderId="0"/>
    <xf numFmtId="0" fontId="2" fillId="0" borderId="0"/>
    <xf numFmtId="0" fontId="3" fillId="0" borderId="0"/>
    <xf numFmtId="0" fontId="3" fillId="0" borderId="0"/>
    <xf numFmtId="0" fontId="34" fillId="0" borderId="0" applyNumberFormat="0" applyFill="0" applyBorder="0" applyAlignment="0" applyProtection="0"/>
    <xf numFmtId="0" fontId="35" fillId="0" borderId="41" applyNumberFormat="0" applyFill="0" applyAlignment="0" applyProtection="0"/>
    <xf numFmtId="0" fontId="36" fillId="0" borderId="0" applyNumberFormat="0" applyFill="0" applyBorder="0" applyAlignment="0" applyProtection="0"/>
    <xf numFmtId="0" fontId="3" fillId="0" borderId="0"/>
    <xf numFmtId="9" fontId="52" fillId="0" borderId="0" applyFont="0" applyFill="0" applyBorder="0" applyAlignment="0" applyProtection="0"/>
  </cellStyleXfs>
  <cellXfs count="827">
    <xf numFmtId="0" fontId="0" fillId="0" borderId="0" xfId="0"/>
    <xf numFmtId="0" fontId="17" fillId="0" borderId="0" xfId="0" applyFont="1" applyFill="1" applyBorder="1" applyAlignment="1" applyProtection="1">
      <alignment vertical="center" wrapText="1"/>
      <protection locked="0"/>
    </xf>
    <xf numFmtId="0" fontId="17" fillId="0" borderId="28" xfId="0" applyFont="1" applyFill="1" applyBorder="1" applyAlignment="1" applyProtection="1">
      <alignment vertical="center" wrapText="1"/>
      <protection locked="0"/>
    </xf>
    <xf numFmtId="0" fontId="17" fillId="0" borderId="0" xfId="0" applyFont="1" applyBorder="1" applyAlignment="1" applyProtection="1">
      <alignment vertical="center" wrapText="1"/>
      <protection locked="0"/>
    </xf>
    <xf numFmtId="0" fontId="13" fillId="0" borderId="0" xfId="5" applyFont="1"/>
    <xf numFmtId="0" fontId="14" fillId="0" borderId="0" xfId="5" applyFont="1"/>
    <xf numFmtId="0" fontId="37" fillId="0" borderId="0" xfId="5" applyFont="1" applyBorder="1" applyAlignment="1" applyProtection="1">
      <alignment vertical="center"/>
    </xf>
    <xf numFmtId="0" fontId="38" fillId="0" borderId="0" xfId="5" applyFont="1" applyFill="1" applyBorder="1" applyAlignment="1" applyProtection="1">
      <alignment vertical="center"/>
    </xf>
    <xf numFmtId="0" fontId="39" fillId="0" borderId="0" xfId="5" applyFont="1" applyFill="1" applyBorder="1" applyAlignment="1" applyProtection="1">
      <alignment vertical="center"/>
    </xf>
    <xf numFmtId="0" fontId="12" fillId="0" borderId="0" xfId="5" applyFont="1" applyFill="1" applyBorder="1" applyAlignment="1" applyProtection="1">
      <alignment vertical="center"/>
    </xf>
    <xf numFmtId="0" fontId="4" fillId="0" borderId="0" xfId="5" applyFont="1" applyProtection="1"/>
    <xf numFmtId="0" fontId="10" fillId="0" borderId="0" xfId="71" applyFont="1" applyProtection="1"/>
    <xf numFmtId="0" fontId="7" fillId="0" borderId="0" xfId="71" applyFont="1" applyProtection="1"/>
    <xf numFmtId="0" fontId="16" fillId="0" borderId="0" xfId="71" applyFont="1" applyProtection="1"/>
    <xf numFmtId="0" fontId="3" fillId="0" borderId="0" xfId="71" applyProtection="1"/>
    <xf numFmtId="0" fontId="3" fillId="0" borderId="0" xfId="71" applyFont="1" applyProtection="1"/>
    <xf numFmtId="0" fontId="3" fillId="0" borderId="0" xfId="71" applyAlignment="1" applyProtection="1">
      <alignment horizontal="left"/>
    </xf>
    <xf numFmtId="0" fontId="12" fillId="0" borderId="0" xfId="71" applyFont="1" applyProtection="1"/>
    <xf numFmtId="0" fontId="12" fillId="0" borderId="0" xfId="71" applyFont="1" applyAlignment="1" applyProtection="1">
      <alignment horizontal="left"/>
    </xf>
    <xf numFmtId="0" fontId="4" fillId="0" borderId="0" xfId="71" applyFont="1" applyProtection="1"/>
    <xf numFmtId="0" fontId="17" fillId="0" borderId="0" xfId="71" applyFont="1" applyProtection="1"/>
    <xf numFmtId="0" fontId="4" fillId="0" borderId="0" xfId="71" applyFont="1" applyBorder="1" applyAlignment="1" applyProtection="1">
      <alignment horizontal="left" vertical="center"/>
    </xf>
    <xf numFmtId="0" fontId="4" fillId="0" borderId="0" xfId="71" applyFont="1" applyAlignment="1" applyProtection="1">
      <alignment horizontal="left" vertical="center"/>
    </xf>
    <xf numFmtId="3" fontId="3" fillId="0" borderId="0" xfId="71" applyNumberFormat="1" applyBorder="1" applyAlignment="1" applyProtection="1">
      <alignment horizontal="center"/>
    </xf>
    <xf numFmtId="0" fontId="4" fillId="0" borderId="0" xfId="71" applyFont="1" applyBorder="1" applyAlignment="1" applyProtection="1">
      <alignment horizontal="center" vertical="center" wrapText="1"/>
    </xf>
    <xf numFmtId="3" fontId="4" fillId="0" borderId="0" xfId="71" applyNumberFormat="1" applyFont="1" applyFill="1" applyBorder="1" applyAlignment="1" applyProtection="1">
      <alignment vertical="center"/>
    </xf>
    <xf numFmtId="3" fontId="4" fillId="0" borderId="0" xfId="71" applyNumberFormat="1" applyFont="1" applyBorder="1" applyAlignment="1" applyProtection="1">
      <alignment vertical="center"/>
    </xf>
    <xf numFmtId="0" fontId="4" fillId="0" borderId="0" xfId="71" applyFont="1" applyBorder="1" applyAlignment="1" applyProtection="1">
      <alignment horizontal="left" vertical="center" wrapText="1"/>
    </xf>
    <xf numFmtId="3" fontId="4" fillId="0" borderId="0" xfId="71" applyNumberFormat="1" applyFont="1" applyFill="1" applyBorder="1" applyAlignment="1" applyProtection="1">
      <alignment horizontal="center" vertical="center"/>
    </xf>
    <xf numFmtId="0" fontId="4" fillId="0" borderId="0" xfId="71" applyFont="1" applyAlignment="1" applyProtection="1">
      <alignment vertical="center"/>
    </xf>
    <xf numFmtId="0" fontId="3" fillId="0" borderId="5" xfId="71" applyBorder="1" applyAlignment="1" applyProtection="1">
      <alignment vertical="center"/>
    </xf>
    <xf numFmtId="14" fontId="3" fillId="0" borderId="5" xfId="71" applyNumberFormat="1" applyBorder="1" applyAlignment="1" applyProtection="1">
      <alignment horizontal="center" vertical="center"/>
    </xf>
    <xf numFmtId="0" fontId="3" fillId="0" borderId="5" xfId="71" applyBorder="1" applyProtection="1"/>
    <xf numFmtId="0" fontId="3" fillId="0" borderId="5" xfId="71" applyFill="1" applyBorder="1" applyAlignment="1" applyProtection="1">
      <alignment vertical="center"/>
    </xf>
    <xf numFmtId="0" fontId="3" fillId="0" borderId="0" xfId="71" applyBorder="1" applyAlignment="1" applyProtection="1">
      <alignment vertical="top"/>
    </xf>
    <xf numFmtId="0" fontId="3" fillId="0" borderId="0" xfId="71" applyBorder="1" applyAlignment="1" applyProtection="1">
      <alignment horizontal="center"/>
    </xf>
    <xf numFmtId="0" fontId="16" fillId="0" borderId="13" xfId="71" applyFont="1" applyBorder="1" applyAlignment="1" applyProtection="1">
      <alignment vertical="center"/>
    </xf>
    <xf numFmtId="0" fontId="16" fillId="0" borderId="12" xfId="71" applyFont="1" applyBorder="1" applyAlignment="1" applyProtection="1">
      <alignment vertical="center"/>
    </xf>
    <xf numFmtId="0" fontId="16" fillId="0" borderId="0" xfId="71" applyFont="1" applyBorder="1" applyAlignment="1" applyProtection="1">
      <alignment vertical="center"/>
    </xf>
    <xf numFmtId="3" fontId="4" fillId="0" borderId="5" xfId="0" applyNumberFormat="1" applyFont="1" applyFill="1" applyBorder="1" applyProtection="1"/>
    <xf numFmtId="3" fontId="11" fillId="0" borderId="5" xfId="0" applyNumberFormat="1" applyFont="1" applyFill="1" applyBorder="1" applyAlignment="1" applyProtection="1">
      <alignment horizontal="right" vertical="center" wrapText="1"/>
    </xf>
    <xf numFmtId="0" fontId="4" fillId="0" borderId="13" xfId="71" applyFont="1" applyBorder="1" applyAlignment="1" applyProtection="1">
      <alignment horizontal="left" vertical="center"/>
    </xf>
    <xf numFmtId="0" fontId="16" fillId="0" borderId="0" xfId="71" applyFont="1" applyAlignment="1" applyProtection="1">
      <alignment horizontal="center"/>
    </xf>
    <xf numFmtId="0" fontId="16" fillId="0" borderId="4" xfId="71" applyFont="1" applyBorder="1" applyAlignment="1" applyProtection="1">
      <alignment horizontal="left" vertical="center"/>
    </xf>
    <xf numFmtId="0" fontId="16" fillId="0" borderId="12" xfId="71" applyFont="1" applyBorder="1" applyAlignment="1" applyProtection="1">
      <alignment horizontal="left" vertical="center"/>
    </xf>
    <xf numFmtId="0" fontId="0" fillId="0" borderId="0" xfId="0" applyBorder="1" applyAlignment="1" applyProtection="1">
      <alignment horizontal="left"/>
    </xf>
    <xf numFmtId="0" fontId="4" fillId="0" borderId="0" xfId="71" applyFont="1" applyAlignment="1" applyProtection="1">
      <alignment horizontal="left"/>
    </xf>
    <xf numFmtId="0" fontId="3" fillId="0" borderId="0" xfId="71" applyBorder="1" applyProtection="1"/>
    <xf numFmtId="167" fontId="4" fillId="0" borderId="0" xfId="71" applyNumberFormat="1" applyFont="1" applyFill="1" applyBorder="1" applyAlignment="1" applyProtection="1">
      <alignment horizontal="center"/>
    </xf>
    <xf numFmtId="0" fontId="3" fillId="0" borderId="0" xfId="71" applyAlignment="1" applyProtection="1">
      <alignment horizontal="left" vertical="top"/>
    </xf>
    <xf numFmtId="0" fontId="4" fillId="0" borderId="0" xfId="0" applyFont="1" applyProtection="1"/>
    <xf numFmtId="0" fontId="0" fillId="0" borderId="0" xfId="0" applyAlignment="1" applyProtection="1"/>
    <xf numFmtId="0" fontId="0" fillId="0" borderId="0" xfId="0" applyProtection="1"/>
    <xf numFmtId="0" fontId="12" fillId="0" borderId="0" xfId="5" applyFont="1" applyBorder="1" applyAlignment="1" applyProtection="1">
      <alignment vertical="center"/>
    </xf>
    <xf numFmtId="0" fontId="3" fillId="0" borderId="32" xfId="0" applyFont="1" applyBorder="1" applyAlignment="1" applyProtection="1">
      <alignment vertical="center" wrapText="1"/>
    </xf>
    <xf numFmtId="3" fontId="11" fillId="0" borderId="5" xfId="0" applyNumberFormat="1" applyFont="1" applyBorder="1" applyAlignment="1" applyProtection="1">
      <alignment horizontal="right" vertical="center" wrapText="1"/>
    </xf>
    <xf numFmtId="0" fontId="18" fillId="0" borderId="0" xfId="0" applyFont="1" applyProtection="1"/>
    <xf numFmtId="0" fontId="4" fillId="0" borderId="5" xfId="0" applyFont="1" applyBorder="1" applyAlignment="1" applyProtection="1">
      <alignment horizontal="center" vertical="center"/>
    </xf>
    <xf numFmtId="3" fontId="0" fillId="0" borderId="5" xfId="0" applyNumberFormat="1" applyBorder="1" applyAlignment="1" applyProtection="1">
      <alignment horizontal="right" vertical="center"/>
    </xf>
    <xf numFmtId="3" fontId="4" fillId="0" borderId="5" xfId="0" applyNumberFormat="1" applyFont="1" applyBorder="1" applyAlignment="1" applyProtection="1">
      <alignment horizontal="right" vertical="center"/>
    </xf>
    <xf numFmtId="3" fontId="0" fillId="0" borderId="0" xfId="0" applyNumberFormat="1" applyProtection="1"/>
    <xf numFmtId="3" fontId="4" fillId="0" borderId="5" xfId="0" applyNumberFormat="1" applyFont="1" applyBorder="1" applyAlignment="1" applyProtection="1">
      <alignment horizontal="center" vertical="center"/>
    </xf>
    <xf numFmtId="3" fontId="0" fillId="0" borderId="4" xfId="0" applyNumberFormat="1" applyBorder="1" applyAlignment="1" applyProtection="1">
      <alignment horizontal="right" vertical="center"/>
    </xf>
    <xf numFmtId="0" fontId="0" fillId="0" borderId="0" xfId="0" applyFill="1" applyProtection="1"/>
    <xf numFmtId="0" fontId="4" fillId="0" borderId="0" xfId="0" applyFont="1" applyBorder="1" applyAlignment="1" applyProtection="1">
      <alignment vertical="center" wrapText="1"/>
    </xf>
    <xf numFmtId="0" fontId="4" fillId="0" borderId="0" xfId="0" applyFont="1" applyFill="1" applyBorder="1" applyAlignment="1" applyProtection="1">
      <alignment vertical="center" wrapText="1"/>
    </xf>
    <xf numFmtId="0" fontId="4" fillId="0" borderId="0" xfId="0" applyFont="1" applyAlignment="1" applyProtection="1">
      <alignment horizontal="left"/>
    </xf>
    <xf numFmtId="0" fontId="0" fillId="0" borderId="0" xfId="0" applyAlignment="1" applyProtection="1">
      <alignment horizontal="left"/>
    </xf>
    <xf numFmtId="0" fontId="6" fillId="0" borderId="6" xfId="0" applyFont="1" applyFill="1" applyBorder="1" applyAlignment="1" applyProtection="1"/>
    <xf numFmtId="0" fontId="3" fillId="0" borderId="0" xfId="0" applyFont="1" applyBorder="1" applyAlignment="1" applyProtection="1">
      <alignment horizontal="center" vertical="center" wrapText="1"/>
    </xf>
    <xf numFmtId="3" fontId="0" fillId="0" borderId="14" xfId="0" applyNumberFormat="1" applyBorder="1" applyAlignment="1" applyProtection="1"/>
    <xf numFmtId="3" fontId="0" fillId="0" borderId="8" xfId="0" applyNumberFormat="1" applyBorder="1" applyAlignment="1" applyProtection="1"/>
    <xf numFmtId="0" fontId="0" fillId="0" borderId="6" xfId="0" applyFill="1" applyBorder="1" applyProtection="1"/>
    <xf numFmtId="3" fontId="0" fillId="0" borderId="15" xfId="0" applyNumberFormat="1" applyBorder="1" applyAlignment="1" applyProtection="1"/>
    <xf numFmtId="3" fontId="0" fillId="0" borderId="7" xfId="0" applyNumberFormat="1" applyBorder="1" applyAlignment="1" applyProtection="1"/>
    <xf numFmtId="3" fontId="4" fillId="0" borderId="13" xfId="0" applyNumberFormat="1" applyFont="1" applyBorder="1" applyAlignment="1" applyProtection="1"/>
    <xf numFmtId="3" fontId="4" fillId="0" borderId="12" xfId="0" applyNumberFormat="1" applyFont="1" applyBorder="1" applyAlignment="1" applyProtection="1"/>
    <xf numFmtId="0" fontId="4" fillId="0" borderId="0" xfId="0" applyFont="1" applyFill="1" applyBorder="1" applyAlignment="1" applyProtection="1">
      <alignment horizontal="right"/>
    </xf>
    <xf numFmtId="15" fontId="0" fillId="0" borderId="0" xfId="0" applyNumberFormat="1" applyProtection="1"/>
    <xf numFmtId="10" fontId="3" fillId="31" borderId="5" xfId="71" applyNumberFormat="1" applyFill="1" applyBorder="1" applyProtection="1"/>
    <xf numFmtId="0" fontId="17" fillId="0" borderId="0" xfId="5" applyFont="1"/>
    <xf numFmtId="0" fontId="42" fillId="0" borderId="0" xfId="5" applyFont="1"/>
    <xf numFmtId="0" fontId="4" fillId="0" borderId="0" xfId="5" applyFont="1" applyAlignment="1">
      <alignment textRotation="255"/>
    </xf>
    <xf numFmtId="0" fontId="16" fillId="0" borderId="0" xfId="5" applyFont="1" applyFill="1" applyBorder="1" applyProtection="1"/>
    <xf numFmtId="0" fontId="17" fillId="0" borderId="0" xfId="5" applyFont="1" applyBorder="1" applyAlignment="1" applyProtection="1">
      <alignment vertical="top" wrapText="1"/>
    </xf>
    <xf numFmtId="0" fontId="17" fillId="0" borderId="0" xfId="5" applyFont="1" applyFill="1" applyBorder="1" applyAlignment="1" applyProtection="1">
      <alignment wrapText="1"/>
    </xf>
    <xf numFmtId="0" fontId="17" fillId="0" borderId="0" xfId="5" applyFont="1" applyFill="1" applyBorder="1" applyAlignment="1" applyProtection="1">
      <alignment vertical="center" wrapText="1"/>
    </xf>
    <xf numFmtId="0" fontId="17" fillId="0" borderId="0" xfId="5" applyFont="1" applyFill="1" applyBorder="1" applyAlignment="1" applyProtection="1">
      <alignment horizontal="right"/>
    </xf>
    <xf numFmtId="0" fontId="17" fillId="0" borderId="0" xfId="5" applyFont="1" applyBorder="1" applyProtection="1"/>
    <xf numFmtId="0" fontId="17" fillId="0" borderId="0" xfId="5" applyFont="1" applyBorder="1" applyAlignment="1" applyProtection="1">
      <alignment vertical="center" wrapText="1"/>
    </xf>
    <xf numFmtId="3" fontId="4" fillId="0" borderId="5" xfId="71" applyNumberFormat="1" applyFont="1" applyFill="1" applyBorder="1" applyAlignment="1" applyProtection="1">
      <alignment vertical="center"/>
    </xf>
    <xf numFmtId="3" fontId="4" fillId="0" borderId="5" xfId="71" applyNumberFormat="1" applyFont="1" applyFill="1" applyBorder="1" applyAlignment="1" applyProtection="1">
      <alignment horizontal="right" vertical="center"/>
    </xf>
    <xf numFmtId="0" fontId="4" fillId="0" borderId="5" xfId="0" applyFont="1" applyBorder="1" applyAlignment="1" applyProtection="1">
      <alignment horizontal="center" vertical="center" wrapText="1"/>
    </xf>
    <xf numFmtId="0" fontId="11" fillId="0" borderId="5" xfId="0" applyFont="1" applyBorder="1" applyAlignment="1" applyProtection="1">
      <alignment horizontal="center" vertical="center" wrapText="1"/>
    </xf>
    <xf numFmtId="0" fontId="11" fillId="5" borderId="5" xfId="0" applyFont="1" applyFill="1" applyBorder="1" applyAlignment="1" applyProtection="1">
      <alignment horizontal="center" vertical="center" wrapText="1"/>
    </xf>
    <xf numFmtId="0" fontId="0" fillId="0" borderId="0" xfId="0" applyAlignment="1" applyProtection="1">
      <alignment vertical="center"/>
    </xf>
    <xf numFmtId="3" fontId="3" fillId="0" borderId="59" xfId="5" applyNumberFormat="1" applyBorder="1" applyAlignment="1" applyProtection="1">
      <alignment horizontal="right" vertical="center"/>
    </xf>
    <xf numFmtId="3" fontId="3" fillId="0" borderId="60" xfId="5" applyNumberFormat="1" applyBorder="1" applyAlignment="1" applyProtection="1">
      <alignment horizontal="right" vertical="center"/>
    </xf>
    <xf numFmtId="0" fontId="0" fillId="0" borderId="0" xfId="0" applyAlignment="1">
      <alignment vertical="center"/>
    </xf>
    <xf numFmtId="0" fontId="0" fillId="0" borderId="0" xfId="0" applyBorder="1" applyAlignment="1">
      <alignment vertical="center"/>
    </xf>
    <xf numFmtId="0" fontId="3" fillId="0" borderId="0" xfId="5" applyFont="1" applyFill="1"/>
    <xf numFmtId="0" fontId="0" fillId="0" borderId="0" xfId="0" applyBorder="1" applyAlignment="1" applyProtection="1">
      <alignment horizontal="right" vertical="center"/>
    </xf>
    <xf numFmtId="0" fontId="3" fillId="0" borderId="0" xfId="0" applyFont="1" applyFill="1" applyBorder="1" applyAlignment="1" applyProtection="1">
      <alignment vertical="center" wrapText="1"/>
    </xf>
    <xf numFmtId="0" fontId="4" fillId="0" borderId="0" xfId="0" applyFont="1" applyAlignment="1" applyProtection="1">
      <alignment vertical="center"/>
    </xf>
    <xf numFmtId="3" fontId="0" fillId="0" borderId="0" xfId="0" applyNumberFormat="1" applyAlignment="1" applyProtection="1">
      <alignment vertical="center"/>
    </xf>
    <xf numFmtId="14" fontId="10" fillId="0" borderId="0" xfId="0" applyNumberFormat="1" applyFont="1" applyAlignment="1" applyProtection="1">
      <alignment horizontal="right" vertical="center"/>
    </xf>
    <xf numFmtId="0" fontId="12" fillId="0" borderId="0" xfId="0" applyFont="1" applyAlignment="1" applyProtection="1">
      <alignment vertical="center"/>
    </xf>
    <xf numFmtId="0" fontId="3" fillId="0" borderId="0" xfId="5" applyFont="1" applyFill="1" applyBorder="1" applyAlignment="1" applyProtection="1">
      <alignment vertical="center"/>
    </xf>
    <xf numFmtId="0" fontId="3" fillId="0" borderId="0" xfId="5" applyAlignment="1" applyProtection="1">
      <alignment vertical="center"/>
    </xf>
    <xf numFmtId="0" fontId="12" fillId="0" borderId="0" xfId="0" applyFont="1" applyAlignment="1" applyProtection="1">
      <alignment horizontal="left" vertical="center" wrapText="1"/>
    </xf>
    <xf numFmtId="0" fontId="3" fillId="0" borderId="0" xfId="5" applyBorder="1" applyAlignment="1" applyProtection="1">
      <alignment vertical="center"/>
    </xf>
    <xf numFmtId="0" fontId="3" fillId="0" borderId="0" xfId="5" applyFill="1" applyBorder="1" applyAlignment="1" applyProtection="1">
      <alignment vertical="center"/>
    </xf>
    <xf numFmtId="0" fontId="0" fillId="0" borderId="5" xfId="0" applyBorder="1" applyAlignment="1" applyProtection="1">
      <alignment vertical="center"/>
    </xf>
    <xf numFmtId="3" fontId="4" fillId="0" borderId="5" xfId="0" applyNumberFormat="1" applyFont="1" applyFill="1" applyBorder="1" applyAlignment="1" applyProtection="1">
      <alignment vertical="center"/>
    </xf>
    <xf numFmtId="0" fontId="0" fillId="0" borderId="0" xfId="0" applyBorder="1" applyAlignment="1" applyProtection="1">
      <alignment vertical="center"/>
    </xf>
    <xf numFmtId="0" fontId="18" fillId="0" borderId="0" xfId="0" applyFont="1" applyAlignment="1" applyProtection="1">
      <alignment vertical="center"/>
    </xf>
    <xf numFmtId="0" fontId="0" fillId="0" borderId="4" xfId="0" applyBorder="1" applyAlignment="1" applyProtection="1">
      <alignment vertical="center"/>
    </xf>
    <xf numFmtId="0" fontId="4" fillId="0" borderId="0" xfId="0" applyFont="1" applyBorder="1" applyAlignment="1" applyProtection="1">
      <alignment horizontal="left" vertical="center"/>
    </xf>
    <xf numFmtId="0" fontId="3" fillId="0" borderId="13" xfId="0" applyFont="1" applyBorder="1" applyAlignment="1" applyProtection="1">
      <alignment vertical="center"/>
    </xf>
    <xf numFmtId="3" fontId="0" fillId="0" borderId="6" xfId="0" applyNumberFormat="1" applyBorder="1" applyAlignment="1" applyProtection="1">
      <alignment vertical="center"/>
    </xf>
    <xf numFmtId="3" fontId="0" fillId="0" borderId="0" xfId="0" applyNumberFormat="1" applyBorder="1" applyAlignment="1" applyProtection="1">
      <alignment vertical="center"/>
    </xf>
    <xf numFmtId="0" fontId="4" fillId="0" borderId="4" xfId="0" applyFont="1" applyBorder="1" applyAlignment="1" applyProtection="1">
      <alignment vertical="center"/>
    </xf>
    <xf numFmtId="3" fontId="4" fillId="0" borderId="6" xfId="0" applyNumberFormat="1" applyFont="1" applyBorder="1" applyAlignment="1" applyProtection="1">
      <alignment vertical="center"/>
    </xf>
    <xf numFmtId="3" fontId="4" fillId="0" borderId="0" xfId="0" applyNumberFormat="1" applyFont="1" applyBorder="1" applyAlignment="1" applyProtection="1">
      <alignment vertical="center"/>
    </xf>
    <xf numFmtId="0" fontId="4" fillId="0" borderId="13" xfId="0" applyFont="1" applyFill="1" applyBorder="1" applyAlignment="1" applyProtection="1">
      <alignment vertical="center"/>
    </xf>
    <xf numFmtId="3" fontId="3" fillId="0" borderId="0" xfId="0" applyNumberFormat="1" applyFont="1" applyBorder="1" applyAlignment="1" applyProtection="1">
      <alignment horizontal="right" vertical="center"/>
    </xf>
    <xf numFmtId="0" fontId="3" fillId="0" borderId="0" xfId="0" applyFont="1" applyAlignment="1" applyProtection="1">
      <alignment vertical="center"/>
    </xf>
    <xf numFmtId="3" fontId="3" fillId="0" borderId="0" xfId="0" applyNumberFormat="1" applyFont="1" applyBorder="1" applyAlignment="1" applyProtection="1">
      <alignment vertical="center"/>
    </xf>
    <xf numFmtId="3" fontId="4" fillId="0" borderId="0" xfId="0" applyNumberFormat="1" applyFont="1" applyAlignment="1" applyProtection="1">
      <alignment vertical="center"/>
    </xf>
    <xf numFmtId="0" fontId="0" fillId="0" borderId="4" xfId="0" applyFill="1" applyBorder="1" applyAlignment="1" applyProtection="1">
      <alignment vertical="center"/>
    </xf>
    <xf numFmtId="0" fontId="0" fillId="0" borderId="12" xfId="0" applyBorder="1" applyAlignment="1" applyProtection="1">
      <alignment vertical="center"/>
    </xf>
    <xf numFmtId="0" fontId="4" fillId="0" borderId="12" xfId="0" applyFont="1" applyBorder="1" applyAlignment="1" applyProtection="1">
      <alignment vertical="center"/>
    </xf>
    <xf numFmtId="0" fontId="4" fillId="0" borderId="5" xfId="5" applyFont="1" applyBorder="1" applyAlignment="1" applyProtection="1">
      <alignment vertical="center"/>
    </xf>
    <xf numFmtId="0" fontId="4" fillId="0" borderId="0" xfId="5" applyFont="1" applyAlignment="1" applyProtection="1">
      <alignment vertical="center"/>
    </xf>
    <xf numFmtId="0" fontId="4" fillId="0" borderId="82" xfId="0" applyFont="1" applyBorder="1" applyAlignment="1" applyProtection="1">
      <alignment vertical="center"/>
    </xf>
    <xf numFmtId="3" fontId="4" fillId="0" borderId="82" xfId="0" applyNumberFormat="1" applyFont="1" applyBorder="1" applyAlignment="1" applyProtection="1">
      <alignment horizontal="right" vertical="center"/>
    </xf>
    <xf numFmtId="0" fontId="3" fillId="0" borderId="16" xfId="0" applyFont="1" applyBorder="1" applyAlignment="1">
      <alignment vertical="center"/>
    </xf>
    <xf numFmtId="0" fontId="12" fillId="0" borderId="0" xfId="0" applyFont="1" applyAlignment="1" applyProtection="1">
      <alignment vertical="center" wrapText="1"/>
    </xf>
    <xf numFmtId="0" fontId="12" fillId="0" borderId="0" xfId="0" applyFont="1" applyAlignment="1" applyProtection="1">
      <alignment horizontal="right" vertical="center" wrapText="1"/>
    </xf>
    <xf numFmtId="4" fontId="0" fillId="0" borderId="0" xfId="0" applyNumberFormat="1" applyAlignment="1" applyProtection="1">
      <alignment vertical="center"/>
    </xf>
    <xf numFmtId="0" fontId="0" fillId="0" borderId="0" xfId="0" applyFill="1" applyAlignment="1" applyProtection="1">
      <alignment vertical="center"/>
    </xf>
    <xf numFmtId="0" fontId="4" fillId="0" borderId="0" xfId="0" applyFont="1" applyAlignment="1" applyProtection="1">
      <alignment horizontal="right" vertical="center"/>
    </xf>
    <xf numFmtId="4" fontId="4" fillId="0" borderId="0" xfId="0" applyNumberFormat="1" applyFont="1" applyAlignment="1" applyProtection="1">
      <alignment horizontal="left" vertical="center"/>
    </xf>
    <xf numFmtId="0" fontId="6" fillId="0" borderId="0" xfId="0" applyFont="1" applyBorder="1" applyAlignment="1" applyProtection="1">
      <alignment vertical="center"/>
    </xf>
    <xf numFmtId="0" fontId="6" fillId="0" borderId="0" xfId="0" applyFont="1" applyFill="1" applyBorder="1" applyAlignment="1" applyProtection="1">
      <alignment vertical="center"/>
    </xf>
    <xf numFmtId="0" fontId="4" fillId="4" borderId="5" xfId="0" applyFont="1" applyFill="1" applyBorder="1" applyAlignment="1" applyProtection="1">
      <alignment horizontal="center" vertical="center"/>
    </xf>
    <xf numFmtId="0" fontId="4" fillId="0" borderId="0" xfId="0" applyFont="1" applyBorder="1" applyAlignment="1" applyProtection="1">
      <alignment horizontal="center" vertical="center"/>
    </xf>
    <xf numFmtId="0" fontId="4" fillId="0" borderId="0" xfId="0" applyFont="1" applyFill="1" applyBorder="1" applyAlignment="1" applyProtection="1">
      <alignment horizontal="center" vertical="center" wrapText="1"/>
    </xf>
    <xf numFmtId="3" fontId="0" fillId="0" borderId="5" xfId="0" applyNumberFormat="1" applyBorder="1" applyAlignment="1" applyProtection="1">
      <alignment vertical="center"/>
    </xf>
    <xf numFmtId="3" fontId="4" fillId="4" borderId="5" xfId="0" applyNumberFormat="1" applyFont="1" applyFill="1" applyBorder="1" applyAlignment="1" applyProtection="1">
      <alignment vertical="center"/>
    </xf>
    <xf numFmtId="0" fontId="0" fillId="0" borderId="0" xfId="0" applyFill="1" applyBorder="1" applyAlignment="1" applyProtection="1">
      <alignment vertical="center"/>
    </xf>
    <xf numFmtId="3" fontId="4" fillId="0" borderId="5" xfId="0" applyNumberFormat="1" applyFont="1" applyBorder="1" applyAlignment="1" applyProtection="1">
      <alignment vertical="center"/>
    </xf>
    <xf numFmtId="4" fontId="0" fillId="0" borderId="0" xfId="0" applyNumberFormat="1" applyBorder="1" applyAlignment="1" applyProtection="1">
      <alignment vertical="center"/>
    </xf>
    <xf numFmtId="3" fontId="4" fillId="0" borderId="0" xfId="0" applyNumberFormat="1" applyFont="1" applyFill="1" applyBorder="1" applyAlignment="1" applyProtection="1">
      <alignment vertical="center"/>
    </xf>
    <xf numFmtId="3" fontId="0" fillId="0" borderId="0" xfId="0" applyNumberFormat="1" applyFill="1" applyBorder="1" applyAlignment="1" applyProtection="1">
      <alignment vertical="center"/>
    </xf>
    <xf numFmtId="0" fontId="0" fillId="0" borderId="0" xfId="0" applyAlignment="1" applyProtection="1">
      <alignment vertical="center" wrapText="1"/>
    </xf>
    <xf numFmtId="0" fontId="4" fillId="0" borderId="81" xfId="0" applyFont="1" applyBorder="1" applyAlignment="1" applyProtection="1">
      <alignment vertical="center"/>
    </xf>
    <xf numFmtId="0" fontId="0" fillId="0" borderId="82" xfId="0" applyBorder="1" applyAlignment="1" applyProtection="1">
      <alignment vertical="center"/>
    </xf>
    <xf numFmtId="0" fontId="13" fillId="0" borderId="0" xfId="0" applyFont="1" applyAlignment="1" applyProtection="1">
      <alignment vertical="center"/>
    </xf>
    <xf numFmtId="0" fontId="14" fillId="0" borderId="0" xfId="0" applyFont="1" applyAlignment="1" applyProtection="1">
      <alignment vertical="center"/>
    </xf>
    <xf numFmtId="0" fontId="41" fillId="0" borderId="0" xfId="0" applyFont="1" applyAlignment="1" applyProtection="1">
      <alignment vertical="center"/>
    </xf>
    <xf numFmtId="0" fontId="15" fillId="0" borderId="0" xfId="0" applyFont="1" applyAlignment="1" applyProtection="1">
      <alignment vertical="center"/>
    </xf>
    <xf numFmtId="0" fontId="12" fillId="0" borderId="0" xfId="0" applyFont="1" applyFill="1" applyAlignment="1" applyProtection="1">
      <alignment horizontal="left" vertical="center"/>
    </xf>
    <xf numFmtId="0" fontId="13" fillId="0" borderId="0" xfId="0" applyFont="1" applyFill="1" applyAlignment="1" applyProtection="1">
      <alignment horizontal="left" vertical="center"/>
    </xf>
    <xf numFmtId="3" fontId="15" fillId="0" borderId="25" xfId="0" applyNumberFormat="1" applyFont="1" applyBorder="1" applyAlignment="1" applyProtection="1">
      <alignment vertical="center"/>
    </xf>
    <xf numFmtId="0" fontId="41" fillId="0" borderId="0" xfId="0" applyFont="1" applyFill="1" applyAlignment="1" applyProtection="1">
      <alignment horizontal="left" vertical="center"/>
    </xf>
    <xf numFmtId="3" fontId="12" fillId="0" borderId="93" xfId="0" applyNumberFormat="1" applyFont="1" applyBorder="1" applyAlignment="1" applyProtection="1">
      <alignment vertical="center"/>
    </xf>
    <xf numFmtId="3" fontId="15" fillId="0" borderId="0" xfId="0" applyNumberFormat="1" applyFont="1" applyAlignment="1" applyProtection="1">
      <alignment vertical="center"/>
    </xf>
    <xf numFmtId="0" fontId="16" fillId="0" borderId="28" xfId="0" applyFont="1" applyBorder="1" applyAlignment="1" applyProtection="1">
      <alignment horizontal="left" vertical="center" wrapText="1"/>
    </xf>
    <xf numFmtId="0" fontId="16" fillId="0" borderId="0" xfId="0" applyFont="1" applyBorder="1" applyAlignment="1" applyProtection="1">
      <alignment horizontal="left" vertical="center" wrapText="1"/>
    </xf>
    <xf numFmtId="0" fontId="0" fillId="0" borderId="17" xfId="0" applyBorder="1" applyAlignment="1" applyProtection="1">
      <alignment vertical="center"/>
    </xf>
    <xf numFmtId="0" fontId="0" fillId="0" borderId="0" xfId="0" applyFill="1" applyBorder="1" applyAlignment="1" applyProtection="1">
      <alignment vertical="center"/>
      <protection locked="0"/>
    </xf>
    <xf numFmtId="0" fontId="17" fillId="0" borderId="28" xfId="0" applyFont="1" applyFill="1" applyBorder="1" applyAlignment="1" applyProtection="1">
      <alignment horizontal="left" vertical="center" wrapText="1"/>
    </xf>
    <xf numFmtId="0" fontId="16" fillId="0" borderId="0" xfId="0" applyFont="1" applyFill="1" applyBorder="1" applyAlignment="1" applyProtection="1">
      <alignment vertical="center"/>
    </xf>
    <xf numFmtId="0" fontId="17" fillId="0" borderId="0" xfId="0" applyFont="1" applyFill="1" applyBorder="1" applyAlignment="1" applyProtection="1">
      <alignment horizontal="left" vertical="center" wrapText="1"/>
    </xf>
    <xf numFmtId="0" fontId="17" fillId="0" borderId="0" xfId="0" applyFont="1" applyFill="1" applyBorder="1" applyAlignment="1" applyProtection="1">
      <alignment vertical="center" wrapText="1"/>
    </xf>
    <xf numFmtId="0" fontId="16" fillId="0" borderId="28" xfId="0" applyFont="1" applyBorder="1" applyAlignment="1" applyProtection="1">
      <alignment vertical="center"/>
    </xf>
    <xf numFmtId="0" fontId="17" fillId="0" borderId="0" xfId="0" applyFont="1" applyBorder="1" applyAlignment="1" applyProtection="1">
      <alignment vertical="center" wrapText="1"/>
    </xf>
    <xf numFmtId="0" fontId="17" fillId="0" borderId="28" xfId="0" applyFont="1" applyBorder="1" applyAlignment="1" applyProtection="1">
      <alignment vertical="center"/>
    </xf>
    <xf numFmtId="0" fontId="17" fillId="0" borderId="0" xfId="0" applyFont="1" applyFill="1" applyBorder="1" applyAlignment="1" applyProtection="1">
      <alignment horizontal="right" vertical="center"/>
    </xf>
    <xf numFmtId="0" fontId="17" fillId="0" borderId="0" xfId="0" applyFont="1" applyBorder="1" applyAlignment="1" applyProtection="1">
      <alignment vertical="center"/>
    </xf>
    <xf numFmtId="0" fontId="17" fillId="0" borderId="29" xfId="0" applyFont="1" applyBorder="1" applyAlignment="1" applyProtection="1">
      <alignment vertical="center"/>
    </xf>
    <xf numFmtId="0" fontId="17" fillId="0" borderId="30" xfId="0" applyFont="1" applyBorder="1" applyAlignment="1" applyProtection="1">
      <alignment vertical="center" wrapText="1"/>
    </xf>
    <xf numFmtId="0" fontId="17" fillId="0" borderId="30" xfId="0" applyFont="1" applyFill="1" applyBorder="1" applyAlignment="1" applyProtection="1">
      <alignment vertical="center" wrapText="1"/>
    </xf>
    <xf numFmtId="0" fontId="0" fillId="0" borderId="2" xfId="0" applyBorder="1" applyAlignment="1" applyProtection="1">
      <alignment vertical="center"/>
    </xf>
    <xf numFmtId="0" fontId="0" fillId="0" borderId="18" xfId="0" applyBorder="1" applyAlignment="1" applyProtection="1">
      <alignment vertical="center"/>
    </xf>
    <xf numFmtId="0" fontId="13" fillId="0" borderId="0" xfId="0" applyFont="1" applyAlignment="1" applyProtection="1">
      <alignment horizontal="right" vertical="center"/>
    </xf>
    <xf numFmtId="3" fontId="0" fillId="0" borderId="87" xfId="0" applyNumberFormat="1" applyFill="1" applyBorder="1" applyAlignment="1" applyProtection="1">
      <alignment vertical="center"/>
    </xf>
    <xf numFmtId="0" fontId="3" fillId="0" borderId="0" xfId="0" applyFont="1" applyBorder="1" applyAlignment="1" applyProtection="1">
      <alignment vertical="center" wrapText="1"/>
    </xf>
    <xf numFmtId="0" fontId="3" fillId="0" borderId="47" xfId="0" applyFont="1" applyBorder="1" applyAlignment="1" applyProtection="1">
      <alignment horizontal="left" vertical="center" wrapText="1"/>
    </xf>
    <xf numFmtId="0" fontId="3" fillId="0" borderId="61" xfId="0" applyFont="1" applyBorder="1" applyAlignment="1" applyProtection="1">
      <alignment horizontal="left" vertical="center" wrapText="1"/>
    </xf>
    <xf numFmtId="3" fontId="17" fillId="0" borderId="0" xfId="5" applyNumberFormat="1" applyFont="1" applyFill="1" applyBorder="1" applyAlignment="1" applyProtection="1">
      <alignment wrapText="1"/>
    </xf>
    <xf numFmtId="3" fontId="4" fillId="0" borderId="48" xfId="5" applyNumberFormat="1" applyFont="1" applyBorder="1" applyAlignment="1">
      <alignment horizontal="center"/>
    </xf>
    <xf numFmtId="3" fontId="4" fillId="0" borderId="62" xfId="5" applyNumberFormat="1" applyFont="1" applyBorder="1" applyAlignment="1">
      <alignment horizontal="center"/>
    </xf>
    <xf numFmtId="3" fontId="15" fillId="0" borderId="0" xfId="5" applyNumberFormat="1" applyFont="1" applyAlignment="1">
      <alignment horizontal="left" vertical="center"/>
    </xf>
    <xf numFmtId="0" fontId="15" fillId="0" borderId="0" xfId="5" applyFont="1" applyAlignment="1">
      <alignment vertical="center"/>
    </xf>
    <xf numFmtId="0" fontId="15" fillId="0" borderId="0" xfId="0" applyFont="1" applyAlignment="1" applyProtection="1">
      <alignment vertical="center"/>
    </xf>
    <xf numFmtId="0" fontId="12" fillId="0" borderId="83" xfId="0" applyFont="1" applyBorder="1" applyAlignment="1" applyProtection="1">
      <alignment vertical="center"/>
    </xf>
    <xf numFmtId="0" fontId="12" fillId="0" borderId="84" xfId="0" applyFont="1" applyBorder="1" applyAlignment="1" applyProtection="1">
      <alignment vertical="center"/>
    </xf>
    <xf numFmtId="0" fontId="3" fillId="0" borderId="0" xfId="0" applyFont="1" applyAlignment="1">
      <alignment vertical="center"/>
    </xf>
    <xf numFmtId="0" fontId="11" fillId="0" borderId="5" xfId="0" applyFont="1" applyFill="1" applyBorder="1" applyAlignment="1" applyProtection="1">
      <alignment horizontal="center" vertical="center" wrapText="1"/>
    </xf>
    <xf numFmtId="3" fontId="3" fillId="0" borderId="87" xfId="5" applyNumberFormat="1" applyFont="1" applyFill="1" applyBorder="1" applyProtection="1"/>
    <xf numFmtId="3" fontId="3" fillId="31" borderId="87" xfId="5" applyNumberFormat="1" applyFont="1" applyFill="1" applyBorder="1" applyProtection="1"/>
    <xf numFmtId="0" fontId="3" fillId="0" borderId="5" xfId="71" applyBorder="1" applyAlignment="1" applyProtection="1">
      <alignment vertical="center" wrapText="1"/>
    </xf>
    <xf numFmtId="0" fontId="0" fillId="0" borderId="59" xfId="0" applyFill="1" applyBorder="1" applyAlignment="1" applyProtection="1">
      <alignment horizontal="left" vertical="center"/>
    </xf>
    <xf numFmtId="0" fontId="0" fillId="0" borderId="60" xfId="0" applyFill="1" applyBorder="1" applyAlignment="1" applyProtection="1">
      <alignment horizontal="left" vertical="center"/>
    </xf>
    <xf numFmtId="0" fontId="15" fillId="0" borderId="0" xfId="0" applyFont="1" applyAlignment="1" applyProtection="1">
      <alignment vertical="center"/>
    </xf>
    <xf numFmtId="0" fontId="0" fillId="0" borderId="0" xfId="0" applyBorder="1" applyAlignment="1" applyProtection="1">
      <alignment horizontal="left" vertical="center"/>
    </xf>
    <xf numFmtId="3" fontId="15" fillId="0" borderId="19" xfId="0" applyNumberFormat="1" applyFont="1" applyBorder="1" applyAlignment="1" applyProtection="1">
      <alignment vertical="center"/>
    </xf>
    <xf numFmtId="3" fontId="15" fillId="0" borderId="94" xfId="0" applyNumberFormat="1" applyFont="1" applyBorder="1" applyAlignment="1" applyProtection="1">
      <alignment vertical="center"/>
    </xf>
    <xf numFmtId="0" fontId="4" fillId="0" borderId="10" xfId="0" applyFont="1" applyBorder="1" applyAlignment="1" applyProtection="1">
      <alignment vertical="center"/>
    </xf>
    <xf numFmtId="0" fontId="4" fillId="0" borderId="22" xfId="0" applyFont="1" applyBorder="1" applyAlignment="1" applyProtection="1">
      <alignment vertical="center"/>
    </xf>
    <xf numFmtId="0" fontId="3" fillId="0" borderId="0" xfId="0" applyFont="1" applyProtection="1"/>
    <xf numFmtId="0" fontId="16" fillId="0" borderId="105" xfId="5" applyFont="1" applyBorder="1" applyProtection="1"/>
    <xf numFmtId="0" fontId="17" fillId="0" borderId="105" xfId="5" applyFont="1" applyFill="1" applyBorder="1" applyAlignment="1" applyProtection="1">
      <alignment vertical="center" wrapText="1"/>
    </xf>
    <xf numFmtId="0" fontId="17" fillId="0" borderId="105" xfId="5" applyFont="1" applyBorder="1" applyProtection="1"/>
    <xf numFmtId="0" fontId="17" fillId="0" borderId="106" xfId="5" applyFont="1" applyBorder="1" applyProtection="1"/>
    <xf numFmtId="0" fontId="17" fillId="0" borderId="2" xfId="5" applyFont="1" applyBorder="1" applyAlignment="1" applyProtection="1">
      <alignment vertical="top" wrapText="1"/>
    </xf>
    <xf numFmtId="0" fontId="15" fillId="0" borderId="0" xfId="0" applyFont="1" applyAlignment="1" applyProtection="1">
      <alignment vertical="center"/>
    </xf>
    <xf numFmtId="0" fontId="3" fillId="0" borderId="0" xfId="5" applyFont="1" applyFill="1" applyBorder="1" applyAlignment="1" applyProtection="1">
      <alignment vertical="center" wrapText="1"/>
    </xf>
    <xf numFmtId="0" fontId="17" fillId="0" borderId="98" xfId="5" applyFont="1" applyFill="1" applyBorder="1" applyAlignment="1" applyProtection="1">
      <alignment horizontal="left" vertical="top" wrapText="1"/>
    </xf>
    <xf numFmtId="0" fontId="17" fillId="0" borderId="0" xfId="5" applyFont="1" applyFill="1" applyBorder="1" applyAlignment="1" applyProtection="1">
      <alignment horizontal="left" vertical="top" wrapText="1"/>
    </xf>
    <xf numFmtId="0" fontId="15" fillId="0" borderId="0" xfId="5" applyFont="1" applyAlignment="1">
      <alignment horizontal="left" vertical="center"/>
    </xf>
    <xf numFmtId="0" fontId="44" fillId="0" borderId="0" xfId="0" applyFont="1" applyAlignment="1">
      <alignment vertical="center"/>
    </xf>
    <xf numFmtId="0" fontId="3" fillId="0" borderId="0" xfId="71" applyAlignment="1" applyProtection="1">
      <alignment vertical="center"/>
    </xf>
    <xf numFmtId="0" fontId="3" fillId="6" borderId="0" xfId="71" applyFill="1" applyAlignment="1" applyProtection="1">
      <alignment vertical="center"/>
    </xf>
    <xf numFmtId="0" fontId="14" fillId="0" borderId="0" xfId="71" applyFont="1" applyAlignment="1" applyProtection="1">
      <alignment vertical="center"/>
    </xf>
    <xf numFmtId="0" fontId="14" fillId="6" borderId="0" xfId="71" applyFont="1" applyFill="1" applyAlignment="1" applyProtection="1">
      <alignment vertical="center"/>
    </xf>
    <xf numFmtId="0" fontId="46" fillId="0" borderId="0" xfId="0" applyFont="1" applyAlignment="1">
      <alignment vertical="center"/>
    </xf>
    <xf numFmtId="0" fontId="16" fillId="0" borderId="0" xfId="5" applyFont="1" applyProtection="1"/>
    <xf numFmtId="0" fontId="14" fillId="0" borderId="0" xfId="5" applyFont="1" applyProtection="1"/>
    <xf numFmtId="0" fontId="3" fillId="6" borderId="0" xfId="5" applyFill="1" applyProtection="1"/>
    <xf numFmtId="0" fontId="3" fillId="0" borderId="0" xfId="5" applyProtection="1"/>
    <xf numFmtId="0" fontId="14" fillId="6" borderId="0" xfId="5" applyFont="1" applyFill="1" applyProtection="1"/>
    <xf numFmtId="0" fontId="4" fillId="7" borderId="59" xfId="5" applyFont="1" applyFill="1" applyBorder="1" applyAlignment="1" applyProtection="1">
      <alignment horizontal="right" vertical="center" wrapText="1"/>
    </xf>
    <xf numFmtId="0" fontId="4" fillId="7" borderId="60" xfId="5" applyFont="1" applyFill="1" applyBorder="1" applyAlignment="1" applyProtection="1">
      <alignment vertical="center" wrapText="1"/>
    </xf>
    <xf numFmtId="0" fontId="4" fillId="6" borderId="0" xfId="5" applyFont="1" applyFill="1" applyProtection="1"/>
    <xf numFmtId="0" fontId="18" fillId="6" borderId="0" xfId="5" applyFont="1" applyFill="1" applyProtection="1"/>
    <xf numFmtId="0" fontId="4" fillId="6" borderId="59" xfId="5" applyFont="1" applyFill="1" applyBorder="1" applyAlignment="1" applyProtection="1">
      <alignment horizontal="left" vertical="center" wrapText="1"/>
    </xf>
    <xf numFmtId="0" fontId="4" fillId="6" borderId="111" xfId="71" applyFont="1" applyFill="1" applyBorder="1" applyAlignment="1" applyProtection="1">
      <alignment horizontal="center" vertical="center"/>
    </xf>
    <xf numFmtId="0" fontId="4" fillId="0" borderId="111" xfId="71" applyFont="1" applyFill="1" applyBorder="1" applyAlignment="1" applyProtection="1">
      <alignment horizontal="center" vertical="center" wrapText="1"/>
    </xf>
    <xf numFmtId="0" fontId="3" fillId="0" borderId="0" xfId="71" applyFill="1" applyAlignment="1" applyProtection="1">
      <alignment vertical="center"/>
    </xf>
    <xf numFmtId="0" fontId="4" fillId="6" borderId="0" xfId="5" applyFont="1" applyFill="1" applyBorder="1" applyAlignment="1" applyProtection="1">
      <alignment horizontal="left"/>
    </xf>
    <xf numFmtId="0" fontId="3" fillId="6" borderId="0" xfId="5" applyFill="1" applyBorder="1" applyProtection="1"/>
    <xf numFmtId="43" fontId="4" fillId="6" borderId="0" xfId="6" applyNumberFormat="1" applyFont="1" applyFill="1" applyBorder="1" applyProtection="1"/>
    <xf numFmtId="0" fontId="3" fillId="6" borderId="0" xfId="5" applyFill="1" applyBorder="1" applyAlignment="1" applyProtection="1">
      <alignment horizontal="right"/>
    </xf>
    <xf numFmtId="0" fontId="4" fillId="6" borderId="6" xfId="71" applyFont="1" applyFill="1" applyBorder="1" applyAlignment="1" applyProtection="1">
      <alignment horizontal="center" vertical="center"/>
    </xf>
    <xf numFmtId="14" fontId="3" fillId="0" borderId="111" xfId="71" applyNumberFormat="1" applyFill="1" applyBorder="1" applyAlignment="1" applyProtection="1">
      <alignment horizontal="center" vertical="center"/>
    </xf>
    <xf numFmtId="168" fontId="43" fillId="0" borderId="111" xfId="0" applyNumberFormat="1" applyFont="1" applyBorder="1" applyAlignment="1">
      <alignment horizontal="center" vertical="center"/>
    </xf>
    <xf numFmtId="0" fontId="3" fillId="6" borderId="6" xfId="71" applyFill="1" applyBorder="1" applyAlignment="1" applyProtection="1">
      <alignment horizontal="center" vertical="center"/>
    </xf>
    <xf numFmtId="0" fontId="4" fillId="6" borderId="0" xfId="71" applyFont="1" applyFill="1" applyAlignment="1" applyProtection="1">
      <alignment vertical="center"/>
    </xf>
    <xf numFmtId="0" fontId="3" fillId="6" borderId="0" xfId="71" applyFill="1" applyBorder="1" applyAlignment="1" applyProtection="1">
      <alignment vertical="center"/>
    </xf>
    <xf numFmtId="0" fontId="4" fillId="0" borderId="111" xfId="71" applyFont="1" applyFill="1" applyBorder="1" applyAlignment="1" applyProtection="1">
      <alignment vertical="center"/>
    </xf>
    <xf numFmtId="14" fontId="4" fillId="0" borderId="111" xfId="71" applyNumberFormat="1" applyFont="1" applyFill="1" applyBorder="1" applyAlignment="1" applyProtection="1">
      <alignment vertical="center"/>
    </xf>
    <xf numFmtId="0" fontId="3" fillId="0" borderId="0" xfId="5" applyFont="1"/>
    <xf numFmtId="3" fontId="3" fillId="0" borderId="0" xfId="5" applyNumberFormat="1" applyFont="1"/>
    <xf numFmtId="3" fontId="3" fillId="0" borderId="59" xfId="5" applyNumberFormat="1" applyFont="1" applyBorder="1" applyProtection="1"/>
    <xf numFmtId="0" fontId="3" fillId="0" borderId="98" xfId="5" applyFont="1" applyBorder="1"/>
    <xf numFmtId="0" fontId="3" fillId="0" borderId="0" xfId="5" applyFont="1" applyBorder="1"/>
    <xf numFmtId="3" fontId="3" fillId="0" borderId="60" xfId="5" applyNumberFormat="1" applyFont="1" applyBorder="1" applyAlignment="1"/>
    <xf numFmtId="3" fontId="3" fillId="0" borderId="19" xfId="5" applyNumberFormat="1" applyFont="1" applyBorder="1" applyProtection="1"/>
    <xf numFmtId="3" fontId="3" fillId="0" borderId="97" xfId="5" applyNumberFormat="1" applyFont="1" applyBorder="1" applyAlignment="1"/>
    <xf numFmtId="3" fontId="3" fillId="0" borderId="19" xfId="5" applyNumberFormat="1" applyFont="1" applyBorder="1"/>
    <xf numFmtId="3" fontId="3" fillId="0" borderId="77" xfId="5" applyNumberFormat="1" applyFont="1" applyBorder="1" applyProtection="1"/>
    <xf numFmtId="0" fontId="3" fillId="0" borderId="0" xfId="5" applyFont="1" applyAlignment="1">
      <alignment wrapText="1"/>
    </xf>
    <xf numFmtId="3" fontId="3" fillId="0" borderId="0" xfId="5" applyNumberFormat="1" applyFont="1" applyFill="1"/>
    <xf numFmtId="3" fontId="3" fillId="0" borderId="0" xfId="5" applyNumberFormat="1" applyFont="1" applyFill="1" applyBorder="1" applyAlignment="1" applyProtection="1">
      <alignment vertical="top"/>
    </xf>
    <xf numFmtId="0" fontId="3" fillId="0" borderId="80" xfId="5" applyFont="1" applyFill="1" applyBorder="1" applyProtection="1"/>
    <xf numFmtId="0" fontId="3" fillId="0" borderId="0" xfId="5" applyFont="1" applyFill="1" applyBorder="1" applyAlignment="1" applyProtection="1"/>
    <xf numFmtId="3" fontId="3" fillId="0" borderId="0" xfId="5" applyNumberFormat="1" applyFont="1" applyFill="1" applyBorder="1" applyAlignment="1" applyProtection="1"/>
    <xf numFmtId="3" fontId="3" fillId="0" borderId="0" xfId="5" applyNumberFormat="1" applyFont="1" applyBorder="1" applyProtection="1"/>
    <xf numFmtId="0" fontId="3" fillId="0" borderId="80" xfId="5" applyFont="1" applyBorder="1" applyProtection="1"/>
    <xf numFmtId="3" fontId="3" fillId="0" borderId="2" xfId="5" applyNumberFormat="1" applyFont="1" applyBorder="1" applyProtection="1"/>
    <xf numFmtId="0" fontId="3" fillId="0" borderId="18" xfId="5" applyFont="1" applyBorder="1" applyProtection="1"/>
    <xf numFmtId="0" fontId="3" fillId="0" borderId="0" xfId="0" applyFont="1" applyFill="1" applyBorder="1" applyAlignment="1" applyProtection="1">
      <alignment vertical="center" wrapText="1"/>
    </xf>
    <xf numFmtId="3" fontId="0" fillId="0" borderId="0" xfId="0" applyNumberFormat="1" applyFill="1" applyBorder="1" applyAlignment="1" applyProtection="1">
      <alignment vertical="center"/>
      <protection locked="0"/>
    </xf>
    <xf numFmtId="0" fontId="15" fillId="0" borderId="0" xfId="0" applyFont="1" applyAlignment="1" applyProtection="1">
      <alignment vertical="center"/>
    </xf>
    <xf numFmtId="0" fontId="47" fillId="0" borderId="0" xfId="0" applyFont="1" applyAlignment="1" applyProtection="1">
      <alignment vertical="center"/>
    </xf>
    <xf numFmtId="0" fontId="4" fillId="0" borderId="111" xfId="71" applyFont="1" applyFill="1" applyBorder="1" applyAlignment="1" applyProtection="1">
      <alignment horizontal="center" vertical="center"/>
    </xf>
    <xf numFmtId="0" fontId="3" fillId="33" borderId="0" xfId="71" applyFill="1" applyProtection="1">
      <protection locked="0"/>
    </xf>
    <xf numFmtId="0" fontId="4" fillId="31" borderId="5" xfId="71" applyFont="1" applyFill="1" applyBorder="1" applyAlignment="1" applyProtection="1">
      <alignment horizontal="center" vertical="center" wrapText="1"/>
    </xf>
    <xf numFmtId="3" fontId="0" fillId="33" borderId="5" xfId="0" applyNumberFormat="1" applyFill="1" applyBorder="1" applyAlignment="1" applyProtection="1">
      <alignment horizontal="right" vertical="center"/>
      <protection locked="0"/>
    </xf>
    <xf numFmtId="4" fontId="0" fillId="33" borderId="5" xfId="0" applyNumberFormat="1" applyFill="1" applyBorder="1" applyAlignment="1" applyProtection="1">
      <alignment horizontal="right" vertical="center"/>
      <protection locked="0"/>
    </xf>
    <xf numFmtId="4" fontId="4" fillId="33" borderId="5" xfId="0" applyNumberFormat="1" applyFont="1" applyFill="1" applyBorder="1" applyAlignment="1" applyProtection="1">
      <alignment horizontal="right" vertical="center" wrapText="1"/>
      <protection locked="0"/>
    </xf>
    <xf numFmtId="2" fontId="4" fillId="33" borderId="5" xfId="0" applyNumberFormat="1" applyFont="1" applyFill="1" applyBorder="1" applyAlignment="1" applyProtection="1">
      <alignment vertical="center"/>
      <protection locked="0"/>
    </xf>
    <xf numFmtId="3" fontId="4" fillId="33" borderId="111" xfId="0" applyNumberFormat="1" applyFont="1" applyFill="1" applyBorder="1" applyAlignment="1" applyProtection="1">
      <alignment vertical="center"/>
      <protection locked="0"/>
    </xf>
    <xf numFmtId="0" fontId="0" fillId="33" borderId="115" xfId="0" applyFill="1" applyBorder="1" applyAlignment="1" applyProtection="1">
      <alignment vertical="center"/>
      <protection locked="0"/>
    </xf>
    <xf numFmtId="0" fontId="0" fillId="33" borderId="115" xfId="0" applyFill="1" applyBorder="1" applyAlignment="1" applyProtection="1">
      <alignment horizontal="center" vertical="center"/>
      <protection locked="0"/>
    </xf>
    <xf numFmtId="0" fontId="4" fillId="0" borderId="115" xfId="0" applyFont="1" applyBorder="1" applyAlignment="1" applyProtection="1">
      <alignment horizontal="center" vertical="center" wrapText="1"/>
    </xf>
    <xf numFmtId="0" fontId="3" fillId="0" borderId="115" xfId="5" applyBorder="1" applyAlignment="1" applyProtection="1">
      <alignment vertical="center"/>
    </xf>
    <xf numFmtId="0" fontId="3" fillId="34" borderId="115" xfId="5" applyFill="1" applyBorder="1" applyAlignment="1" applyProtection="1">
      <alignment vertical="center"/>
    </xf>
    <xf numFmtId="3" fontId="0" fillId="33" borderId="48" xfId="0" applyNumberFormat="1" applyFill="1" applyBorder="1" applyAlignment="1" applyProtection="1">
      <alignment vertical="center"/>
      <protection locked="0"/>
    </xf>
    <xf numFmtId="3" fontId="0" fillId="33" borderId="87" xfId="0" applyNumberFormat="1" applyFill="1" applyBorder="1" applyAlignment="1" applyProtection="1">
      <alignment vertical="center"/>
      <protection locked="0"/>
    </xf>
    <xf numFmtId="3" fontId="0" fillId="33" borderId="88" xfId="0" applyNumberFormat="1" applyFill="1" applyBorder="1" applyAlignment="1" applyProtection="1">
      <alignment vertical="center"/>
      <protection locked="0"/>
    </xf>
    <xf numFmtId="3" fontId="0" fillId="33" borderId="102" xfId="0" applyNumberFormat="1" applyFill="1" applyBorder="1" applyAlignment="1" applyProtection="1">
      <alignment vertical="center"/>
      <protection locked="0"/>
    </xf>
    <xf numFmtId="3" fontId="0" fillId="33" borderId="112" xfId="0" applyNumberFormat="1" applyFill="1" applyBorder="1" applyAlignment="1" applyProtection="1">
      <alignment vertical="center"/>
      <protection locked="0"/>
    </xf>
    <xf numFmtId="0" fontId="0" fillId="0" borderId="115" xfId="0" applyFill="1" applyBorder="1" applyAlignment="1" applyProtection="1">
      <alignment vertical="center"/>
    </xf>
    <xf numFmtId="0" fontId="7" fillId="0" borderId="115" xfId="0" applyFont="1" applyFill="1" applyBorder="1" applyAlignment="1" applyProtection="1">
      <alignment horizontal="center" vertical="center" wrapText="1"/>
    </xf>
    <xf numFmtId="0" fontId="4" fillId="0" borderId="115" xfId="0" applyFont="1" applyFill="1" applyBorder="1" applyAlignment="1" applyProtection="1">
      <alignment horizontal="center" vertical="center" wrapText="1"/>
    </xf>
    <xf numFmtId="2" fontId="0" fillId="33" borderId="115" xfId="0" applyNumberFormat="1" applyFill="1" applyBorder="1" applyAlignment="1" applyProtection="1">
      <alignment vertical="center"/>
      <protection locked="0"/>
    </xf>
    <xf numFmtId="168" fontId="0" fillId="33" borderId="115" xfId="0" applyNumberFormat="1" applyFill="1" applyBorder="1" applyAlignment="1" applyProtection="1">
      <alignment vertical="center"/>
      <protection locked="0"/>
    </xf>
    <xf numFmtId="3" fontId="0" fillId="33" borderId="115" xfId="0" applyNumberFormat="1" applyFill="1" applyBorder="1" applyAlignment="1" applyProtection="1">
      <alignment horizontal="right" vertical="center"/>
      <protection locked="0"/>
    </xf>
    <xf numFmtId="3" fontId="0" fillId="0" borderId="115" xfId="0" applyNumberFormat="1" applyFill="1" applyBorder="1" applyAlignment="1" applyProtection="1">
      <alignment vertical="center"/>
    </xf>
    <xf numFmtId="0" fontId="3" fillId="33" borderId="115" xfId="0" applyFont="1" applyFill="1" applyBorder="1" applyAlignment="1" applyProtection="1">
      <alignment vertical="center"/>
      <protection locked="0"/>
    </xf>
    <xf numFmtId="4" fontId="0" fillId="33" borderId="115" xfId="0" applyNumberFormat="1" applyFill="1" applyBorder="1" applyAlignment="1" applyProtection="1">
      <alignment vertical="center"/>
      <protection locked="0"/>
    </xf>
    <xf numFmtId="3" fontId="3" fillId="33" borderId="115" xfId="0" applyNumberFormat="1" applyFont="1" applyFill="1" applyBorder="1" applyAlignment="1" applyProtection="1">
      <alignment horizontal="right" vertical="center"/>
      <protection locked="0"/>
    </xf>
    <xf numFmtId="0" fontId="3" fillId="33" borderId="115" xfId="0" applyFont="1" applyFill="1" applyBorder="1" applyProtection="1">
      <protection locked="0"/>
    </xf>
    <xf numFmtId="0" fontId="0" fillId="33" borderId="115" xfId="0" applyFill="1" applyBorder="1" applyProtection="1">
      <protection locked="0"/>
    </xf>
    <xf numFmtId="168" fontId="0" fillId="33" borderId="115" xfId="0" applyNumberFormat="1" applyFill="1" applyBorder="1" applyProtection="1">
      <protection locked="0"/>
    </xf>
    <xf numFmtId="3" fontId="0" fillId="33" borderId="115" xfId="0" applyNumberFormat="1" applyFill="1" applyBorder="1" applyProtection="1">
      <protection locked="0"/>
    </xf>
    <xf numFmtId="168" fontId="3" fillId="33" borderId="115" xfId="0" applyNumberFormat="1" applyFont="1" applyFill="1" applyBorder="1" applyProtection="1">
      <protection locked="0"/>
    </xf>
    <xf numFmtId="0" fontId="7" fillId="0" borderId="115" xfId="0" applyFont="1" applyFill="1" applyBorder="1" applyAlignment="1" applyProtection="1">
      <alignment horizontal="left" vertical="center" wrapText="1"/>
    </xf>
    <xf numFmtId="0" fontId="4" fillId="6" borderId="115" xfId="71" applyFont="1" applyFill="1" applyBorder="1" applyAlignment="1" applyProtection="1">
      <alignment horizontal="center" vertical="center"/>
    </xf>
    <xf numFmtId="0" fontId="4" fillId="0" borderId="115" xfId="71" applyFont="1" applyFill="1" applyBorder="1" applyAlignment="1" applyProtection="1">
      <alignment horizontal="center" vertical="center" wrapText="1"/>
    </xf>
    <xf numFmtId="0" fontId="4" fillId="0" borderId="115" xfId="71" applyFont="1" applyFill="1" applyBorder="1" applyAlignment="1" applyProtection="1">
      <alignment horizontal="center" vertical="center"/>
    </xf>
    <xf numFmtId="0" fontId="3" fillId="0" borderId="115" xfId="71" applyFont="1" applyFill="1" applyBorder="1" applyAlignment="1" applyProtection="1">
      <alignment horizontal="center" vertical="center"/>
      <protection locked="0"/>
    </xf>
    <xf numFmtId="3" fontId="3" fillId="33" borderId="88" xfId="5" applyNumberFormat="1" applyFont="1" applyFill="1" applyBorder="1" applyProtection="1">
      <protection locked="0"/>
    </xf>
    <xf numFmtId="3" fontId="3" fillId="33" borderId="65" xfId="5" applyNumberFormat="1" applyFont="1" applyFill="1" applyBorder="1" applyAlignment="1" applyProtection="1">
      <alignment horizontal="left" vertical="center"/>
      <protection locked="0"/>
    </xf>
    <xf numFmtId="3" fontId="3" fillId="33" borderId="69" xfId="5" applyNumberFormat="1" applyFont="1" applyFill="1" applyBorder="1" applyAlignment="1" applyProtection="1">
      <alignment horizontal="left" vertical="center"/>
      <protection locked="0"/>
    </xf>
    <xf numFmtId="3" fontId="3" fillId="33" borderId="71" xfId="5" applyNumberFormat="1" applyFont="1" applyFill="1" applyBorder="1" applyAlignment="1" applyProtection="1">
      <alignment horizontal="left" vertical="center"/>
      <protection locked="0"/>
    </xf>
    <xf numFmtId="3" fontId="3" fillId="33" borderId="87" xfId="5" applyNumberFormat="1" applyFont="1" applyFill="1" applyBorder="1" applyProtection="1">
      <protection locked="0"/>
    </xf>
    <xf numFmtId="3" fontId="4" fillId="33" borderId="61" xfId="5" applyNumberFormat="1" applyFont="1" applyFill="1" applyBorder="1" applyAlignment="1" applyProtection="1">
      <alignment wrapText="1"/>
      <protection locked="0"/>
    </xf>
    <xf numFmtId="0" fontId="7" fillId="0" borderId="115" xfId="0" applyFont="1" applyFill="1" applyBorder="1" applyAlignment="1" applyProtection="1">
      <alignment horizontal="center" vertical="center" wrapText="1"/>
    </xf>
    <xf numFmtId="0" fontId="50" fillId="0" borderId="0" xfId="65" applyFont="1"/>
    <xf numFmtId="0" fontId="1" fillId="0" borderId="0" xfId="65" applyFont="1"/>
    <xf numFmtId="3" fontId="3" fillId="0" borderId="0" xfId="71" applyNumberFormat="1" applyAlignment="1" applyProtection="1">
      <alignment vertical="center"/>
    </xf>
    <xf numFmtId="0" fontId="3" fillId="0" borderId="0" xfId="71" applyAlignment="1">
      <alignment vertical="center"/>
    </xf>
    <xf numFmtId="0" fontId="12" fillId="0" borderId="0" xfId="71" applyFont="1" applyAlignment="1" applyProtection="1">
      <alignment vertical="center"/>
    </xf>
    <xf numFmtId="3" fontId="16" fillId="0" borderId="125" xfId="71" applyNumberFormat="1" applyFont="1" applyBorder="1" applyAlignment="1" applyProtection="1">
      <alignment horizontal="center" vertical="center"/>
    </xf>
    <xf numFmtId="3" fontId="16" fillId="0" borderId="126" xfId="71" applyNumberFormat="1" applyFont="1" applyBorder="1" applyAlignment="1" applyProtection="1">
      <alignment horizontal="center" vertical="center"/>
    </xf>
    <xf numFmtId="0" fontId="4" fillId="0" borderId="0" xfId="71" applyFont="1" applyAlignment="1">
      <alignment vertical="center"/>
    </xf>
    <xf numFmtId="3" fontId="17" fillId="0" borderId="128" xfId="71" applyNumberFormat="1" applyFont="1" applyBorder="1" applyAlignment="1" applyProtection="1">
      <alignment vertical="center"/>
    </xf>
    <xf numFmtId="3" fontId="17" fillId="33" borderId="129" xfId="71" applyNumberFormat="1" applyFont="1" applyFill="1" applyBorder="1" applyAlignment="1" applyProtection="1">
      <alignment vertical="center"/>
      <protection locked="0"/>
    </xf>
    <xf numFmtId="3" fontId="17" fillId="33" borderId="125" xfId="71" applyNumberFormat="1" applyFont="1" applyFill="1" applyBorder="1" applyAlignment="1" applyProtection="1">
      <alignment vertical="center"/>
      <protection locked="0"/>
    </xf>
    <xf numFmtId="3" fontId="17" fillId="33" borderId="132" xfId="71" applyNumberFormat="1" applyFont="1" applyFill="1" applyBorder="1" applyAlignment="1" applyProtection="1">
      <alignment vertical="center"/>
      <protection locked="0"/>
    </xf>
    <xf numFmtId="3" fontId="17" fillId="0" borderId="132" xfId="71" applyNumberFormat="1" applyFont="1" applyBorder="1" applyAlignment="1" applyProtection="1">
      <alignment vertical="center"/>
    </xf>
    <xf numFmtId="3" fontId="17" fillId="0" borderId="133" xfId="71" applyNumberFormat="1" applyFont="1" applyFill="1" applyBorder="1" applyAlignment="1" applyProtection="1">
      <alignment vertical="center"/>
    </xf>
    <xf numFmtId="3" fontId="17" fillId="0" borderId="133" xfId="71" applyNumberFormat="1" applyFont="1" applyBorder="1" applyAlignment="1">
      <alignment vertical="center"/>
    </xf>
    <xf numFmtId="3" fontId="17" fillId="33" borderId="133" xfId="71" applyNumberFormat="1" applyFont="1" applyFill="1" applyBorder="1" applyAlignment="1" applyProtection="1">
      <alignment vertical="center"/>
      <protection locked="0"/>
    </xf>
    <xf numFmtId="3" fontId="17" fillId="0" borderId="137" xfId="71" applyNumberFormat="1" applyFont="1" applyBorder="1" applyAlignment="1">
      <alignment vertical="center"/>
    </xf>
    <xf numFmtId="0" fontId="3" fillId="0" borderId="0" xfId="71" applyFont="1" applyFill="1" applyAlignment="1" applyProtection="1">
      <alignment vertical="center"/>
    </xf>
    <xf numFmtId="3" fontId="3" fillId="0" borderId="0" xfId="71" applyNumberFormat="1" applyFill="1" applyAlignment="1" applyProtection="1">
      <alignment vertical="center"/>
    </xf>
    <xf numFmtId="0" fontId="3" fillId="0" borderId="0" xfId="71" applyFont="1" applyBorder="1" applyAlignment="1">
      <alignment horizontal="left" vertical="center" wrapText="1"/>
    </xf>
    <xf numFmtId="0" fontId="3" fillId="0" borderId="0" xfId="71" applyFont="1" applyAlignment="1">
      <alignment vertical="center" wrapText="1"/>
    </xf>
    <xf numFmtId="0" fontId="3" fillId="0" borderId="0" xfId="71" applyFill="1" applyBorder="1" applyAlignment="1" applyProtection="1">
      <alignment vertical="center"/>
    </xf>
    <xf numFmtId="0" fontId="17" fillId="0" borderId="0" xfId="71" applyFont="1" applyAlignment="1">
      <alignment vertical="center"/>
    </xf>
    <xf numFmtId="0" fontId="17" fillId="0" borderId="6" xfId="71" applyFont="1" applyBorder="1" applyAlignment="1" applyProtection="1">
      <alignment vertical="center" wrapText="1"/>
    </xf>
    <xf numFmtId="0" fontId="3" fillId="0" borderId="0" xfId="71" applyBorder="1" applyAlignment="1" applyProtection="1">
      <alignment vertical="center"/>
      <protection locked="0"/>
    </xf>
    <xf numFmtId="0" fontId="3" fillId="0" borderId="139" xfId="71" applyBorder="1" applyAlignment="1" applyProtection="1">
      <alignment vertical="center"/>
      <protection locked="0"/>
    </xf>
    <xf numFmtId="0" fontId="17" fillId="0" borderId="6" xfId="71" applyFont="1" applyFill="1" applyBorder="1" applyAlignment="1" applyProtection="1">
      <alignment horizontal="left" vertical="center" wrapText="1"/>
    </xf>
    <xf numFmtId="0" fontId="16" fillId="0" borderId="0" xfId="71" applyFont="1" applyFill="1" applyBorder="1" applyAlignment="1" applyProtection="1">
      <alignment vertical="center"/>
    </xf>
    <xf numFmtId="0" fontId="17" fillId="0" borderId="0" xfId="71" applyFont="1" applyFill="1" applyBorder="1" applyAlignment="1" applyProtection="1">
      <alignment horizontal="left" vertical="center" wrapText="1"/>
    </xf>
    <xf numFmtId="3" fontId="3" fillId="0" borderId="0" xfId="71" applyNumberFormat="1" applyFill="1" applyBorder="1" applyAlignment="1" applyProtection="1">
      <alignment vertical="center"/>
    </xf>
    <xf numFmtId="3" fontId="3" fillId="0" borderId="139" xfId="71" applyNumberFormat="1" applyFill="1" applyBorder="1" applyAlignment="1" applyProtection="1">
      <alignment vertical="center"/>
    </xf>
    <xf numFmtId="0" fontId="3" fillId="0" borderId="0" xfId="71" applyBorder="1" applyAlignment="1" applyProtection="1">
      <alignment vertical="center"/>
    </xf>
    <xf numFmtId="0" fontId="17" fillId="0" borderId="0" xfId="71" applyFont="1" applyFill="1" applyBorder="1" applyAlignment="1" applyProtection="1">
      <alignment vertical="center" wrapText="1"/>
    </xf>
    <xf numFmtId="0" fontId="17" fillId="0" borderId="139" xfId="71" applyFont="1" applyFill="1" applyBorder="1" applyAlignment="1" applyProtection="1">
      <alignment vertical="center" wrapText="1"/>
    </xf>
    <xf numFmtId="0" fontId="16" fillId="0" borderId="6" xfId="71" applyFont="1" applyBorder="1" applyAlignment="1" applyProtection="1">
      <alignment vertical="center"/>
    </xf>
    <xf numFmtId="0" fontId="17" fillId="0" borderId="0" xfId="71" applyFont="1" applyBorder="1" applyAlignment="1" applyProtection="1">
      <alignment vertical="center" wrapText="1"/>
    </xf>
    <xf numFmtId="3" fontId="17" fillId="0" borderId="0" xfId="71" applyNumberFormat="1" applyFont="1" applyFill="1" applyBorder="1" applyAlignment="1" applyProtection="1">
      <alignment vertical="center" wrapText="1"/>
    </xf>
    <xf numFmtId="3" fontId="17" fillId="0" borderId="139" xfId="71" applyNumberFormat="1" applyFont="1" applyFill="1" applyBorder="1" applyAlignment="1" applyProtection="1">
      <alignment vertical="center" wrapText="1"/>
    </xf>
    <xf numFmtId="0" fontId="17" fillId="0" borderId="139" xfId="71" applyFont="1" applyFill="1" applyBorder="1" applyAlignment="1" applyProtection="1">
      <alignment horizontal="left" vertical="center" wrapText="1"/>
      <protection locked="0"/>
    </xf>
    <xf numFmtId="0" fontId="17" fillId="0" borderId="6" xfId="71" applyFont="1" applyFill="1" applyBorder="1" applyAlignment="1" applyProtection="1">
      <alignment vertical="center" wrapText="1"/>
    </xf>
    <xf numFmtId="0" fontId="17" fillId="0" borderId="0" xfId="71" applyFont="1" applyFill="1" applyBorder="1" applyAlignment="1" applyProtection="1">
      <alignment horizontal="right" vertical="center"/>
    </xf>
    <xf numFmtId="0" fontId="17" fillId="0" borderId="6" xfId="71" applyFont="1" applyBorder="1" applyAlignment="1" applyProtection="1">
      <alignment vertical="center"/>
    </xf>
    <xf numFmtId="3" fontId="17" fillId="0" borderId="0" xfId="71" applyNumberFormat="1" applyFont="1" applyBorder="1" applyAlignment="1" applyProtection="1">
      <alignment vertical="center"/>
    </xf>
    <xf numFmtId="3" fontId="3" fillId="0" borderId="0" xfId="71" applyNumberFormat="1" applyFont="1" applyFill="1" applyBorder="1" applyAlignment="1" applyProtection="1">
      <alignment vertical="center" wrapText="1"/>
    </xf>
    <xf numFmtId="3" fontId="3" fillId="0" borderId="139" xfId="71" applyNumberFormat="1" applyFont="1" applyFill="1" applyBorder="1" applyAlignment="1" applyProtection="1">
      <alignment vertical="center" wrapText="1"/>
    </xf>
    <xf numFmtId="0" fontId="17" fillId="0" borderId="10" xfId="71" applyFont="1" applyBorder="1" applyAlignment="1" applyProtection="1">
      <alignment vertical="center"/>
    </xf>
    <xf numFmtId="0" fontId="17" fillId="0" borderId="22" xfId="71" applyFont="1" applyBorder="1" applyAlignment="1" applyProtection="1">
      <alignment vertical="center" wrapText="1"/>
    </xf>
    <xf numFmtId="3" fontId="3" fillId="0" borderId="0" xfId="71" applyNumberFormat="1" applyAlignment="1">
      <alignment vertical="center"/>
    </xf>
    <xf numFmtId="0" fontId="15" fillId="0" borderId="0" xfId="0" applyFont="1" applyAlignment="1" applyProtection="1">
      <alignment vertical="center"/>
    </xf>
    <xf numFmtId="0" fontId="4" fillId="34" borderId="115" xfId="5" applyFont="1" applyFill="1" applyBorder="1" applyAlignment="1" applyProtection="1">
      <alignment vertical="center"/>
    </xf>
    <xf numFmtId="3" fontId="3" fillId="0" borderId="111" xfId="71" applyNumberFormat="1" applyFill="1" applyBorder="1" applyAlignment="1" applyProtection="1">
      <alignment vertical="center"/>
    </xf>
    <xf numFmtId="3" fontId="3" fillId="0" borderId="115" xfId="71" applyNumberFormat="1" applyFill="1" applyBorder="1" applyAlignment="1" applyProtection="1">
      <alignment vertical="center"/>
    </xf>
    <xf numFmtId="0" fontId="3" fillId="0" borderId="0" xfId="71" applyAlignment="1" applyProtection="1">
      <alignment horizontal="right"/>
    </xf>
    <xf numFmtId="0" fontId="3" fillId="6" borderId="0" xfId="71" applyFill="1" applyAlignment="1">
      <alignment vertical="center"/>
    </xf>
    <xf numFmtId="0" fontId="3" fillId="6" borderId="0" xfId="71" applyFill="1"/>
    <xf numFmtId="0" fontId="3" fillId="0" borderId="0" xfId="71"/>
    <xf numFmtId="0" fontId="3" fillId="32" borderId="115" xfId="71" applyFill="1" applyBorder="1" applyAlignment="1" applyProtection="1">
      <alignment horizontal="center" vertical="center"/>
      <protection locked="0"/>
    </xf>
    <xf numFmtId="0" fontId="15" fillId="0" borderId="0" xfId="0" applyFont="1" applyAlignment="1" applyProtection="1">
      <alignment vertical="center"/>
    </xf>
    <xf numFmtId="0" fontId="12" fillId="0" borderId="142" xfId="0" applyFont="1" applyBorder="1" applyAlignment="1" applyProtection="1">
      <alignment horizontal="left" vertical="center"/>
    </xf>
    <xf numFmtId="0" fontId="12" fillId="0" borderId="82" xfId="0" applyFont="1" applyBorder="1" applyAlignment="1" applyProtection="1">
      <alignment horizontal="left" vertical="center"/>
    </xf>
    <xf numFmtId="0" fontId="12" fillId="0" borderId="0" xfId="0" applyFont="1" applyBorder="1" applyAlignment="1" applyProtection="1">
      <alignment vertical="center"/>
    </xf>
    <xf numFmtId="0" fontId="12" fillId="0" borderId="139" xfId="0" applyFont="1" applyBorder="1" applyAlignment="1" applyProtection="1">
      <alignment vertical="center"/>
    </xf>
    <xf numFmtId="0" fontId="12" fillId="0" borderId="73" xfId="0" applyFont="1" applyBorder="1" applyAlignment="1" applyProtection="1">
      <alignment horizontal="left" vertical="center"/>
    </xf>
    <xf numFmtId="0" fontId="12" fillId="0" borderId="142" xfId="0" applyFont="1" applyBorder="1" applyAlignment="1" applyProtection="1">
      <alignment vertical="center"/>
    </xf>
    <xf numFmtId="0" fontId="12" fillId="0" borderId="82" xfId="0" applyFont="1" applyBorder="1" applyAlignment="1" applyProtection="1">
      <alignment vertical="center"/>
    </xf>
    <xf numFmtId="0" fontId="12" fillId="0" borderId="73" xfId="0" applyFont="1" applyBorder="1" applyAlignment="1" applyProtection="1">
      <alignment vertical="center"/>
    </xf>
    <xf numFmtId="0" fontId="4" fillId="0" borderId="0" xfId="0" applyFont="1" applyAlignment="1" applyProtection="1">
      <alignment horizontal="left" vertical="center"/>
    </xf>
    <xf numFmtId="0" fontId="0" fillId="0" borderId="121" xfId="0" applyFill="1" applyBorder="1" applyAlignment="1" applyProtection="1">
      <alignment horizontal="left" vertical="center"/>
    </xf>
    <xf numFmtId="10" fontId="0" fillId="33" borderId="115" xfId="72" applyNumberFormat="1" applyFont="1" applyFill="1" applyBorder="1" applyAlignment="1" applyProtection="1">
      <alignment vertical="center"/>
      <protection locked="0"/>
    </xf>
    <xf numFmtId="3" fontId="3" fillId="0" borderId="115" xfId="0" applyNumberFormat="1" applyFont="1" applyBorder="1" applyAlignment="1">
      <alignment vertical="center"/>
    </xf>
    <xf numFmtId="3" fontId="4" fillId="0" borderId="115" xfId="0" applyNumberFormat="1" applyFont="1" applyBorder="1" applyAlignment="1">
      <alignment vertical="center"/>
    </xf>
    <xf numFmtId="3" fontId="4" fillId="4" borderId="115" xfId="0" applyNumberFormat="1" applyFont="1" applyFill="1" applyBorder="1" applyAlignment="1">
      <alignment vertical="center"/>
    </xf>
    <xf numFmtId="0" fontId="15" fillId="0" borderId="0" xfId="0" applyFont="1" applyAlignment="1">
      <alignment vertical="center"/>
    </xf>
    <xf numFmtId="3" fontId="12" fillId="0" borderId="144" xfId="0" applyNumberFormat="1" applyFont="1" applyBorder="1" applyAlignment="1">
      <alignment horizontal="center" vertical="center"/>
    </xf>
    <xf numFmtId="3" fontId="15" fillId="0" borderId="0" xfId="0" applyNumberFormat="1" applyFont="1" applyAlignment="1">
      <alignment vertical="center"/>
    </xf>
    <xf numFmtId="0" fontId="15" fillId="0" borderId="144" xfId="0" applyFont="1" applyBorder="1" applyAlignment="1">
      <alignment vertical="center"/>
    </xf>
    <xf numFmtId="0" fontId="4" fillId="4" borderId="115" xfId="5" applyFont="1" applyFill="1" applyBorder="1" applyAlignment="1" applyProtection="1">
      <alignment vertical="center"/>
    </xf>
    <xf numFmtId="0" fontId="12" fillId="0" borderId="144" xfId="0" applyFont="1" applyBorder="1" applyAlignment="1">
      <alignment horizontal="center" vertical="center"/>
    </xf>
    <xf numFmtId="3" fontId="15" fillId="0" borderId="0" xfId="0" applyNumberFormat="1" applyFont="1" applyFill="1" applyAlignment="1" applyProtection="1">
      <alignment vertical="center"/>
    </xf>
    <xf numFmtId="3" fontId="15" fillId="0" borderId="144" xfId="0" applyNumberFormat="1" applyFont="1" applyFill="1" applyBorder="1" applyAlignment="1">
      <alignment vertical="center"/>
    </xf>
    <xf numFmtId="42" fontId="12" fillId="5" borderId="119" xfId="0" applyNumberFormat="1" applyFont="1" applyFill="1" applyBorder="1" applyAlignment="1" applyProtection="1">
      <alignment vertical="center"/>
    </xf>
    <xf numFmtId="42" fontId="15" fillId="34" borderId="119" xfId="0" applyNumberFormat="1" applyFont="1" applyFill="1" applyBorder="1" applyAlignment="1" applyProtection="1">
      <alignment vertical="center"/>
    </xf>
    <xf numFmtId="42" fontId="12" fillId="5" borderId="87" xfId="0" applyNumberFormat="1" applyFont="1" applyFill="1" applyBorder="1" applyAlignment="1" applyProtection="1">
      <alignment vertical="center"/>
    </xf>
    <xf numFmtId="42" fontId="12" fillId="5" borderId="20" xfId="0" applyNumberFormat="1" applyFont="1" applyFill="1" applyBorder="1" applyAlignment="1" applyProtection="1">
      <alignment vertical="center"/>
    </xf>
    <xf numFmtId="42" fontId="12" fillId="33" borderId="119" xfId="0" applyNumberFormat="1" applyFont="1" applyFill="1" applyBorder="1" applyAlignment="1" applyProtection="1">
      <alignment vertical="center"/>
      <protection locked="0"/>
    </xf>
    <xf numFmtId="42" fontId="12" fillId="5" borderId="85" xfId="0" applyNumberFormat="1" applyFont="1" applyFill="1" applyBorder="1" applyAlignment="1" applyProtection="1">
      <alignment vertical="center"/>
    </xf>
    <xf numFmtId="42" fontId="12" fillId="5" borderId="88" xfId="0" applyNumberFormat="1" applyFont="1" applyFill="1" applyBorder="1" applyAlignment="1" applyProtection="1">
      <alignment vertical="center"/>
    </xf>
    <xf numFmtId="0" fontId="12" fillId="0" borderId="0" xfId="0" applyFont="1" applyFill="1" applyAlignment="1" applyProtection="1">
      <alignment vertical="center"/>
    </xf>
    <xf numFmtId="3" fontId="12" fillId="0" borderId="0" xfId="0" applyNumberFormat="1" applyFont="1" applyFill="1" applyAlignment="1" applyProtection="1">
      <alignment vertical="center"/>
    </xf>
    <xf numFmtId="0" fontId="12" fillId="0" borderId="0" xfId="0" applyFont="1" applyFill="1" applyBorder="1" applyAlignment="1">
      <alignment horizontal="center" vertical="center"/>
    </xf>
    <xf numFmtId="3" fontId="12" fillId="0" borderId="0" xfId="0" applyNumberFormat="1" applyFont="1" applyFill="1" applyBorder="1" applyAlignment="1">
      <alignment horizontal="center" vertical="center"/>
    </xf>
    <xf numFmtId="3" fontId="15" fillId="0" borderId="22" xfId="0" applyNumberFormat="1" applyFont="1" applyFill="1" applyBorder="1" applyAlignment="1">
      <alignment vertical="center"/>
    </xf>
    <xf numFmtId="3" fontId="0" fillId="0" borderId="144" xfId="0" applyNumberFormat="1" applyBorder="1" applyAlignment="1">
      <alignment vertical="center"/>
    </xf>
    <xf numFmtId="3" fontId="4" fillId="4" borderId="144" xfId="0" applyNumberFormat="1" applyFont="1" applyFill="1" applyBorder="1" applyAlignment="1">
      <alignment vertical="center"/>
    </xf>
    <xf numFmtId="3" fontId="4" fillId="33" borderId="115" xfId="0" applyNumberFormat="1" applyFont="1" applyFill="1" applyBorder="1" applyAlignment="1">
      <alignment vertical="center"/>
    </xf>
    <xf numFmtId="3" fontId="3" fillId="33" borderId="115" xfId="0" applyNumberFormat="1" applyFont="1" applyFill="1" applyBorder="1" applyAlignment="1" applyProtection="1">
      <alignment vertical="center"/>
      <protection locked="0"/>
    </xf>
    <xf numFmtId="0" fontId="42" fillId="0" borderId="0" xfId="0" applyFont="1" applyAlignment="1">
      <alignment vertical="center"/>
    </xf>
    <xf numFmtId="0" fontId="4" fillId="6" borderId="116" xfId="71" applyFont="1" applyFill="1" applyBorder="1" applyAlignment="1">
      <alignment horizontal="right" vertical="center"/>
    </xf>
    <xf numFmtId="0" fontId="4" fillId="6" borderId="121" xfId="71" applyFont="1" applyFill="1" applyBorder="1" applyAlignment="1">
      <alignment horizontal="right" vertical="center"/>
    </xf>
    <xf numFmtId="3" fontId="4" fillId="6" borderId="144" xfId="71" applyNumberFormat="1" applyFont="1" applyFill="1" applyBorder="1" applyAlignment="1">
      <alignment vertical="center"/>
    </xf>
    <xf numFmtId="0" fontId="4" fillId="6" borderId="123" xfId="71" applyFont="1" applyFill="1" applyBorder="1" applyAlignment="1">
      <alignment horizontal="right" vertical="center"/>
    </xf>
    <xf numFmtId="3" fontId="4" fillId="6" borderId="123" xfId="71" applyNumberFormat="1" applyFont="1" applyFill="1" applyBorder="1" applyAlignment="1">
      <alignment vertical="center"/>
    </xf>
    <xf numFmtId="0" fontId="3" fillId="0" borderId="121" xfId="71" applyBorder="1" applyAlignment="1" applyProtection="1">
      <alignment horizontal="center" vertical="center"/>
      <protection locked="0"/>
    </xf>
    <xf numFmtId="0" fontId="3" fillId="0" borderId="121" xfId="0" applyFont="1" applyBorder="1" applyAlignment="1">
      <alignment vertical="center"/>
    </xf>
    <xf numFmtId="3" fontId="18" fillId="0" borderId="121" xfId="71" applyNumberFormat="1" applyFont="1" applyBorder="1" applyAlignment="1">
      <alignment vertical="center"/>
    </xf>
    <xf numFmtId="0" fontId="4" fillId="6" borderId="0" xfId="71" applyFont="1" applyFill="1" applyBorder="1" applyAlignment="1">
      <alignment horizontal="right" vertical="center"/>
    </xf>
    <xf numFmtId="3" fontId="4" fillId="6" borderId="0" xfId="71" applyNumberFormat="1" applyFont="1" applyFill="1" applyBorder="1" applyAlignment="1">
      <alignment vertical="center"/>
    </xf>
    <xf numFmtId="0" fontId="3" fillId="0" borderId="114" xfId="71" applyFont="1" applyBorder="1" applyAlignment="1" applyProtection="1">
      <alignment horizontal="center" vertical="center"/>
      <protection locked="0"/>
    </xf>
    <xf numFmtId="0" fontId="0" fillId="0" borderId="121" xfId="0" applyFill="1" applyBorder="1" applyAlignment="1" applyProtection="1">
      <alignment horizontal="left" vertical="center"/>
    </xf>
    <xf numFmtId="0" fontId="15" fillId="0" borderId="0" xfId="0" applyFont="1" applyAlignment="1" applyProtection="1">
      <alignment vertical="center"/>
    </xf>
    <xf numFmtId="0" fontId="3" fillId="7" borderId="116" xfId="71" applyFill="1" applyBorder="1" applyAlignment="1" applyProtection="1">
      <alignment horizontal="center" vertical="center"/>
      <protection locked="0"/>
    </xf>
    <xf numFmtId="3" fontId="3" fillId="0" borderId="115" xfId="71" applyNumberFormat="1" applyFont="1" applyFill="1" applyBorder="1" applyAlignment="1" applyProtection="1">
      <alignment vertical="center"/>
    </xf>
    <xf numFmtId="0" fontId="0" fillId="0" borderId="116" xfId="0" applyFill="1" applyBorder="1" applyAlignment="1" applyProtection="1">
      <alignment horizontal="left" vertical="center"/>
    </xf>
    <xf numFmtId="0" fontId="0" fillId="0" borderId="117" xfId="0" applyFill="1" applyBorder="1" applyAlignment="1" applyProtection="1">
      <alignment horizontal="left" vertical="center"/>
    </xf>
    <xf numFmtId="0" fontId="0" fillId="0" borderId="139" xfId="0" applyBorder="1" applyAlignment="1" applyProtection="1">
      <alignment horizontal="left" vertical="center"/>
    </xf>
    <xf numFmtId="3" fontId="15" fillId="0" borderId="145" xfId="0" applyNumberFormat="1" applyFont="1" applyBorder="1" applyAlignment="1" applyProtection="1">
      <alignment vertical="center"/>
    </xf>
    <xf numFmtId="3" fontId="15" fillId="0" borderId="98" xfId="0" applyNumberFormat="1" applyFont="1" applyBorder="1" applyAlignment="1" applyProtection="1">
      <alignment horizontal="left" vertical="center"/>
    </xf>
    <xf numFmtId="0" fontId="15" fillId="0" borderId="26" xfId="0" applyFont="1" applyBorder="1" applyAlignment="1" applyProtection="1">
      <alignment horizontal="left" vertical="center"/>
    </xf>
    <xf numFmtId="0" fontId="0" fillId="0" borderId="27" xfId="0" applyBorder="1" applyAlignment="1" applyProtection="1">
      <alignment horizontal="left" vertical="center"/>
    </xf>
    <xf numFmtId="0" fontId="0" fillId="0" borderId="7" xfId="0" applyBorder="1" applyAlignment="1" applyProtection="1">
      <alignment horizontal="left" vertical="center"/>
    </xf>
    <xf numFmtId="0" fontId="15" fillId="0" borderId="27" xfId="0" applyFont="1" applyBorder="1" applyAlignment="1" applyProtection="1">
      <alignment horizontal="left" vertical="center"/>
    </xf>
    <xf numFmtId="0" fontId="15" fillId="0" borderId="7" xfId="0" applyFont="1" applyBorder="1" applyAlignment="1" applyProtection="1">
      <alignment horizontal="left" vertical="center"/>
    </xf>
    <xf numFmtId="3" fontId="15" fillId="0" borderId="147" xfId="0" applyNumberFormat="1" applyFont="1" applyBorder="1" applyAlignment="1" applyProtection="1">
      <alignment vertical="center"/>
    </xf>
    <xf numFmtId="3" fontId="0" fillId="0" borderId="144" xfId="0" applyNumberFormat="1" applyBorder="1" applyAlignment="1" applyProtection="1">
      <alignment horizontal="right" vertical="center"/>
    </xf>
    <xf numFmtId="0" fontId="4" fillId="0" borderId="144" xfId="0" applyFont="1" applyBorder="1" applyAlignment="1" applyProtection="1">
      <alignment vertical="center"/>
    </xf>
    <xf numFmtId="169" fontId="12" fillId="0" borderId="101" xfId="0" applyNumberFormat="1" applyFont="1" applyBorder="1" applyAlignment="1" applyProtection="1">
      <alignment vertical="center"/>
    </xf>
    <xf numFmtId="0" fontId="0" fillId="34" borderId="114" xfId="0" applyFill="1" applyBorder="1" applyAlignment="1">
      <alignment horizontal="center" vertical="center"/>
    </xf>
    <xf numFmtId="0" fontId="3" fillId="34" borderId="114" xfId="0" applyFont="1" applyFill="1" applyBorder="1" applyAlignment="1">
      <alignment horizontal="center" vertical="center"/>
    </xf>
    <xf numFmtId="0" fontId="3" fillId="0" borderId="0" xfId="5" applyAlignment="1" applyProtection="1">
      <alignment vertical="center"/>
      <protection locked="0"/>
      <extLst>
        <ext xmlns:xfpb="http://schemas.microsoft.com/office/spreadsheetml/2022/featurepropertybag" uri="{C7286773-470A-42A8-94C5-96B5CB345126}">
          <xfpb:xfComplement i="0"/>
        </ext>
      </extLst>
    </xf>
    <xf numFmtId="0" fontId="4" fillId="0" borderId="5" xfId="71" applyFont="1" applyBorder="1" applyAlignment="1" applyProtection="1">
      <alignment vertical="center"/>
    </xf>
    <xf numFmtId="0" fontId="53" fillId="0" borderId="0" xfId="0" applyFont="1" applyProtection="1"/>
    <xf numFmtId="170" fontId="53" fillId="0" borderId="0" xfId="0" applyNumberFormat="1" applyFont="1" applyAlignment="1" applyProtection="1">
      <alignment horizontal="right"/>
    </xf>
    <xf numFmtId="3" fontId="53" fillId="0" borderId="0" xfId="0" applyNumberFormat="1" applyFont="1" applyProtection="1"/>
    <xf numFmtId="0" fontId="54" fillId="0" borderId="6" xfId="0" applyFont="1" applyFill="1" applyBorder="1" applyAlignment="1" applyProtection="1">
      <alignment horizontal="center" vertical="center" wrapText="1"/>
    </xf>
    <xf numFmtId="170" fontId="54" fillId="0" borderId="0" xfId="0" applyNumberFormat="1" applyFont="1" applyFill="1" applyBorder="1" applyAlignment="1" applyProtection="1">
      <alignment horizontal="right" vertical="center" wrapText="1"/>
    </xf>
    <xf numFmtId="3" fontId="54" fillId="0" borderId="0" xfId="0" applyNumberFormat="1" applyFont="1" applyFill="1" applyBorder="1" applyAlignment="1" applyProtection="1">
      <alignment horizontal="center" vertical="center" wrapText="1"/>
    </xf>
    <xf numFmtId="0" fontId="53" fillId="0" borderId="0" xfId="0" applyFont="1" applyAlignment="1" applyProtection="1">
      <alignment vertical="center"/>
    </xf>
    <xf numFmtId="0" fontId="55" fillId="0" borderId="0" xfId="0" applyFont="1" applyBorder="1" applyAlignment="1" applyProtection="1">
      <alignment horizontal="center" vertical="center" wrapText="1"/>
    </xf>
    <xf numFmtId="0" fontId="55" fillId="0" borderId="0" xfId="0" applyFont="1" applyAlignment="1" applyProtection="1">
      <alignment horizontal="center" vertical="center"/>
    </xf>
    <xf numFmtId="0" fontId="55" fillId="0" borderId="6" xfId="0" applyFont="1" applyBorder="1" applyAlignment="1" applyProtection="1">
      <alignment vertical="center" wrapText="1"/>
    </xf>
    <xf numFmtId="0" fontId="55" fillId="0" borderId="0" xfId="0" applyFont="1" applyAlignment="1" applyProtection="1">
      <alignment horizontal="center" vertical="center" wrapText="1"/>
    </xf>
    <xf numFmtId="170" fontId="53" fillId="0" borderId="0" xfId="0" applyNumberFormat="1" applyFont="1" applyAlignment="1" applyProtection="1">
      <alignment horizontal="right" vertical="center"/>
    </xf>
    <xf numFmtId="3" fontId="53" fillId="0" borderId="0" xfId="0" applyNumberFormat="1" applyFont="1" applyAlignment="1" applyProtection="1">
      <alignment vertical="center"/>
    </xf>
    <xf numFmtId="3" fontId="0" fillId="0" borderId="6" xfId="0" applyNumberFormat="1" applyFill="1" applyBorder="1" applyProtection="1">
      <protection locked="0"/>
      <extLst>
        <ext xmlns:xfpb="http://schemas.microsoft.com/office/spreadsheetml/2022/featurepropertybag" uri="{C7286773-470A-42A8-94C5-96B5CB345126}">
          <xfpb:xfComplement i="0"/>
        </ext>
      </extLst>
    </xf>
    <xf numFmtId="3" fontId="0" fillId="0" borderId="0" xfId="0" applyNumberFormat="1" applyBorder="1" applyAlignment="1" applyProtection="1">
      <protection locked="0"/>
      <extLst>
        <ext xmlns:xfpb="http://schemas.microsoft.com/office/spreadsheetml/2022/featurepropertybag" uri="{C7286773-470A-42A8-94C5-96B5CB345126}">
          <xfpb:xfComplement i="0"/>
        </ext>
      </extLst>
    </xf>
    <xf numFmtId="3" fontId="4" fillId="0" borderId="0" xfId="0" applyNumberFormat="1" applyFont="1" applyFill="1" applyBorder="1" applyAlignment="1" applyProtection="1">
      <protection locked="0"/>
      <extLst>
        <ext xmlns:xfpb="http://schemas.microsoft.com/office/spreadsheetml/2022/featurepropertybag" uri="{C7286773-470A-42A8-94C5-96B5CB345126}">
          <xfpb:xfComplement i="0"/>
        </ext>
      </extLst>
    </xf>
    <xf numFmtId="0" fontId="0" fillId="0" borderId="0" xfId="0" applyAlignment="1" applyProtection="1">
      <protection locked="0"/>
      <extLst>
        <ext xmlns:xfpb="http://schemas.microsoft.com/office/spreadsheetml/2022/featurepropertybag" uri="{C7286773-470A-42A8-94C5-96B5CB345126}">
          <xfpb:xfComplement i="0"/>
        </ext>
      </extLst>
    </xf>
    <xf numFmtId="0" fontId="0" fillId="0" borderId="0" xfId="0" applyAlignment="1" applyProtection="1">
      <protection locked="0"/>
    </xf>
    <xf numFmtId="0" fontId="12" fillId="0" borderId="0" xfId="5" applyFont="1" applyBorder="1" applyAlignment="1" applyProtection="1"/>
    <xf numFmtId="0" fontId="3" fillId="0" borderId="5" xfId="71" applyBorder="1" applyAlignment="1" applyProtection="1">
      <alignment vertical="center"/>
      <protection locked="0"/>
    </xf>
    <xf numFmtId="0" fontId="3" fillId="0" borderId="0" xfId="5" applyAlignment="1" applyProtection="1">
      <alignment horizontal="center" vertical="center"/>
    </xf>
    <xf numFmtId="0" fontId="53" fillId="0" borderId="0" xfId="0" applyFont="1" applyBorder="1" applyAlignment="1" applyProtection="1">
      <alignment vertical="center"/>
    </xf>
    <xf numFmtId="2" fontId="15" fillId="33" borderId="144" xfId="0" applyNumberFormat="1" applyFont="1" applyFill="1" applyBorder="1" applyAlignment="1">
      <alignment vertical="center"/>
    </xf>
    <xf numFmtId="0" fontId="16" fillId="34" borderId="115" xfId="71" applyFont="1" applyFill="1" applyBorder="1" applyAlignment="1" applyProtection="1">
      <alignment vertical="center"/>
    </xf>
    <xf numFmtId="3" fontId="16" fillId="34" borderId="115" xfId="71" applyNumberFormat="1" applyFont="1" applyFill="1" applyBorder="1" applyAlignment="1" applyProtection="1">
      <alignment vertical="center"/>
    </xf>
    <xf numFmtId="0" fontId="3" fillId="33" borderId="81" xfId="71" applyFill="1" applyBorder="1" applyAlignment="1" applyProtection="1">
      <alignment horizontal="left" vertical="top" wrapText="1"/>
      <protection locked="0"/>
    </xf>
    <xf numFmtId="0" fontId="0" fillId="33" borderId="82" xfId="0" applyFill="1" applyBorder="1" applyAlignment="1" applyProtection="1">
      <alignment horizontal="left" vertical="top" wrapText="1"/>
      <protection locked="0"/>
    </xf>
    <xf numFmtId="0" fontId="0" fillId="33" borderId="73" xfId="0" applyFill="1" applyBorder="1" applyAlignment="1" applyProtection="1">
      <alignment horizontal="left" vertical="top" wrapText="1"/>
      <protection locked="0"/>
    </xf>
    <xf numFmtId="0" fontId="0" fillId="33" borderId="6" xfId="0" applyFill="1" applyBorder="1" applyAlignment="1" applyProtection="1">
      <alignment horizontal="left" vertical="top" wrapText="1"/>
      <protection locked="0"/>
    </xf>
    <xf numFmtId="0" fontId="0" fillId="33" borderId="0" xfId="0" applyFill="1" applyAlignment="1" applyProtection="1">
      <alignment horizontal="left" vertical="top" wrapText="1"/>
      <protection locked="0"/>
    </xf>
    <xf numFmtId="0" fontId="0" fillId="33" borderId="46" xfId="0" applyFill="1" applyBorder="1" applyAlignment="1" applyProtection="1">
      <alignment horizontal="left" vertical="top" wrapText="1"/>
      <protection locked="0"/>
    </xf>
    <xf numFmtId="0" fontId="0" fillId="33" borderId="10" xfId="0" applyFill="1" applyBorder="1" applyAlignment="1" applyProtection="1">
      <alignment horizontal="left" vertical="top" wrapText="1"/>
      <protection locked="0"/>
    </xf>
    <xf numFmtId="0" fontId="0" fillId="33" borderId="22" xfId="0" applyFill="1" applyBorder="1" applyAlignment="1" applyProtection="1">
      <alignment horizontal="left" vertical="top" wrapText="1"/>
      <protection locked="0"/>
    </xf>
    <xf numFmtId="0" fontId="0" fillId="33" borderId="11" xfId="0" applyFill="1" applyBorder="1" applyAlignment="1" applyProtection="1">
      <alignment horizontal="left" vertical="top" wrapText="1"/>
      <protection locked="0"/>
    </xf>
    <xf numFmtId="0" fontId="3" fillId="0" borderId="13" xfId="71" applyFill="1" applyBorder="1" applyAlignment="1" applyProtection="1">
      <alignment horizontal="left" vertical="center"/>
    </xf>
    <xf numFmtId="0" fontId="3" fillId="0" borderId="4" xfId="71" applyFill="1" applyBorder="1" applyAlignment="1" applyProtection="1">
      <alignment horizontal="left" vertical="center"/>
    </xf>
    <xf numFmtId="0" fontId="3" fillId="0" borderId="12" xfId="71" applyFill="1" applyBorder="1" applyAlignment="1" applyProtection="1">
      <alignment horizontal="left" vertical="center"/>
    </xf>
    <xf numFmtId="0" fontId="4" fillId="0" borderId="13" xfId="71" applyFont="1" applyBorder="1" applyAlignment="1" applyProtection="1">
      <alignment horizontal="left" vertical="center"/>
    </xf>
    <xf numFmtId="0" fontId="4" fillId="0" borderId="4" xfId="71" applyFont="1" applyBorder="1" applyAlignment="1" applyProtection="1">
      <alignment horizontal="left" vertical="center"/>
    </xf>
    <xf numFmtId="0" fontId="4" fillId="0" borderId="12" xfId="71" applyFont="1" applyBorder="1" applyAlignment="1" applyProtection="1">
      <alignment horizontal="left" vertical="center"/>
    </xf>
    <xf numFmtId="0" fontId="10" fillId="0" borderId="13" xfId="71" applyFont="1" applyBorder="1" applyAlignment="1" applyProtection="1">
      <alignment horizontal="left" vertical="center" wrapText="1"/>
    </xf>
    <xf numFmtId="0" fontId="10" fillId="0" borderId="4" xfId="71" applyFont="1" applyBorder="1" applyAlignment="1" applyProtection="1">
      <alignment horizontal="left" vertical="center" wrapText="1"/>
    </xf>
    <xf numFmtId="0" fontId="10" fillId="0" borderId="12" xfId="71" applyFont="1" applyBorder="1" applyAlignment="1" applyProtection="1">
      <alignment horizontal="left" vertical="center" wrapText="1"/>
    </xf>
    <xf numFmtId="0" fontId="10" fillId="0" borderId="59" xfId="71" applyFont="1" applyBorder="1" applyAlignment="1" applyProtection="1">
      <alignment horizontal="left" vertical="center" wrapText="1"/>
    </xf>
    <xf numFmtId="0" fontId="10" fillId="0" borderId="72" xfId="71" applyFont="1" applyBorder="1" applyAlignment="1" applyProtection="1">
      <alignment horizontal="left" vertical="center" wrapText="1"/>
    </xf>
    <xf numFmtId="0" fontId="10" fillId="0" borderId="60" xfId="71" applyFont="1" applyBorder="1" applyAlignment="1" applyProtection="1">
      <alignment horizontal="left" vertical="center" wrapText="1"/>
    </xf>
    <xf numFmtId="3" fontId="4" fillId="33" borderId="5" xfId="71" applyNumberFormat="1" applyFont="1" applyFill="1" applyBorder="1" applyAlignment="1" applyProtection="1">
      <alignment horizontal="center" vertical="center"/>
      <protection locked="0"/>
    </xf>
    <xf numFmtId="0" fontId="4" fillId="0" borderId="5" xfId="71" applyFont="1" applyBorder="1" applyAlignment="1" applyProtection="1">
      <alignment vertical="center"/>
    </xf>
    <xf numFmtId="0" fontId="4" fillId="0" borderId="116" xfId="71" applyFont="1" applyBorder="1" applyAlignment="1" applyProtection="1">
      <alignment horizontal="center" vertical="center"/>
    </xf>
    <xf numFmtId="0" fontId="4" fillId="0" borderId="117" xfId="71" applyFont="1" applyBorder="1" applyAlignment="1" applyProtection="1">
      <alignment horizontal="center" vertical="center"/>
    </xf>
    <xf numFmtId="0" fontId="3" fillId="0" borderId="116" xfId="71" applyBorder="1" applyAlignment="1" applyProtection="1">
      <protection locked="0"/>
    </xf>
    <xf numFmtId="0" fontId="3" fillId="0" borderId="117" xfId="71" applyBorder="1" applyAlignment="1" applyProtection="1">
      <protection locked="0"/>
    </xf>
    <xf numFmtId="14" fontId="3" fillId="0" borderId="116" xfId="71" applyNumberFormat="1" applyBorder="1" applyAlignment="1" applyProtection="1">
      <alignment vertical="center"/>
    </xf>
    <xf numFmtId="14" fontId="3" fillId="0" borderId="117" xfId="71" applyNumberFormat="1" applyBorder="1" applyAlignment="1" applyProtection="1">
      <alignment vertical="center"/>
    </xf>
    <xf numFmtId="0" fontId="3" fillId="0" borderId="116" xfId="71" applyBorder="1" applyAlignment="1" applyProtection="1"/>
    <xf numFmtId="0" fontId="3" fillId="0" borderId="117" xfId="71" applyBorder="1" applyAlignment="1" applyProtection="1"/>
    <xf numFmtId="0" fontId="16" fillId="0" borderId="115" xfId="71" applyFont="1" applyBorder="1" applyAlignment="1" applyProtection="1">
      <alignment vertical="center"/>
    </xf>
    <xf numFmtId="3" fontId="16" fillId="4" borderId="115" xfId="71" applyNumberFormat="1" applyFont="1" applyFill="1" applyBorder="1" applyAlignment="1" applyProtection="1">
      <alignment horizontal="right" vertical="center"/>
    </xf>
    <xf numFmtId="3" fontId="4" fillId="0" borderId="13" xfId="71" applyNumberFormat="1" applyFont="1" applyFill="1" applyBorder="1" applyAlignment="1" applyProtection="1">
      <alignment horizontal="right" vertical="center"/>
    </xf>
    <xf numFmtId="3" fontId="4" fillId="0" borderId="12" xfId="71" applyNumberFormat="1" applyFont="1" applyFill="1" applyBorder="1" applyAlignment="1" applyProtection="1">
      <alignment horizontal="right" vertical="center"/>
    </xf>
    <xf numFmtId="0" fontId="4" fillId="0" borderId="59" xfId="71" applyFont="1" applyBorder="1" applyAlignment="1" applyProtection="1">
      <alignment horizontal="left" vertical="center"/>
    </xf>
    <xf numFmtId="0" fontId="4" fillId="0" borderId="72" xfId="71" applyFont="1" applyBorder="1" applyAlignment="1" applyProtection="1">
      <alignment horizontal="left" vertical="center"/>
    </xf>
    <xf numFmtId="0" fontId="4" fillId="0" borderId="60" xfId="71" applyFont="1" applyBorder="1" applyAlignment="1" applyProtection="1">
      <alignment horizontal="left" vertical="center"/>
    </xf>
    <xf numFmtId="3" fontId="4" fillId="0" borderId="59" xfId="71" applyNumberFormat="1" applyFont="1" applyFill="1" applyBorder="1" applyAlignment="1" applyProtection="1">
      <alignment horizontal="right" vertical="center"/>
    </xf>
    <xf numFmtId="3" fontId="4" fillId="0" borderId="60" xfId="71" applyNumberFormat="1" applyFont="1" applyFill="1" applyBorder="1" applyAlignment="1" applyProtection="1">
      <alignment horizontal="right" vertical="center"/>
    </xf>
    <xf numFmtId="0" fontId="4" fillId="0" borderId="5" xfId="71" applyFont="1" applyBorder="1" applyAlignment="1" applyProtection="1">
      <alignment horizontal="left" vertical="center"/>
    </xf>
    <xf numFmtId="0" fontId="16" fillId="0" borderId="0" xfId="71" applyFont="1" applyAlignment="1" applyProtection="1">
      <alignment horizontal="center"/>
    </xf>
    <xf numFmtId="0" fontId="4" fillId="0" borderId="0" xfId="71" applyFont="1" applyBorder="1" applyAlignment="1" applyProtection="1">
      <alignment horizontal="center" vertical="center"/>
    </xf>
    <xf numFmtId="0" fontId="16" fillId="0" borderId="13" xfId="71" applyFont="1" applyBorder="1" applyAlignment="1" applyProtection="1">
      <alignment horizontal="left" vertical="center"/>
    </xf>
    <xf numFmtId="0" fontId="16" fillId="0" borderId="4" xfId="71" applyFont="1" applyBorder="1" applyAlignment="1" applyProtection="1">
      <alignment horizontal="left" vertical="center"/>
    </xf>
    <xf numFmtId="0" fontId="16" fillId="0" borderId="12" xfId="71" applyFont="1" applyBorder="1" applyAlignment="1" applyProtection="1">
      <alignment horizontal="left" vertical="center"/>
    </xf>
    <xf numFmtId="0" fontId="4" fillId="0" borderId="22" xfId="71" applyFont="1" applyFill="1" applyBorder="1" applyAlignment="1" applyProtection="1">
      <alignment horizontal="center"/>
    </xf>
    <xf numFmtId="0" fontId="4" fillId="0" borderId="0" xfId="71" applyFont="1" applyFill="1" applyBorder="1" applyAlignment="1" applyProtection="1">
      <alignment horizontal="center"/>
    </xf>
    <xf numFmtId="0" fontId="4" fillId="0" borderId="13" xfId="71" applyFont="1" applyBorder="1" applyAlignment="1" applyProtection="1">
      <alignment horizontal="center" vertical="center" wrapText="1"/>
    </xf>
    <xf numFmtId="0" fontId="4" fillId="0" borderId="12" xfId="71" applyFont="1" applyBorder="1" applyAlignment="1" applyProtection="1">
      <alignment horizontal="center" vertical="center" wrapText="1"/>
    </xf>
    <xf numFmtId="3" fontId="4" fillId="0" borderId="13" xfId="71" applyNumberFormat="1" applyFont="1" applyBorder="1" applyAlignment="1" applyProtection="1">
      <alignment horizontal="right" vertical="center"/>
    </xf>
    <xf numFmtId="3" fontId="3" fillId="0" borderId="12" xfId="5" applyNumberFormat="1" applyBorder="1" applyAlignment="1" applyProtection="1">
      <alignment horizontal="right" vertical="center"/>
    </xf>
    <xf numFmtId="0" fontId="16" fillId="0" borderId="13" xfId="71" applyFont="1" applyFill="1" applyBorder="1" applyAlignment="1" applyProtection="1">
      <alignment horizontal="left" vertical="center"/>
    </xf>
    <xf numFmtId="0" fontId="0" fillId="0" borderId="4" xfId="0" applyBorder="1" applyAlignment="1" applyProtection="1">
      <alignment horizontal="left"/>
    </xf>
    <xf numFmtId="0" fontId="0" fillId="0" borderId="12" xfId="0" applyBorder="1" applyAlignment="1" applyProtection="1">
      <alignment horizontal="left"/>
    </xf>
    <xf numFmtId="0" fontId="11" fillId="0" borderId="13" xfId="0" applyFont="1" applyBorder="1" applyAlignment="1" applyProtection="1">
      <alignment horizontal="center" vertical="center" wrapText="1"/>
    </xf>
    <xf numFmtId="0" fontId="11" fillId="0" borderId="12" xfId="0" applyFont="1" applyBorder="1" applyAlignment="1" applyProtection="1">
      <alignment horizontal="center" vertical="center" wrapText="1"/>
    </xf>
    <xf numFmtId="3" fontId="0" fillId="0" borderId="13" xfId="0" applyNumberFormat="1" applyFill="1" applyBorder="1" applyAlignment="1" applyProtection="1">
      <alignment horizontal="center" vertical="center"/>
    </xf>
    <xf numFmtId="0" fontId="0" fillId="0" borderId="12" xfId="0" applyFill="1" applyBorder="1" applyAlignment="1" applyProtection="1">
      <alignment horizontal="center" vertical="center"/>
    </xf>
    <xf numFmtId="0" fontId="3" fillId="0" borderId="13" xfId="0" applyFont="1" applyBorder="1" applyAlignment="1" applyProtection="1">
      <alignment horizontal="left" vertical="center"/>
    </xf>
    <xf numFmtId="0" fontId="3" fillId="0" borderId="12" xfId="0" applyFont="1" applyBorder="1" applyAlignment="1" applyProtection="1">
      <alignment horizontal="left" vertical="center"/>
    </xf>
    <xf numFmtId="0" fontId="4" fillId="0" borderId="59" xfId="0" applyFont="1" applyBorder="1" applyAlignment="1" applyProtection="1">
      <alignment horizontal="left" vertical="center"/>
    </xf>
    <xf numFmtId="0" fontId="4" fillId="0" borderId="72" xfId="0" applyFont="1" applyBorder="1" applyAlignment="1" applyProtection="1">
      <alignment horizontal="left" vertical="center"/>
    </xf>
    <xf numFmtId="0" fontId="4" fillId="0" borderId="60" xfId="0" applyFont="1" applyBorder="1" applyAlignment="1" applyProtection="1">
      <alignment horizontal="left" vertical="center"/>
    </xf>
    <xf numFmtId="0" fontId="3" fillId="0" borderId="59" xfId="0" applyFont="1" applyBorder="1" applyAlignment="1" applyProtection="1">
      <alignment horizontal="left" vertical="center"/>
    </xf>
    <xf numFmtId="0" fontId="3" fillId="0" borderId="72" xfId="0" applyFont="1" applyBorder="1" applyAlignment="1" applyProtection="1">
      <alignment horizontal="left" vertical="center"/>
    </xf>
    <xf numFmtId="0" fontId="3" fillId="0" borderId="60" xfId="0" applyFont="1" applyBorder="1" applyAlignment="1" applyProtection="1">
      <alignment horizontal="left" vertical="center"/>
    </xf>
    <xf numFmtId="0" fontId="12" fillId="0" borderId="22" xfId="5" applyFont="1" applyBorder="1" applyAlignment="1" applyProtection="1">
      <alignment vertical="center"/>
    </xf>
    <xf numFmtId="0" fontId="4" fillId="0" borderId="111" xfId="0" applyFont="1" applyBorder="1" applyAlignment="1" applyProtection="1">
      <alignment vertical="center"/>
    </xf>
    <xf numFmtId="0" fontId="3" fillId="0" borderId="116" xfId="0" applyFont="1" applyBorder="1" applyAlignment="1" applyProtection="1">
      <alignment horizontal="left" vertical="center"/>
    </xf>
    <xf numFmtId="0" fontId="3" fillId="0" borderId="121" xfId="0" applyFont="1" applyBorder="1" applyAlignment="1" applyProtection="1">
      <alignment horizontal="left" vertical="center"/>
    </xf>
    <xf numFmtId="0" fontId="3" fillId="0" borderId="117" xfId="0" applyFont="1" applyBorder="1" applyAlignment="1" applyProtection="1">
      <alignment horizontal="left" vertical="center"/>
    </xf>
    <xf numFmtId="0" fontId="3" fillId="0" borderId="0" xfId="0" applyFont="1" applyFill="1" applyAlignment="1" applyProtection="1">
      <alignment vertical="center" wrapText="1"/>
    </xf>
    <xf numFmtId="3" fontId="4" fillId="4" borderId="116" xfId="5" applyNumberFormat="1" applyFont="1" applyFill="1" applyBorder="1" applyAlignment="1" applyProtection="1">
      <alignment horizontal="right" vertical="center"/>
    </xf>
    <xf numFmtId="3" fontId="4" fillId="4" borderId="117" xfId="5" applyNumberFormat="1" applyFont="1" applyFill="1" applyBorder="1" applyAlignment="1" applyProtection="1">
      <alignment horizontal="right" vertical="center"/>
    </xf>
    <xf numFmtId="3" fontId="3" fillId="34" borderId="115" xfId="5" applyNumberFormat="1" applyFont="1" applyFill="1" applyBorder="1" applyAlignment="1" applyProtection="1">
      <alignment vertical="center"/>
    </xf>
    <xf numFmtId="3" fontId="3" fillId="34" borderId="116" xfId="5" applyNumberFormat="1" applyFont="1" applyFill="1" applyBorder="1" applyAlignment="1" applyProtection="1">
      <alignment vertical="center"/>
    </xf>
    <xf numFmtId="3" fontId="3" fillId="34" borderId="117" xfId="5" applyNumberFormat="1" applyFont="1" applyFill="1" applyBorder="1" applyAlignment="1" applyProtection="1">
      <alignment vertical="center"/>
    </xf>
    <xf numFmtId="3" fontId="4" fillId="34" borderId="116" xfId="5" applyNumberFormat="1" applyFont="1" applyFill="1" applyBorder="1" applyAlignment="1" applyProtection="1">
      <alignment vertical="center"/>
    </xf>
    <xf numFmtId="3" fontId="4" fillId="34" borderId="117" xfId="5" applyNumberFormat="1" applyFont="1" applyFill="1" applyBorder="1" applyAlignment="1" applyProtection="1">
      <alignment vertical="center"/>
    </xf>
    <xf numFmtId="3" fontId="4" fillId="5" borderId="115" xfId="5" applyNumberFormat="1" applyFont="1" applyFill="1" applyBorder="1" applyAlignment="1" applyProtection="1">
      <alignment horizontal="right" vertical="center"/>
    </xf>
    <xf numFmtId="0" fontId="4" fillId="0" borderId="115" xfId="5" applyFont="1" applyBorder="1" applyAlignment="1" applyProtection="1">
      <alignment horizontal="center" vertical="center"/>
    </xf>
    <xf numFmtId="3" fontId="3" fillId="0" borderId="13" xfId="5" applyNumberFormat="1" applyBorder="1" applyAlignment="1" applyProtection="1">
      <alignment horizontal="right" vertical="center"/>
    </xf>
    <xf numFmtId="3" fontId="3" fillId="0" borderId="13" xfId="5" applyNumberFormat="1" applyFill="1" applyBorder="1" applyAlignment="1" applyProtection="1">
      <alignment horizontal="right" vertical="center"/>
    </xf>
    <xf numFmtId="3" fontId="3" fillId="0" borderId="12" xfId="5" applyNumberFormat="1" applyFill="1" applyBorder="1" applyAlignment="1" applyProtection="1">
      <alignment horizontal="right" vertical="center"/>
    </xf>
    <xf numFmtId="3" fontId="3" fillId="33" borderId="13" xfId="5" applyNumberFormat="1" applyFont="1" applyFill="1" applyBorder="1" applyAlignment="1" applyProtection="1">
      <alignment horizontal="right" vertical="center"/>
      <protection locked="0"/>
    </xf>
    <xf numFmtId="3" fontId="3" fillId="33" borderId="12" xfId="0" applyNumberFormat="1" applyFont="1" applyFill="1" applyBorder="1" applyAlignment="1" applyProtection="1">
      <alignment horizontal="right" vertical="center"/>
      <protection locked="0"/>
    </xf>
    <xf numFmtId="0" fontId="12" fillId="3" borderId="0" xfId="5" applyFont="1" applyFill="1" applyAlignment="1" applyProtection="1">
      <alignment vertical="center"/>
    </xf>
    <xf numFmtId="0" fontId="12" fillId="0" borderId="0" xfId="0" applyFont="1" applyAlignment="1" applyProtection="1">
      <alignment horizontal="left" vertical="center" wrapText="1"/>
    </xf>
    <xf numFmtId="0" fontId="3" fillId="33" borderId="13" xfId="0" applyFont="1" applyFill="1" applyBorder="1" applyAlignment="1" applyProtection="1">
      <alignment horizontal="left" vertical="center"/>
      <protection locked="0"/>
    </xf>
    <xf numFmtId="0" fontId="0" fillId="33" borderId="4" xfId="0" applyFill="1" applyBorder="1" applyAlignment="1" applyProtection="1">
      <alignment horizontal="left" vertical="center"/>
      <protection locked="0"/>
    </xf>
    <xf numFmtId="0" fontId="0" fillId="33" borderId="12" xfId="0" applyFill="1" applyBorder="1" applyAlignment="1" applyProtection="1">
      <alignment horizontal="left" vertical="center"/>
      <protection locked="0"/>
    </xf>
    <xf numFmtId="0" fontId="3" fillId="33" borderId="4" xfId="0" applyFont="1" applyFill="1" applyBorder="1" applyAlignment="1" applyProtection="1">
      <alignment horizontal="left" vertical="center"/>
      <protection locked="0"/>
    </xf>
    <xf numFmtId="0" fontId="3" fillId="33" borderId="12" xfId="0" applyFont="1" applyFill="1" applyBorder="1" applyAlignment="1" applyProtection="1">
      <alignment horizontal="left" vertical="center"/>
      <protection locked="0"/>
    </xf>
    <xf numFmtId="0" fontId="3" fillId="33" borderId="13" xfId="0" applyFont="1" applyFill="1" applyBorder="1" applyAlignment="1" applyProtection="1">
      <alignment horizontal="left" vertical="center" wrapText="1"/>
      <protection locked="0"/>
    </xf>
    <xf numFmtId="0" fontId="3" fillId="33" borderId="4" xfId="0" applyFont="1" applyFill="1" applyBorder="1" applyAlignment="1" applyProtection="1">
      <alignment horizontal="left" vertical="center" wrapText="1"/>
      <protection locked="0"/>
    </xf>
    <xf numFmtId="0" fontId="3" fillId="33" borderId="12" xfId="0" applyFont="1" applyFill="1" applyBorder="1" applyAlignment="1" applyProtection="1">
      <alignment horizontal="left" vertical="center" wrapText="1"/>
      <protection locked="0"/>
    </xf>
    <xf numFmtId="0" fontId="3" fillId="0" borderId="74" xfId="0" applyFont="1" applyBorder="1" applyAlignment="1" applyProtection="1">
      <alignment vertical="center" wrapText="1"/>
    </xf>
    <xf numFmtId="0" fontId="3" fillId="0" borderId="113" xfId="0" applyFont="1" applyBorder="1" applyAlignment="1" applyProtection="1">
      <alignment vertical="center" wrapText="1"/>
    </xf>
    <xf numFmtId="0" fontId="3" fillId="0" borderId="89" xfId="0" applyFont="1" applyBorder="1" applyAlignment="1" applyProtection="1">
      <alignment horizontal="left" vertical="center" wrapText="1"/>
    </xf>
    <xf numFmtId="0" fontId="3" fillId="0" borderId="90" xfId="0" applyFont="1" applyBorder="1" applyAlignment="1" applyProtection="1">
      <alignment horizontal="left" vertical="center" wrapText="1"/>
    </xf>
    <xf numFmtId="0" fontId="12" fillId="0" borderId="0" xfId="0" applyFont="1" applyAlignment="1" applyProtection="1">
      <alignment vertical="center" wrapText="1"/>
    </xf>
    <xf numFmtId="0" fontId="4" fillId="0" borderId="53" xfId="0" applyFont="1" applyBorder="1" applyAlignment="1" applyProtection="1">
      <alignment vertical="center"/>
    </xf>
    <xf numFmtId="0" fontId="4" fillId="0" borderId="52" xfId="0" applyFont="1" applyBorder="1" applyAlignment="1" applyProtection="1">
      <alignment vertical="center"/>
    </xf>
    <xf numFmtId="0" fontId="3" fillId="0" borderId="83" xfId="0" applyFont="1" applyBorder="1" applyAlignment="1" applyProtection="1">
      <alignment vertical="center" wrapText="1"/>
    </xf>
    <xf numFmtId="0" fontId="3" fillId="0" borderId="86" xfId="0" applyFont="1" applyBorder="1" applyAlignment="1" applyProtection="1">
      <alignment vertical="center" wrapText="1"/>
    </xf>
    <xf numFmtId="0" fontId="3" fillId="0" borderId="79" xfId="0" applyFont="1" applyBorder="1" applyAlignment="1" applyProtection="1">
      <alignment vertical="center" wrapText="1"/>
    </xf>
    <xf numFmtId="0" fontId="3" fillId="0" borderId="60" xfId="0" applyFont="1" applyBorder="1" applyAlignment="1" applyProtection="1">
      <alignment vertical="center" wrapText="1"/>
    </xf>
    <xf numFmtId="0" fontId="3" fillId="0" borderId="79" xfId="0" applyFont="1" applyBorder="1" applyAlignment="1" applyProtection="1">
      <alignment vertical="center"/>
    </xf>
    <xf numFmtId="0" fontId="3" fillId="0" borderId="60" xfId="0" applyFont="1" applyBorder="1" applyAlignment="1" applyProtection="1">
      <alignment vertical="center"/>
    </xf>
    <xf numFmtId="0" fontId="12" fillId="0" borderId="0" xfId="0" applyFont="1" applyAlignment="1" applyProtection="1">
      <alignment horizontal="right" vertical="center" wrapText="1"/>
    </xf>
    <xf numFmtId="4" fontId="4" fillId="0" borderId="115" xfId="0" applyNumberFormat="1" applyFont="1" applyBorder="1" applyAlignment="1" applyProtection="1">
      <alignment horizontal="center" vertical="center" wrapText="1"/>
    </xf>
    <xf numFmtId="0" fontId="55" fillId="0" borderId="6" xfId="0" applyFont="1" applyBorder="1" applyAlignment="1" applyProtection="1">
      <alignment horizontal="center" vertical="center"/>
    </xf>
    <xf numFmtId="0" fontId="55" fillId="0" borderId="0" xfId="0" applyFont="1" applyAlignment="1" applyProtection="1">
      <alignment horizontal="center" vertical="center"/>
    </xf>
    <xf numFmtId="0" fontId="4" fillId="0" borderId="115" xfId="0" applyFont="1" applyBorder="1" applyAlignment="1" applyProtection="1">
      <alignment horizontal="center" vertical="center"/>
    </xf>
    <xf numFmtId="0" fontId="4" fillId="0" borderId="0" xfId="0" applyFont="1" applyAlignment="1" applyProtection="1">
      <alignment horizontal="left" vertical="center"/>
    </xf>
    <xf numFmtId="0" fontId="9" fillId="0" borderId="0" xfId="0" applyFont="1" applyAlignment="1" applyProtection="1">
      <alignment horizontal="left" vertical="center" wrapText="1"/>
    </xf>
    <xf numFmtId="0" fontId="0" fillId="0" borderId="0" xfId="0" applyAlignment="1" applyProtection="1">
      <alignment horizontal="left" vertical="center"/>
    </xf>
    <xf numFmtId="0" fontId="0" fillId="0" borderId="0" xfId="0" applyBorder="1" applyAlignment="1" applyProtection="1">
      <alignment horizontal="right" vertical="center"/>
    </xf>
    <xf numFmtId="0" fontId="4" fillId="0" borderId="42" xfId="0" applyFont="1" applyBorder="1" applyAlignment="1" applyProtection="1">
      <alignment horizontal="center" vertical="center" wrapText="1"/>
    </xf>
    <xf numFmtId="0" fontId="4" fillId="0" borderId="31"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10" xfId="0" applyFont="1" applyBorder="1" applyAlignment="1" applyProtection="1">
      <alignment horizontal="center" vertical="center" wrapText="1"/>
    </xf>
    <xf numFmtId="0" fontId="4" fillId="0" borderId="22" xfId="0" applyFont="1" applyBorder="1" applyAlignment="1" applyProtection="1">
      <alignment horizontal="center" vertical="center" wrapText="1"/>
    </xf>
    <xf numFmtId="0" fontId="4" fillId="0" borderId="11" xfId="0" applyFont="1" applyBorder="1" applyAlignment="1" applyProtection="1">
      <alignment horizontal="center" vertical="center" wrapText="1"/>
    </xf>
    <xf numFmtId="0" fontId="4" fillId="0" borderId="81" xfId="0" applyFont="1" applyBorder="1" applyAlignment="1" applyProtection="1">
      <alignment horizontal="left" vertical="center"/>
    </xf>
    <xf numFmtId="0" fontId="4" fillId="0" borderId="82" xfId="0" applyFont="1" applyBorder="1" applyAlignment="1" applyProtection="1">
      <alignment horizontal="left" vertical="center"/>
    </xf>
    <xf numFmtId="0" fontId="4" fillId="0" borderId="73" xfId="0" applyFont="1" applyBorder="1" applyAlignment="1" applyProtection="1">
      <alignment horizontal="left" vertical="center"/>
    </xf>
    <xf numFmtId="0" fontId="4" fillId="0" borderId="6" xfId="0" applyFont="1" applyBorder="1" applyAlignment="1" applyProtection="1">
      <alignment horizontal="left" vertical="center"/>
    </xf>
    <xf numFmtId="0" fontId="4" fillId="0" borderId="0" xfId="0" applyFont="1" applyBorder="1" applyAlignment="1" applyProtection="1">
      <alignment horizontal="left" vertical="center"/>
    </xf>
    <xf numFmtId="0" fontId="4" fillId="0" borderId="97" xfId="0" applyFont="1" applyBorder="1" applyAlignment="1" applyProtection="1">
      <alignment horizontal="left" vertical="center"/>
    </xf>
    <xf numFmtId="0" fontId="4" fillId="0" borderId="10" xfId="0" applyFont="1" applyBorder="1" applyAlignment="1" applyProtection="1">
      <alignment horizontal="left" vertical="center"/>
    </xf>
    <xf numFmtId="0" fontId="4" fillId="0" borderId="22" xfId="0" applyFont="1" applyBorder="1" applyAlignment="1" applyProtection="1">
      <alignment horizontal="left" vertical="center"/>
    </xf>
    <xf numFmtId="0" fontId="4" fillId="0" borderId="11" xfId="0" applyFont="1" applyBorder="1" applyAlignment="1" applyProtection="1">
      <alignment horizontal="left" vertical="center"/>
    </xf>
    <xf numFmtId="0" fontId="0" fillId="0" borderId="59" xfId="0" applyFill="1" applyBorder="1" applyAlignment="1" applyProtection="1">
      <alignment horizontal="left" vertical="center"/>
    </xf>
    <xf numFmtId="0" fontId="0" fillId="0" borderId="121" xfId="0" applyFill="1" applyBorder="1" applyAlignment="1" applyProtection="1">
      <alignment horizontal="left" vertical="center"/>
    </xf>
    <xf numFmtId="0" fontId="0" fillId="0" borderId="60" xfId="0" applyFill="1" applyBorder="1" applyAlignment="1" applyProtection="1">
      <alignment horizontal="left" vertical="center"/>
    </xf>
    <xf numFmtId="0" fontId="4" fillId="0" borderId="121" xfId="0" applyFont="1" applyBorder="1" applyAlignment="1" applyProtection="1">
      <alignment horizontal="left" vertical="center"/>
    </xf>
    <xf numFmtId="0" fontId="7" fillId="0" borderId="115" xfId="0" applyFont="1" applyFill="1" applyBorder="1" applyAlignment="1" applyProtection="1">
      <alignment horizontal="center" vertical="center" wrapText="1"/>
    </xf>
    <xf numFmtId="0" fontId="7" fillId="0" borderId="115" xfId="0" applyFont="1" applyFill="1" applyBorder="1" applyAlignment="1" applyProtection="1">
      <alignment horizontal="left" vertical="center" wrapText="1"/>
    </xf>
    <xf numFmtId="0" fontId="55" fillId="0" borderId="0" xfId="0" applyFont="1" applyAlignment="1" applyProtection="1">
      <alignment horizontal="center"/>
    </xf>
    <xf numFmtId="0" fontId="4" fillId="0" borderId="0" xfId="0" applyFont="1" applyAlignment="1" applyProtection="1">
      <alignment horizontal="left"/>
    </xf>
    <xf numFmtId="0" fontId="4" fillId="0" borderId="0" xfId="0" applyFont="1" applyAlignment="1" applyProtection="1"/>
    <xf numFmtId="0" fontId="0" fillId="0" borderId="0" xfId="0" applyAlignment="1" applyProtection="1"/>
    <xf numFmtId="0" fontId="4" fillId="0" borderId="13" xfId="0" applyFont="1" applyBorder="1" applyAlignment="1" applyProtection="1"/>
    <xf numFmtId="0" fontId="4" fillId="0" borderId="12" xfId="0" applyFont="1" applyBorder="1" applyAlignment="1" applyProtection="1"/>
    <xf numFmtId="0" fontId="9" fillId="0" borderId="0" xfId="0" applyFont="1" applyAlignment="1" applyProtection="1">
      <alignment horizontal="left" wrapText="1"/>
    </xf>
    <xf numFmtId="0" fontId="0" fillId="0" borderId="0" xfId="0" applyAlignment="1" applyProtection="1">
      <alignment horizontal="left"/>
    </xf>
    <xf numFmtId="0" fontId="0" fillId="0" borderId="14" xfId="0" applyFill="1" applyBorder="1" applyAlignment="1" applyProtection="1">
      <alignment vertical="center"/>
    </xf>
    <xf numFmtId="0" fontId="0" fillId="0" borderId="8" xfId="0" applyBorder="1" applyAlignment="1" applyProtection="1">
      <alignment vertical="center"/>
    </xf>
    <xf numFmtId="0" fontId="4" fillId="0" borderId="59" xfId="0" applyFont="1" applyBorder="1" applyAlignment="1" applyProtection="1">
      <alignment horizontal="center" vertical="center" wrapText="1"/>
    </xf>
    <xf numFmtId="0" fontId="4" fillId="0" borderId="60" xfId="0" applyFont="1" applyBorder="1" applyAlignment="1" applyProtection="1">
      <alignment horizontal="center" vertical="center" wrapText="1"/>
    </xf>
    <xf numFmtId="0" fontId="0" fillId="0" borderId="15" xfId="0" applyFill="1" applyBorder="1" applyAlignment="1" applyProtection="1">
      <alignment vertical="center"/>
    </xf>
    <xf numFmtId="0" fontId="0" fillId="0" borderId="7" xfId="0" applyBorder="1" applyAlignment="1" applyProtection="1">
      <alignment vertical="center"/>
    </xf>
    <xf numFmtId="0" fontId="15" fillId="0" borderId="0" xfId="0" applyFont="1" applyAlignment="1" applyProtection="1">
      <alignment horizontal="left" vertical="center"/>
    </xf>
    <xf numFmtId="0" fontId="15" fillId="0" borderId="0" xfId="0" applyFont="1" applyAlignment="1" applyProtection="1">
      <alignment vertical="center"/>
    </xf>
    <xf numFmtId="0" fontId="15" fillId="0" borderId="43" xfId="0" applyFont="1" applyBorder="1" applyAlignment="1" applyProtection="1">
      <alignment horizontal="left" vertical="center"/>
    </xf>
    <xf numFmtId="0" fontId="0" fillId="0" borderId="44" xfId="0" applyBorder="1" applyAlignment="1" applyProtection="1">
      <alignment horizontal="left" vertical="center"/>
    </xf>
    <xf numFmtId="0" fontId="0" fillId="0" borderId="45" xfId="0" applyBorder="1" applyAlignment="1" applyProtection="1">
      <alignment horizontal="left" vertical="center"/>
    </xf>
    <xf numFmtId="0" fontId="15" fillId="0" borderId="23" xfId="0" applyFont="1" applyBorder="1" applyAlignment="1" applyProtection="1">
      <alignment horizontal="left" vertical="center"/>
    </xf>
    <xf numFmtId="0" fontId="15" fillId="0" borderId="24" xfId="0" applyFont="1" applyBorder="1" applyAlignment="1" applyProtection="1">
      <alignment horizontal="left" vertical="center"/>
    </xf>
    <xf numFmtId="0" fontId="12" fillId="0" borderId="83" xfId="0" applyFont="1" applyBorder="1" applyAlignment="1" applyProtection="1">
      <alignment vertical="center"/>
    </xf>
    <xf numFmtId="0" fontId="12" fillId="0" borderId="84" xfId="0" applyFont="1" applyBorder="1" applyAlignment="1" applyProtection="1">
      <alignment vertical="center"/>
    </xf>
    <xf numFmtId="0" fontId="12" fillId="0" borderId="86" xfId="0" applyFont="1" applyBorder="1" applyAlignment="1" applyProtection="1">
      <alignment vertical="center"/>
    </xf>
    <xf numFmtId="0" fontId="12" fillId="0" borderId="21" xfId="0" applyFont="1" applyBorder="1" applyAlignment="1" applyProtection="1">
      <alignment vertical="center"/>
    </xf>
    <xf numFmtId="0" fontId="12" fillId="0" borderId="22" xfId="0" applyFont="1" applyBorder="1" applyAlignment="1" applyProtection="1">
      <alignment vertical="center"/>
    </xf>
    <xf numFmtId="0" fontId="12" fillId="0" borderId="11" xfId="0" applyFont="1" applyBorder="1" applyAlignment="1" applyProtection="1">
      <alignment vertical="center"/>
    </xf>
    <xf numFmtId="0" fontId="12" fillId="0" borderId="118" xfId="0" applyFont="1" applyBorder="1" applyAlignment="1" applyProtection="1">
      <alignment vertical="center"/>
    </xf>
    <xf numFmtId="0" fontId="12" fillId="0" borderId="115" xfId="0" applyFont="1" applyBorder="1" applyAlignment="1" applyProtection="1">
      <alignment vertical="center"/>
    </xf>
    <xf numFmtId="0" fontId="12" fillId="0" borderId="67" xfId="0" applyFont="1" applyBorder="1" applyAlignment="1" applyProtection="1">
      <alignment vertical="center"/>
    </xf>
    <xf numFmtId="0" fontId="12" fillId="0" borderId="68" xfId="0" applyFont="1" applyBorder="1" applyAlignment="1" applyProtection="1">
      <alignment vertical="center"/>
    </xf>
    <xf numFmtId="0" fontId="12" fillId="0" borderId="96" xfId="0" applyFont="1" applyBorder="1" applyAlignment="1" applyProtection="1">
      <alignment vertical="center"/>
    </xf>
    <xf numFmtId="0" fontId="12" fillId="0" borderId="91" xfId="0" applyFont="1" applyBorder="1" applyAlignment="1" applyProtection="1">
      <alignment vertical="center"/>
    </xf>
    <xf numFmtId="0" fontId="12" fillId="0" borderId="92" xfId="0" applyFont="1" applyBorder="1" applyAlignment="1" applyProtection="1">
      <alignment vertical="center"/>
    </xf>
    <xf numFmtId="0" fontId="12" fillId="0" borderId="95" xfId="0" applyFont="1" applyBorder="1" applyAlignment="1" applyProtection="1">
      <alignment vertical="center"/>
    </xf>
    <xf numFmtId="0" fontId="12" fillId="0" borderId="79" xfId="0" applyFont="1" applyBorder="1" applyAlignment="1" applyProtection="1">
      <alignment horizontal="left" vertical="center"/>
    </xf>
    <xf numFmtId="0" fontId="12" fillId="0" borderId="72" xfId="0" applyFont="1" applyBorder="1" applyAlignment="1" applyProtection="1">
      <alignment horizontal="left" vertical="center"/>
    </xf>
    <xf numFmtId="0" fontId="12" fillId="0" borderId="60" xfId="0" applyFont="1" applyBorder="1" applyAlignment="1" applyProtection="1">
      <alignment horizontal="left" vertical="center"/>
    </xf>
    <xf numFmtId="0" fontId="12" fillId="0" borderId="83" xfId="0" applyFont="1" applyBorder="1" applyAlignment="1" applyProtection="1">
      <alignment horizontal="left" vertical="center"/>
    </xf>
    <xf numFmtId="0" fontId="12" fillId="0" borderId="84" xfId="0" applyFont="1" applyBorder="1" applyAlignment="1" applyProtection="1">
      <alignment horizontal="left" vertical="center"/>
    </xf>
    <xf numFmtId="0" fontId="12" fillId="0" borderId="86" xfId="0" applyFont="1" applyBorder="1" applyAlignment="1" applyProtection="1">
      <alignment horizontal="left" vertical="center"/>
    </xf>
    <xf numFmtId="0" fontId="12" fillId="0" borderId="99" xfId="0" applyFont="1" applyBorder="1" applyAlignment="1" applyProtection="1">
      <alignment vertical="center"/>
    </xf>
    <xf numFmtId="0" fontId="12" fillId="0" borderId="100" xfId="0" applyFont="1" applyBorder="1" applyAlignment="1" applyProtection="1">
      <alignment vertical="center"/>
    </xf>
    <xf numFmtId="0" fontId="12" fillId="0" borderId="117" xfId="0" applyFont="1" applyBorder="1" applyAlignment="1" applyProtection="1">
      <alignment horizontal="left" vertical="center"/>
    </xf>
    <xf numFmtId="0" fontId="48" fillId="34" borderId="118" xfId="0" applyFont="1" applyFill="1" applyBorder="1" applyAlignment="1" applyProtection="1">
      <alignment vertical="center"/>
    </xf>
    <xf numFmtId="0" fontId="48" fillId="34" borderId="115" xfId="0" applyFont="1" applyFill="1" applyBorder="1" applyAlignment="1" applyProtection="1">
      <alignment vertical="center"/>
    </xf>
    <xf numFmtId="0" fontId="15" fillId="0" borderId="99" xfId="0" applyFont="1" applyBorder="1" applyAlignment="1" applyProtection="1">
      <alignment horizontal="left" vertical="center"/>
    </xf>
    <xf numFmtId="0" fontId="15" fillId="0" borderId="100" xfId="0" applyFont="1" applyBorder="1" applyAlignment="1" applyProtection="1">
      <alignment horizontal="left" vertical="center"/>
    </xf>
    <xf numFmtId="0" fontId="15" fillId="0" borderId="146" xfId="0" applyFont="1" applyBorder="1" applyAlignment="1" applyProtection="1">
      <alignment horizontal="left" vertical="center"/>
    </xf>
    <xf numFmtId="0" fontId="12" fillId="0" borderId="144" xfId="0" applyFont="1" applyBorder="1" applyAlignment="1">
      <alignment horizontal="center" vertical="center"/>
    </xf>
    <xf numFmtId="42" fontId="12" fillId="33" borderId="116" xfId="0" applyNumberFormat="1" applyFont="1" applyFill="1" applyBorder="1" applyAlignment="1" applyProtection="1">
      <alignment horizontal="right" vertical="center"/>
      <protection locked="0"/>
    </xf>
    <xf numFmtId="42" fontId="12" fillId="33" borderId="143" xfId="0" applyNumberFormat="1" applyFont="1" applyFill="1" applyBorder="1" applyAlignment="1" applyProtection="1">
      <alignment horizontal="right" vertical="center"/>
      <protection locked="0"/>
    </xf>
    <xf numFmtId="0" fontId="48" fillId="34" borderId="79" xfId="0" applyFont="1" applyFill="1" applyBorder="1" applyAlignment="1" applyProtection="1">
      <alignment vertical="center"/>
    </xf>
    <xf numFmtId="0" fontId="48" fillId="34" borderId="72" xfId="0" applyFont="1" applyFill="1" applyBorder="1" applyAlignment="1" applyProtection="1">
      <alignment vertical="center"/>
    </xf>
    <xf numFmtId="0" fontId="48" fillId="34" borderId="117" xfId="0" applyFont="1" applyFill="1" applyBorder="1" applyAlignment="1" applyProtection="1">
      <alignment vertical="center"/>
    </xf>
    <xf numFmtId="42" fontId="48" fillId="34" borderId="115" xfId="0" applyNumberFormat="1" applyFont="1" applyFill="1" applyBorder="1" applyAlignment="1" applyProtection="1">
      <alignment vertical="center"/>
    </xf>
    <xf numFmtId="42" fontId="48" fillId="34" borderId="119" xfId="0" applyNumberFormat="1" applyFont="1" applyFill="1" applyBorder="1" applyAlignment="1" applyProtection="1">
      <alignment vertical="center"/>
    </xf>
    <xf numFmtId="42" fontId="12" fillId="0" borderId="115" xfId="0" applyNumberFormat="1" applyFont="1" applyBorder="1" applyAlignment="1" applyProtection="1">
      <alignment vertical="center"/>
    </xf>
    <xf numFmtId="42" fontId="12" fillId="0" borderId="119" xfId="0" applyNumberFormat="1" applyFont="1" applyBorder="1" applyAlignment="1" applyProtection="1">
      <alignment vertical="center"/>
    </xf>
    <xf numFmtId="0" fontId="15" fillId="0" borderId="54" xfId="0" applyFont="1" applyBorder="1" applyAlignment="1" applyProtection="1">
      <alignment vertical="center"/>
    </xf>
    <xf numFmtId="0" fontId="0" fillId="0" borderId="4" xfId="0" applyBorder="1" applyAlignment="1" applyProtection="1">
      <alignment vertical="center"/>
    </xf>
    <xf numFmtId="0" fontId="0" fillId="0" borderId="12" xfId="0" applyBorder="1" applyAlignment="1" applyProtection="1">
      <alignment vertical="center"/>
    </xf>
    <xf numFmtId="0" fontId="15" fillId="0" borderId="54" xfId="0" applyFont="1" applyFill="1" applyBorder="1" applyAlignment="1" applyProtection="1">
      <alignment vertical="center"/>
    </xf>
    <xf numFmtId="0" fontId="0" fillId="0" borderId="4" xfId="0" applyFill="1" applyBorder="1" applyAlignment="1" applyProtection="1">
      <alignment vertical="center"/>
    </xf>
    <xf numFmtId="0" fontId="0" fillId="0" borderId="12" xfId="0" applyFill="1" applyBorder="1" applyAlignment="1" applyProtection="1">
      <alignment vertical="center"/>
    </xf>
    <xf numFmtId="42" fontId="15" fillId="0" borderId="5" xfId="0" applyNumberFormat="1" applyFont="1" applyFill="1" applyBorder="1" applyAlignment="1" applyProtection="1">
      <alignment vertical="center"/>
    </xf>
    <xf numFmtId="42" fontId="15" fillId="0" borderId="49" xfId="0" applyNumberFormat="1" applyFont="1" applyFill="1" applyBorder="1" applyAlignment="1" applyProtection="1">
      <alignment vertical="center"/>
    </xf>
    <xf numFmtId="0" fontId="12" fillId="0" borderId="79" xfId="0" applyFont="1" applyBorder="1" applyAlignment="1" applyProtection="1">
      <alignment vertical="center"/>
    </xf>
    <xf numFmtId="0" fontId="12" fillId="0" borderId="72" xfId="0" applyFont="1" applyBorder="1" applyAlignment="1" applyProtection="1">
      <alignment vertical="center"/>
    </xf>
    <xf numFmtId="0" fontId="12" fillId="0" borderId="117" xfId="0" applyFont="1" applyBorder="1" applyAlignment="1" applyProtection="1">
      <alignment vertical="center"/>
    </xf>
    <xf numFmtId="0" fontId="15" fillId="0" borderId="53" xfId="0" applyFont="1" applyBorder="1" applyAlignment="1" applyProtection="1">
      <alignment vertical="center"/>
    </xf>
    <xf numFmtId="0" fontId="0" fillId="0" borderId="51" xfId="0" applyBorder="1" applyAlignment="1" applyProtection="1">
      <alignment vertical="center"/>
    </xf>
    <xf numFmtId="0" fontId="0" fillId="0" borderId="52" xfId="0" applyBorder="1" applyAlignment="1" applyProtection="1">
      <alignment vertical="center"/>
    </xf>
    <xf numFmtId="42" fontId="15" fillId="0" borderId="13" xfId="0" applyNumberFormat="1" applyFont="1" applyBorder="1" applyAlignment="1" applyProtection="1">
      <alignment vertical="center"/>
    </xf>
    <xf numFmtId="42" fontId="0" fillId="0" borderId="55" xfId="0" applyNumberFormat="1" applyBorder="1" applyAlignment="1" applyProtection="1">
      <alignment vertical="center"/>
    </xf>
    <xf numFmtId="42" fontId="15" fillId="0" borderId="47" xfId="0" applyNumberFormat="1" applyFont="1" applyBorder="1" applyAlignment="1" applyProtection="1">
      <alignment vertical="center"/>
    </xf>
    <xf numFmtId="42" fontId="15" fillId="0" borderId="48" xfId="0" applyNumberFormat="1" applyFont="1" applyBorder="1" applyAlignment="1" applyProtection="1">
      <alignment vertical="center"/>
    </xf>
    <xf numFmtId="42" fontId="15" fillId="0" borderId="5" xfId="0" applyNumberFormat="1" applyFont="1" applyBorder="1" applyAlignment="1" applyProtection="1">
      <alignment vertical="center"/>
    </xf>
    <xf numFmtId="42" fontId="15" fillId="0" borderId="49" xfId="0" applyNumberFormat="1" applyFont="1" applyBorder="1" applyAlignment="1" applyProtection="1">
      <alignment vertical="center"/>
    </xf>
    <xf numFmtId="42" fontId="12" fillId="0" borderId="5" xfId="0" applyNumberFormat="1" applyFont="1" applyBorder="1" applyAlignment="1" applyProtection="1">
      <alignment vertical="center"/>
    </xf>
    <xf numFmtId="42" fontId="12" fillId="0" borderId="49" xfId="0" applyNumberFormat="1" applyFont="1" applyBorder="1" applyAlignment="1" applyProtection="1">
      <alignment vertical="center"/>
    </xf>
    <xf numFmtId="0" fontId="12" fillId="0" borderId="54" xfId="0" applyFont="1" applyBorder="1" applyAlignment="1" applyProtection="1">
      <alignment vertical="center"/>
    </xf>
    <xf numFmtId="0" fontId="17" fillId="33" borderId="28" xfId="0" applyFont="1" applyFill="1" applyBorder="1" applyAlignment="1" applyProtection="1">
      <alignment horizontal="left" vertical="center" wrapText="1"/>
      <protection locked="0"/>
    </xf>
    <xf numFmtId="0" fontId="17" fillId="33" borderId="0" xfId="0" applyFont="1" applyFill="1" applyBorder="1" applyAlignment="1" applyProtection="1">
      <alignment horizontal="left" vertical="center" wrapText="1"/>
      <protection locked="0"/>
    </xf>
    <xf numFmtId="0" fontId="3" fillId="0" borderId="0" xfId="0" applyFont="1" applyFill="1" applyBorder="1" applyAlignment="1" applyProtection="1">
      <alignment vertical="center" wrapText="1"/>
    </xf>
    <xf numFmtId="0" fontId="17" fillId="0" borderId="28" xfId="0" applyFont="1" applyBorder="1" applyAlignment="1" applyProtection="1">
      <alignment horizontal="left" vertical="center" wrapText="1"/>
    </xf>
    <xf numFmtId="0" fontId="17" fillId="0" borderId="0" xfId="0" applyFont="1" applyBorder="1" applyAlignment="1" applyProtection="1">
      <alignment horizontal="left" vertical="center" wrapText="1"/>
    </xf>
    <xf numFmtId="0" fontId="16" fillId="0" borderId="28" xfId="0" applyFont="1" applyBorder="1" applyAlignment="1" applyProtection="1">
      <alignment vertical="center" wrapText="1"/>
    </xf>
    <xf numFmtId="0" fontId="16" fillId="0" borderId="0" xfId="0" applyFont="1" applyBorder="1" applyAlignment="1" applyProtection="1">
      <alignment vertical="center" wrapText="1"/>
    </xf>
    <xf numFmtId="0" fontId="3" fillId="0" borderId="56" xfId="0" applyFont="1" applyBorder="1" applyAlignment="1">
      <alignment horizontal="left" vertical="center" wrapText="1"/>
    </xf>
    <xf numFmtId="0" fontId="3" fillId="0" borderId="57" xfId="0" applyFont="1" applyBorder="1" applyAlignment="1">
      <alignment horizontal="left" vertical="center" wrapText="1"/>
    </xf>
    <xf numFmtId="0" fontId="3" fillId="0" borderId="58" xfId="0" applyFont="1" applyBorder="1" applyAlignment="1">
      <alignment horizontal="left" vertical="center" wrapText="1"/>
    </xf>
    <xf numFmtId="0" fontId="17" fillId="33" borderId="0" xfId="0" applyFont="1" applyFill="1" applyBorder="1" applyAlignment="1" applyProtection="1">
      <alignment horizontal="left" vertical="center"/>
      <protection locked="0"/>
    </xf>
    <xf numFmtId="42" fontId="12" fillId="0" borderId="50" xfId="0" applyNumberFormat="1" applyFont="1" applyBorder="1" applyAlignment="1" applyProtection="1">
      <alignment horizontal="right" vertical="center"/>
    </xf>
    <xf numFmtId="42" fontId="12" fillId="0" borderId="103" xfId="0" applyNumberFormat="1" applyFont="1" applyBorder="1" applyAlignment="1" applyProtection="1">
      <alignment horizontal="right" vertical="center"/>
    </xf>
    <xf numFmtId="42" fontId="12" fillId="33" borderId="115" xfId="0" applyNumberFormat="1" applyFont="1" applyFill="1" applyBorder="1" applyAlignment="1" applyProtection="1">
      <alignment horizontal="right" vertical="center"/>
    </xf>
    <xf numFmtId="42" fontId="12" fillId="33" borderId="119" xfId="0" applyNumberFormat="1" applyFont="1" applyFill="1" applyBorder="1" applyAlignment="1" applyProtection="1">
      <alignment horizontal="right" vertical="center"/>
    </xf>
    <xf numFmtId="0" fontId="12" fillId="0" borderId="120" xfId="0" applyFont="1" applyBorder="1" applyAlignment="1" applyProtection="1">
      <alignment horizontal="left" vertical="center"/>
    </xf>
    <xf numFmtId="0" fontId="12" fillId="0" borderId="50" xfId="0" applyFont="1" applyBorder="1" applyAlignment="1" applyProtection="1">
      <alignment horizontal="left" vertical="center"/>
    </xf>
    <xf numFmtId="0" fontId="0" fillId="0" borderId="115" xfId="0" applyBorder="1" applyAlignment="1" applyProtection="1">
      <alignment vertical="center"/>
    </xf>
    <xf numFmtId="0" fontId="17" fillId="33" borderId="105" xfId="5" applyFont="1" applyFill="1" applyBorder="1" applyAlignment="1" applyProtection="1">
      <alignment horizontal="left" vertical="center" wrapText="1"/>
      <protection locked="0"/>
    </xf>
    <xf numFmtId="0" fontId="17" fillId="33" borderId="0" xfId="5" applyFont="1" applyFill="1" applyBorder="1" applyAlignment="1" applyProtection="1">
      <alignment horizontal="left" vertical="center" wrapText="1"/>
      <protection locked="0"/>
    </xf>
    <xf numFmtId="0" fontId="17" fillId="0" borderId="0" xfId="5" applyFont="1" applyFill="1" applyBorder="1" applyAlignment="1" applyProtection="1">
      <alignment horizontal="left" vertical="center" wrapText="1"/>
      <protection locked="0"/>
    </xf>
    <xf numFmtId="0" fontId="3" fillId="0" borderId="0" xfId="5" applyFont="1" applyFill="1" applyBorder="1" applyAlignment="1" applyProtection="1">
      <alignment vertical="center" wrapText="1"/>
    </xf>
    <xf numFmtId="0" fontId="17" fillId="0" borderId="107" xfId="5" applyFont="1" applyFill="1" applyBorder="1" applyAlignment="1" applyProtection="1">
      <alignment wrapText="1"/>
    </xf>
    <xf numFmtId="0" fontId="17" fillId="0" borderId="2" xfId="5" applyFont="1" applyFill="1" applyBorder="1" applyAlignment="1" applyProtection="1">
      <alignment wrapText="1"/>
    </xf>
    <xf numFmtId="0" fontId="17" fillId="0" borderId="98" xfId="5" applyFont="1" applyFill="1" applyBorder="1" applyAlignment="1" applyProtection="1">
      <alignment horizontal="left" vertical="top" wrapText="1"/>
    </xf>
    <xf numFmtId="0" fontId="17" fillId="0" borderId="0" xfId="5" applyFont="1" applyFill="1" applyBorder="1" applyAlignment="1" applyProtection="1">
      <alignment horizontal="left" vertical="top" wrapText="1"/>
    </xf>
    <xf numFmtId="0" fontId="17" fillId="0" borderId="0" xfId="5" applyFont="1" applyFill="1" applyBorder="1" applyAlignment="1" applyProtection="1">
      <alignment horizontal="left" vertical="top"/>
      <protection locked="0"/>
    </xf>
    <xf numFmtId="0" fontId="3" fillId="0" borderId="0" xfId="5" applyFont="1" applyFill="1" applyBorder="1" applyAlignment="1" applyProtection="1">
      <alignment horizontal="left" vertical="top"/>
      <protection locked="0"/>
    </xf>
    <xf numFmtId="0" fontId="17" fillId="0" borderId="98" xfId="5" applyFont="1" applyBorder="1" applyAlignment="1" applyProtection="1">
      <alignment horizontal="left" vertical="top" wrapText="1"/>
    </xf>
    <xf numFmtId="0" fontId="17" fillId="0" borderId="0" xfId="5" applyFont="1" applyBorder="1" applyAlignment="1" applyProtection="1">
      <alignment horizontal="left" vertical="top" wrapText="1"/>
    </xf>
    <xf numFmtId="0" fontId="17" fillId="33" borderId="0" xfId="5" applyFont="1" applyFill="1" applyBorder="1" applyAlignment="1" applyProtection="1">
      <alignment horizontal="left" vertical="top"/>
      <protection locked="0"/>
    </xf>
    <xf numFmtId="0" fontId="3" fillId="33" borderId="0" xfId="5" applyFont="1" applyFill="1" applyBorder="1" applyAlignment="1" applyProtection="1">
      <alignment horizontal="left" vertical="top"/>
      <protection locked="0"/>
    </xf>
    <xf numFmtId="0" fontId="16" fillId="0" borderId="98" xfId="5" applyFont="1" applyBorder="1" applyAlignment="1" applyProtection="1">
      <alignment vertical="top" wrapText="1"/>
    </xf>
    <xf numFmtId="0" fontId="16" fillId="0" borderId="104" xfId="5" applyFont="1" applyBorder="1" applyAlignment="1" applyProtection="1">
      <alignment vertical="top" wrapText="1"/>
    </xf>
    <xf numFmtId="0" fontId="17" fillId="0" borderId="78" xfId="5" applyFont="1" applyFill="1" applyBorder="1" applyAlignment="1" applyProtection="1">
      <alignment vertical="top" wrapText="1"/>
    </xf>
    <xf numFmtId="0" fontId="17" fillId="0" borderId="0" xfId="5" applyFont="1" applyFill="1" applyBorder="1" applyAlignment="1" applyProtection="1">
      <alignment vertical="top" wrapText="1"/>
    </xf>
    <xf numFmtId="0" fontId="4" fillId="0" borderId="63" xfId="5" applyFont="1" applyBorder="1" applyAlignment="1">
      <alignment horizontal="center" vertical="center" textRotation="90" wrapText="1"/>
    </xf>
    <xf numFmtId="0" fontId="4" fillId="0" borderId="66" xfId="5" applyFont="1" applyBorder="1" applyAlignment="1">
      <alignment horizontal="center" vertical="center" textRotation="90" wrapText="1"/>
    </xf>
    <xf numFmtId="0" fontId="4" fillId="0" borderId="70" xfId="5" applyFont="1" applyBorder="1" applyAlignment="1">
      <alignment horizontal="center" vertical="center" textRotation="90" wrapText="1"/>
    </xf>
    <xf numFmtId="0" fontId="16" fillId="0" borderId="83" xfId="5" applyFont="1" applyBorder="1" applyAlignment="1">
      <alignment horizontal="left" wrapText="1"/>
    </xf>
    <xf numFmtId="0" fontId="16" fillId="0" borderId="84" xfId="5" applyFont="1" applyBorder="1" applyAlignment="1">
      <alignment horizontal="left" wrapText="1"/>
    </xf>
    <xf numFmtId="0" fontId="16" fillId="0" borderId="86" xfId="5" applyFont="1" applyBorder="1" applyAlignment="1">
      <alignment horizontal="left" wrapText="1"/>
    </xf>
    <xf numFmtId="0" fontId="4" fillId="0" borderId="79" xfId="5" applyFont="1" applyBorder="1" applyAlignment="1">
      <alignment horizontal="left" wrapText="1"/>
    </xf>
    <xf numFmtId="0" fontId="4" fillId="0" borderId="72" xfId="5" applyFont="1" applyBorder="1" applyAlignment="1">
      <alignment horizontal="left" wrapText="1"/>
    </xf>
    <xf numFmtId="0" fontId="4" fillId="0" borderId="60" xfId="5" applyFont="1" applyBorder="1" applyAlignment="1">
      <alignment horizontal="left" wrapText="1"/>
    </xf>
    <xf numFmtId="0" fontId="16" fillId="0" borderId="74" xfId="5" applyFont="1" applyBorder="1" applyAlignment="1">
      <alignment horizontal="left" wrapText="1"/>
    </xf>
    <xf numFmtId="0" fontId="16" fillId="0" borderId="75" xfId="5" applyFont="1" applyBorder="1" applyAlignment="1">
      <alignment horizontal="left" wrapText="1"/>
    </xf>
    <xf numFmtId="0" fontId="16" fillId="0" borderId="76" xfId="5" applyFont="1" applyBorder="1" applyAlignment="1">
      <alignment horizontal="left" wrapText="1"/>
    </xf>
    <xf numFmtId="0" fontId="3" fillId="0" borderId="56" xfId="5" applyFont="1" applyBorder="1" applyAlignment="1">
      <alignment horizontal="left" wrapText="1"/>
    </xf>
    <xf numFmtId="0" fontId="3" fillId="0" borderId="57" xfId="5" applyFont="1" applyBorder="1" applyAlignment="1">
      <alignment horizontal="left" wrapText="1"/>
    </xf>
    <xf numFmtId="0" fontId="3" fillId="0" borderId="58" xfId="5" applyFont="1" applyBorder="1" applyAlignment="1">
      <alignment horizontal="left" wrapText="1"/>
    </xf>
    <xf numFmtId="0" fontId="15" fillId="0" borderId="0" xfId="5" applyFont="1" applyAlignment="1">
      <alignment horizontal="left" vertical="center"/>
    </xf>
    <xf numFmtId="0" fontId="3" fillId="0" borderId="56" xfId="5" applyFont="1" applyBorder="1" applyAlignment="1">
      <alignment horizontal="center"/>
    </xf>
    <xf numFmtId="0" fontId="3" fillId="0" borderId="57" xfId="5" applyFont="1" applyBorder="1" applyAlignment="1">
      <alignment horizontal="center"/>
    </xf>
    <xf numFmtId="0" fontId="4" fillId="0" borderId="79" xfId="5" applyFont="1" applyBorder="1" applyAlignment="1">
      <alignment horizontal="left"/>
    </xf>
    <xf numFmtId="0" fontId="4" fillId="0" borderId="72" xfId="5" applyFont="1" applyBorder="1" applyAlignment="1">
      <alignment horizontal="left"/>
    </xf>
    <xf numFmtId="0" fontId="4" fillId="0" borderId="60" xfId="5" applyFont="1" applyBorder="1" applyAlignment="1">
      <alignment horizontal="left"/>
    </xf>
    <xf numFmtId="3" fontId="3" fillId="0" borderId="19" xfId="5" applyNumberFormat="1" applyFont="1" applyBorder="1" applyAlignment="1" applyProtection="1">
      <alignment horizontal="center"/>
    </xf>
    <xf numFmtId="3" fontId="3" fillId="0" borderId="20" xfId="5" applyNumberFormat="1" applyFont="1" applyBorder="1" applyAlignment="1" applyProtection="1">
      <alignment horizontal="center"/>
    </xf>
    <xf numFmtId="0" fontId="3" fillId="33" borderId="64" xfId="5" applyFont="1" applyFill="1" applyBorder="1" applyAlignment="1" applyProtection="1">
      <alignment horizontal="left" vertical="center" wrapText="1"/>
      <protection locked="0"/>
    </xf>
    <xf numFmtId="0" fontId="3" fillId="33" borderId="3" xfId="5" applyFont="1" applyFill="1" applyBorder="1" applyAlignment="1" applyProtection="1">
      <alignment horizontal="left" vertical="center" wrapText="1"/>
      <protection locked="0"/>
    </xf>
    <xf numFmtId="0" fontId="3" fillId="33" borderId="67" xfId="5" applyFont="1" applyFill="1" applyBorder="1" applyAlignment="1" applyProtection="1">
      <alignment horizontal="left" vertical="center" wrapText="1"/>
      <protection locked="0"/>
    </xf>
    <xf numFmtId="0" fontId="3" fillId="33" borderId="68" xfId="5" applyFont="1" applyFill="1" applyBorder="1" applyAlignment="1" applyProtection="1">
      <alignment horizontal="left" vertical="center" wrapText="1"/>
      <protection locked="0"/>
    </xf>
    <xf numFmtId="0" fontId="3" fillId="33" borderId="26" xfId="5" applyFont="1" applyFill="1" applyBorder="1" applyAlignment="1" applyProtection="1">
      <alignment horizontal="left" vertical="center" wrapText="1"/>
      <protection locked="0"/>
    </xf>
    <xf numFmtId="0" fontId="3" fillId="33" borderId="27" xfId="5" applyFont="1" applyFill="1" applyBorder="1" applyAlignment="1" applyProtection="1">
      <alignment horizontal="left" vertical="center" wrapText="1"/>
      <protection locked="0"/>
    </xf>
    <xf numFmtId="0" fontId="17" fillId="33" borderId="6" xfId="71" applyFont="1" applyFill="1" applyBorder="1" applyAlignment="1" applyProtection="1">
      <alignment horizontal="left" vertical="center" wrapText="1"/>
      <protection locked="0"/>
    </xf>
    <xf numFmtId="0" fontId="17" fillId="33" borderId="0" xfId="71" applyFont="1" applyFill="1" applyBorder="1" applyAlignment="1" applyProtection="1">
      <alignment horizontal="left" vertical="center" wrapText="1"/>
      <protection locked="0"/>
    </xf>
    <xf numFmtId="0" fontId="17" fillId="0" borderId="140" xfId="71" applyFont="1" applyFill="1" applyBorder="1" applyAlignment="1" applyProtection="1">
      <alignment vertical="center" wrapText="1"/>
    </xf>
    <xf numFmtId="0" fontId="17" fillId="0" borderId="11" xfId="71" applyFont="1" applyFill="1" applyBorder="1" applyAlignment="1" applyProtection="1">
      <alignment vertical="center" wrapText="1"/>
    </xf>
    <xf numFmtId="0" fontId="3" fillId="0" borderId="122" xfId="71" applyFont="1" applyBorder="1" applyAlignment="1" applyProtection="1">
      <alignment vertical="center" wrapText="1"/>
    </xf>
    <xf numFmtId="0" fontId="3" fillId="0" borderId="123" xfId="71" applyFont="1" applyBorder="1" applyAlignment="1" applyProtection="1">
      <alignment vertical="center" wrapText="1"/>
    </xf>
    <xf numFmtId="0" fontId="3" fillId="0" borderId="138" xfId="71" applyFont="1" applyBorder="1" applyAlignment="1" applyProtection="1">
      <alignment vertical="center" wrapText="1"/>
    </xf>
    <xf numFmtId="0" fontId="17" fillId="0" borderId="6" xfId="71" applyFont="1" applyFill="1" applyBorder="1" applyAlignment="1" applyProtection="1">
      <alignment horizontal="left" vertical="center" wrapText="1"/>
    </xf>
    <xf numFmtId="0" fontId="17" fillId="0" borderId="0" xfId="71" applyFont="1" applyFill="1" applyBorder="1" applyAlignment="1" applyProtection="1">
      <alignment horizontal="left" vertical="center" wrapText="1"/>
    </xf>
    <xf numFmtId="0" fontId="17" fillId="0" borderId="0" xfId="71" applyFont="1" applyFill="1" applyBorder="1" applyAlignment="1" applyProtection="1">
      <alignment horizontal="left" vertical="center"/>
    </xf>
    <xf numFmtId="0" fontId="3" fillId="0" borderId="0" xfId="71" applyFill="1" applyBorder="1" applyAlignment="1" applyProtection="1">
      <alignment horizontal="left" vertical="center"/>
    </xf>
    <xf numFmtId="0" fontId="3" fillId="0" borderId="139" xfId="71" applyFill="1" applyBorder="1" applyAlignment="1" applyProtection="1">
      <alignment horizontal="left" vertical="center"/>
    </xf>
    <xf numFmtId="0" fontId="17" fillId="33" borderId="0" xfId="71" applyFont="1" applyFill="1" applyBorder="1" applyAlignment="1" applyProtection="1">
      <alignment vertical="center"/>
      <protection locked="0"/>
    </xf>
    <xf numFmtId="0" fontId="16" fillId="0" borderId="6" xfId="71" applyFont="1" applyBorder="1" applyAlignment="1" applyProtection="1">
      <alignment vertical="center" wrapText="1"/>
    </xf>
    <xf numFmtId="0" fontId="16" fillId="0" borderId="104" xfId="71" applyFont="1" applyBorder="1" applyAlignment="1" applyProtection="1">
      <alignment vertical="center" wrapText="1"/>
    </xf>
    <xf numFmtId="0" fontId="16" fillId="0" borderId="15" xfId="71" applyFont="1" applyBorder="1" applyAlignment="1">
      <alignment vertical="top" wrapText="1"/>
    </xf>
    <xf numFmtId="0" fontId="16" fillId="0" borderId="27" xfId="71" applyFont="1" applyBorder="1" applyAlignment="1">
      <alignment vertical="top" wrapText="1"/>
    </xf>
    <xf numFmtId="0" fontId="16" fillId="0" borderId="136" xfId="71" applyFont="1" applyBorder="1" applyAlignment="1">
      <alignment vertical="top" wrapText="1"/>
    </xf>
    <xf numFmtId="0" fontId="3" fillId="0" borderId="116" xfId="71" applyFill="1" applyBorder="1" applyAlignment="1" applyProtection="1">
      <alignment horizontal="left" vertical="center"/>
    </xf>
    <xf numFmtId="0" fontId="3" fillId="0" borderId="121" xfId="71" applyFill="1" applyBorder="1" applyAlignment="1" applyProtection="1">
      <alignment horizontal="left" vertical="center"/>
    </xf>
    <xf numFmtId="0" fontId="3" fillId="0" borderId="117" xfId="71" applyFill="1" applyBorder="1" applyAlignment="1" applyProtection="1">
      <alignment horizontal="left" vertical="center"/>
    </xf>
    <xf numFmtId="0" fontId="16" fillId="0" borderId="122" xfId="71" applyFont="1" applyBorder="1" applyAlignment="1" applyProtection="1">
      <alignment vertical="top" wrapText="1"/>
    </xf>
    <xf numFmtId="0" fontId="16" fillId="0" borderId="123" xfId="71" applyFont="1" applyBorder="1" applyAlignment="1" applyProtection="1">
      <alignment vertical="top" wrapText="1"/>
    </xf>
    <xf numFmtId="0" fontId="16" fillId="0" borderId="124" xfId="71" applyFont="1" applyBorder="1" applyAlignment="1" applyProtection="1">
      <alignment vertical="top" wrapText="1"/>
    </xf>
    <xf numFmtId="0" fontId="16" fillId="0" borderId="10" xfId="71" applyFont="1" applyBorder="1" applyAlignment="1" applyProtection="1">
      <alignment vertical="top" wrapText="1"/>
    </xf>
    <xf numFmtId="0" fontId="16" fillId="0" borderId="22" xfId="71" applyFont="1" applyBorder="1" applyAlignment="1" applyProtection="1">
      <alignment vertical="top" wrapText="1"/>
    </xf>
    <xf numFmtId="0" fontId="16" fillId="0" borderId="127" xfId="71" applyFont="1" applyBorder="1" applyAlignment="1" applyProtection="1">
      <alignment vertical="top" wrapText="1"/>
    </xf>
    <xf numFmtId="0" fontId="4" fillId="0" borderId="122" xfId="71" applyFont="1" applyBorder="1" applyAlignment="1">
      <alignment horizontal="center" vertical="center" textRotation="90" wrapText="1"/>
    </xf>
    <xf numFmtId="0" fontId="4" fillId="0" borderId="6" xfId="71" applyFont="1" applyBorder="1" applyAlignment="1">
      <alignment horizontal="center" vertical="center" textRotation="90" wrapText="1"/>
    </xf>
    <xf numFmtId="0" fontId="4" fillId="0" borderId="10" xfId="71" applyFont="1" applyBorder="1" applyAlignment="1">
      <alignment horizontal="center" vertical="center" textRotation="90" wrapText="1"/>
    </xf>
    <xf numFmtId="0" fontId="17" fillId="33" borderId="130" xfId="71" applyFont="1" applyFill="1" applyBorder="1" applyAlignment="1" applyProtection="1">
      <alignment horizontal="left" vertical="center"/>
      <protection locked="0"/>
    </xf>
    <xf numFmtId="0" fontId="17" fillId="33" borderId="125" xfId="71" applyFont="1" applyFill="1" applyBorder="1" applyAlignment="1" applyProtection="1">
      <alignment horizontal="left" vertical="center"/>
      <protection locked="0"/>
    </xf>
    <xf numFmtId="3" fontId="17" fillId="0" borderId="126" xfId="71" applyNumberFormat="1" applyFont="1" applyBorder="1" applyAlignment="1" applyProtection="1">
      <alignment horizontal="center" vertical="center"/>
    </xf>
    <xf numFmtId="3" fontId="17" fillId="0" borderId="133" xfId="71" applyNumberFormat="1" applyFont="1" applyBorder="1" applyAlignment="1" applyProtection="1">
      <alignment horizontal="center" vertical="center"/>
    </xf>
    <xf numFmtId="0" fontId="17" fillId="33" borderId="131" xfId="71" applyFont="1" applyFill="1" applyBorder="1" applyAlignment="1" applyProtection="1">
      <alignment horizontal="left" vertical="center"/>
      <protection locked="0"/>
    </xf>
    <xf numFmtId="0" fontId="17" fillId="33" borderId="132" xfId="71" applyFont="1" applyFill="1" applyBorder="1" applyAlignment="1" applyProtection="1">
      <alignment horizontal="left" vertical="center"/>
      <protection locked="0"/>
    </xf>
    <xf numFmtId="0" fontId="16" fillId="0" borderId="131" xfId="71" applyFont="1" applyBorder="1" applyAlignment="1" applyProtection="1">
      <alignment horizontal="left" vertical="center"/>
    </xf>
    <xf numFmtId="0" fontId="16" fillId="0" borderId="132" xfId="71" applyFont="1" applyBorder="1" applyAlignment="1" applyProtection="1">
      <alignment horizontal="left" vertical="center"/>
    </xf>
    <xf numFmtId="0" fontId="16" fillId="0" borderId="134" xfId="71" applyFont="1" applyBorder="1" applyAlignment="1">
      <alignment vertical="center"/>
    </xf>
    <xf numFmtId="0" fontId="16" fillId="0" borderId="68" xfId="71" applyFont="1" applyBorder="1" applyAlignment="1">
      <alignment vertical="center"/>
    </xf>
    <xf numFmtId="0" fontId="16" fillId="0" borderId="135" xfId="71" applyFont="1" applyBorder="1" applyAlignment="1">
      <alignment vertical="center"/>
    </xf>
    <xf numFmtId="0" fontId="3" fillId="0" borderId="144" xfId="0" applyFont="1" applyBorder="1" applyAlignment="1">
      <alignment vertical="center"/>
    </xf>
    <xf numFmtId="0" fontId="0" fillId="0" borderId="144" xfId="0" applyBorder="1" applyAlignment="1">
      <alignment vertical="center"/>
    </xf>
    <xf numFmtId="0" fontId="4" fillId="4" borderId="144" xfId="0" applyFont="1" applyFill="1" applyBorder="1" applyAlignment="1">
      <alignment vertical="center"/>
    </xf>
    <xf numFmtId="0" fontId="4" fillId="4" borderId="115" xfId="0" applyFont="1" applyFill="1" applyBorder="1" applyAlignment="1">
      <alignment vertical="center"/>
    </xf>
    <xf numFmtId="0" fontId="4" fillId="4" borderId="115" xfId="0" applyFont="1" applyFill="1" applyBorder="1" applyAlignment="1">
      <alignment horizontal="center" vertical="center"/>
    </xf>
    <xf numFmtId="0" fontId="4" fillId="33" borderId="115" xfId="0" applyFont="1" applyFill="1" applyBorder="1" applyAlignment="1">
      <alignment vertical="center"/>
    </xf>
    <xf numFmtId="0" fontId="3" fillId="0" borderId="115" xfId="0" applyFont="1" applyBorder="1" applyAlignment="1">
      <alignment vertical="center"/>
    </xf>
    <xf numFmtId="0" fontId="4" fillId="0" borderId="115" xfId="0" applyFont="1" applyBorder="1" applyAlignment="1">
      <alignment vertical="center"/>
    </xf>
    <xf numFmtId="0" fontId="4" fillId="6" borderId="116" xfId="71" applyFont="1" applyFill="1" applyBorder="1" applyAlignment="1">
      <alignment horizontal="right" vertical="center"/>
    </xf>
    <xf numFmtId="0" fontId="4" fillId="6" borderId="121" xfId="71" applyFont="1" applyFill="1" applyBorder="1" applyAlignment="1">
      <alignment horizontal="right" vertical="center"/>
    </xf>
    <xf numFmtId="0" fontId="4" fillId="6" borderId="117" xfId="71" applyFont="1" applyFill="1" applyBorder="1" applyAlignment="1">
      <alignment horizontal="right" vertical="center"/>
    </xf>
    <xf numFmtId="0" fontId="3" fillId="8" borderId="108" xfId="5" applyFont="1" applyFill="1" applyBorder="1" applyAlignment="1" applyProtection="1">
      <alignment horizontal="left" vertical="center"/>
    </xf>
    <xf numFmtId="0" fontId="3" fillId="0" borderId="109" xfId="5" applyBorder="1" applyAlignment="1" applyProtection="1"/>
    <xf numFmtId="0" fontId="3" fillId="0" borderId="110" xfId="5" applyBorder="1" applyAlignment="1" applyProtection="1"/>
    <xf numFmtId="0" fontId="4" fillId="7" borderId="59" xfId="5" applyFont="1" applyFill="1" applyBorder="1" applyAlignment="1" applyProtection="1">
      <alignment horizontal="left" vertical="center" wrapText="1"/>
    </xf>
    <xf numFmtId="0" fontId="4" fillId="7" borderId="60" xfId="5" applyFont="1" applyFill="1" applyBorder="1" applyAlignment="1" applyProtection="1">
      <alignment vertical="center" wrapText="1"/>
    </xf>
    <xf numFmtId="0" fontId="4" fillId="34" borderId="116" xfId="71" applyFont="1" applyFill="1" applyBorder="1" applyAlignment="1">
      <alignment horizontal="center" vertical="center"/>
    </xf>
    <xf numFmtId="0" fontId="4" fillId="34" borderId="121" xfId="71" applyFont="1" applyFill="1" applyBorder="1" applyAlignment="1">
      <alignment horizontal="center" vertical="center"/>
    </xf>
    <xf numFmtId="0" fontId="4" fillId="34" borderId="117" xfId="71" applyFont="1" applyFill="1" applyBorder="1" applyAlignment="1">
      <alignment horizontal="center" vertical="center"/>
    </xf>
    <xf numFmtId="0" fontId="0" fillId="32" borderId="141" xfId="0" applyFill="1" applyBorder="1" applyAlignment="1">
      <alignment horizontal="center" vertical="center"/>
    </xf>
    <xf numFmtId="0" fontId="0" fillId="32" borderId="114" xfId="0" applyFill="1" applyBorder="1" applyAlignment="1">
      <alignment horizontal="center" vertical="center"/>
    </xf>
  </cellXfs>
  <cellStyles count="73">
    <cellStyle name="20% - Accent1" xfId="7" xr:uid="{00000000-0005-0000-0000-000000000000}"/>
    <cellStyle name="20% - Accent1 2" xfId="8" xr:uid="{00000000-0005-0000-0000-000001000000}"/>
    <cellStyle name="20% - Accent2" xfId="9" xr:uid="{00000000-0005-0000-0000-000002000000}"/>
    <cellStyle name="20% - Accent2 2" xfId="10" xr:uid="{00000000-0005-0000-0000-000003000000}"/>
    <cellStyle name="20% - Accent3" xfId="11" xr:uid="{00000000-0005-0000-0000-000004000000}"/>
    <cellStyle name="20% - Accent3 2" xfId="12" xr:uid="{00000000-0005-0000-0000-000005000000}"/>
    <cellStyle name="20% - Accent4" xfId="13" xr:uid="{00000000-0005-0000-0000-000006000000}"/>
    <cellStyle name="20% - Accent4 2" xfId="14" xr:uid="{00000000-0005-0000-0000-000007000000}"/>
    <cellStyle name="20% - Accent5" xfId="15" xr:uid="{00000000-0005-0000-0000-000008000000}"/>
    <cellStyle name="20% - Accent5 2" xfId="16" xr:uid="{00000000-0005-0000-0000-000009000000}"/>
    <cellStyle name="20% - Accent6" xfId="17" xr:uid="{00000000-0005-0000-0000-00000A000000}"/>
    <cellStyle name="20% - Accent6 2" xfId="18" xr:uid="{00000000-0005-0000-0000-00000B000000}"/>
    <cellStyle name="40% - Accent1" xfId="19" xr:uid="{00000000-0005-0000-0000-00000C000000}"/>
    <cellStyle name="40% - Accent1 2" xfId="20" xr:uid="{00000000-0005-0000-0000-00000D000000}"/>
    <cellStyle name="40% - Accent2" xfId="21" xr:uid="{00000000-0005-0000-0000-00000E000000}"/>
    <cellStyle name="40% - Accent2 2" xfId="22" xr:uid="{00000000-0005-0000-0000-00000F000000}"/>
    <cellStyle name="40% - Accent3" xfId="23" xr:uid="{00000000-0005-0000-0000-000010000000}"/>
    <cellStyle name="40% - Accent3 2" xfId="24" xr:uid="{00000000-0005-0000-0000-000011000000}"/>
    <cellStyle name="40% - Accent4" xfId="25" xr:uid="{00000000-0005-0000-0000-000012000000}"/>
    <cellStyle name="40% - Accent4 2" xfId="26" xr:uid="{00000000-0005-0000-0000-000013000000}"/>
    <cellStyle name="40% - Accent5" xfId="27" xr:uid="{00000000-0005-0000-0000-000014000000}"/>
    <cellStyle name="40% - Accent5 2" xfId="28" xr:uid="{00000000-0005-0000-0000-000015000000}"/>
    <cellStyle name="40% - Accent6" xfId="29" xr:uid="{00000000-0005-0000-0000-000016000000}"/>
    <cellStyle name="40% - Accent6 2" xfId="30" xr:uid="{00000000-0005-0000-0000-000017000000}"/>
    <cellStyle name="60% - Accent1" xfId="31" xr:uid="{00000000-0005-0000-0000-000018000000}"/>
    <cellStyle name="60% - Accent2" xfId="32" xr:uid="{00000000-0005-0000-0000-000019000000}"/>
    <cellStyle name="60% - Accent3" xfId="33" xr:uid="{00000000-0005-0000-0000-00001A000000}"/>
    <cellStyle name="60% - Accent4" xfId="34" xr:uid="{00000000-0005-0000-0000-00001B000000}"/>
    <cellStyle name="60% - Accent5" xfId="35" xr:uid="{00000000-0005-0000-0000-00001C000000}"/>
    <cellStyle name="60% - Accent6" xfId="36" xr:uid="{00000000-0005-0000-0000-00001D000000}"/>
    <cellStyle name="Accent1" xfId="37" xr:uid="{00000000-0005-0000-0000-00001E000000}"/>
    <cellStyle name="Accent2" xfId="38" xr:uid="{00000000-0005-0000-0000-00001F000000}"/>
    <cellStyle name="Accent3" xfId="39" xr:uid="{00000000-0005-0000-0000-000020000000}"/>
    <cellStyle name="Accent4" xfId="40" xr:uid="{00000000-0005-0000-0000-000021000000}"/>
    <cellStyle name="Accent5" xfId="41" xr:uid="{00000000-0005-0000-0000-000022000000}"/>
    <cellStyle name="Accent6" xfId="42" xr:uid="{00000000-0005-0000-0000-000023000000}"/>
    <cellStyle name="Bad" xfId="43" xr:uid="{00000000-0005-0000-0000-000024000000}"/>
    <cellStyle name="Calculation" xfId="44" xr:uid="{00000000-0005-0000-0000-000025000000}"/>
    <cellStyle name="Check Cell" xfId="45" xr:uid="{00000000-0005-0000-0000-000026000000}"/>
    <cellStyle name="Dezimal 2" xfId="6" xr:uid="{00000000-0005-0000-0000-000027000000}"/>
    <cellStyle name="Dezimal 3" xfId="46" xr:uid="{00000000-0005-0000-0000-000028000000}"/>
    <cellStyle name="Dezimal(00)" xfId="1" xr:uid="{00000000-0005-0000-0000-000029000000}"/>
    <cellStyle name="Explanatory Text" xfId="47" xr:uid="{00000000-0005-0000-0000-00002A000000}"/>
    <cellStyle name="Good" xfId="48" xr:uid="{00000000-0005-0000-0000-00002B000000}"/>
    <cellStyle name="Heading 1" xfId="49" xr:uid="{00000000-0005-0000-0000-00002C000000}"/>
    <cellStyle name="Heading 2" xfId="50" xr:uid="{00000000-0005-0000-0000-00002D000000}"/>
    <cellStyle name="Heading 3" xfId="51" xr:uid="{00000000-0005-0000-0000-00002E000000}"/>
    <cellStyle name="Heading 4" xfId="52" xr:uid="{00000000-0005-0000-0000-00002F000000}"/>
    <cellStyle name="Input" xfId="53" xr:uid="{00000000-0005-0000-0000-000030000000}"/>
    <cellStyle name="Linked Cell" xfId="54" xr:uid="{00000000-0005-0000-0000-000031000000}"/>
    <cellStyle name="Millionen" xfId="2" xr:uid="{00000000-0005-0000-0000-000032000000}"/>
    <cellStyle name="Millionen(0)" xfId="3" xr:uid="{00000000-0005-0000-0000-000033000000}"/>
    <cellStyle name="Neutral 2" xfId="55" xr:uid="{00000000-0005-0000-0000-000034000000}"/>
    <cellStyle name="Neutral 3" xfId="56" xr:uid="{00000000-0005-0000-0000-000035000000}"/>
    <cellStyle name="Neutral 4" xfId="57" xr:uid="{00000000-0005-0000-0000-000036000000}"/>
    <cellStyle name="Neutral 5" xfId="58" xr:uid="{00000000-0005-0000-0000-000037000000}"/>
    <cellStyle name="Neutral 6" xfId="59" xr:uid="{00000000-0005-0000-0000-000038000000}"/>
    <cellStyle name="Note" xfId="60" xr:uid="{00000000-0005-0000-0000-000039000000}"/>
    <cellStyle name="Note 2" xfId="61" xr:uid="{00000000-0005-0000-0000-00003A000000}"/>
    <cellStyle name="Output" xfId="62" xr:uid="{00000000-0005-0000-0000-00003B000000}"/>
    <cellStyle name="Prozent" xfId="72" builtinId="5"/>
    <cellStyle name="Prozent 2" xfId="63" xr:uid="{00000000-0005-0000-0000-00003C000000}"/>
    <cellStyle name="Standard" xfId="0" builtinId="0"/>
    <cellStyle name="Standard 2" xfId="5" xr:uid="{00000000-0005-0000-0000-00003E000000}"/>
    <cellStyle name="Standard 2 2" xfId="64" xr:uid="{00000000-0005-0000-0000-00003F000000}"/>
    <cellStyle name="Standard 2 3" xfId="65" xr:uid="{00000000-0005-0000-0000-000040000000}"/>
    <cellStyle name="Standard 2 4" xfId="71" xr:uid="{00000000-0005-0000-0000-000041000000}"/>
    <cellStyle name="Standard 4" xfId="66" xr:uid="{00000000-0005-0000-0000-000042000000}"/>
    <cellStyle name="Standard 6" xfId="67" xr:uid="{00000000-0005-0000-0000-000043000000}"/>
    <cellStyle name="Tausend" xfId="4" xr:uid="{00000000-0005-0000-0000-000044000000}"/>
    <cellStyle name="Title" xfId="68" xr:uid="{00000000-0005-0000-0000-000045000000}"/>
    <cellStyle name="Total" xfId="69" xr:uid="{00000000-0005-0000-0000-000046000000}"/>
    <cellStyle name="Warning Text" xfId="70" xr:uid="{00000000-0005-0000-0000-000047000000}"/>
  </cellStyles>
  <dxfs count="14">
    <dxf>
      <font>
        <color rgb="FFFF0000"/>
      </font>
    </dxf>
    <dxf>
      <fill>
        <patternFill>
          <bgColor rgb="FFFFC000"/>
        </patternFill>
      </fill>
    </dxf>
    <dxf>
      <fill>
        <patternFill>
          <bgColor rgb="FFFF0000"/>
        </patternFill>
      </fill>
    </dxf>
    <dxf>
      <fill>
        <patternFill>
          <bgColor rgb="FFFFC000"/>
        </patternFill>
      </fill>
    </dxf>
    <dxf>
      <font>
        <color rgb="FFFF0000"/>
      </font>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ont>
        <color rgb="FFFF0000"/>
      </font>
    </dxf>
  </dxfs>
  <tableStyles count="0" defaultTableStyle="TableStyleMedium9" defaultPivotStyle="PivotStyleLight16"/>
  <colors>
    <mruColors>
      <color rgb="FF00FF00"/>
      <color rgb="FF00FF99"/>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22/11/relationships/FeaturePropertyBag" Target="featurePropertyBag/featurePropertyBag.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1</xdr:row>
          <xdr:rowOff>171450</xdr:rowOff>
        </xdr:from>
        <xdr:to>
          <xdr:col>6</xdr:col>
          <xdr:colOff>685800</xdr:colOff>
          <xdr:row>3</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Abgleich Basisdaten mit Leistungsvertrag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xdr:row>
          <xdr:rowOff>171450</xdr:rowOff>
        </xdr:from>
        <xdr:to>
          <xdr:col>6</xdr:col>
          <xdr:colOff>685800</xdr:colOff>
          <xdr:row>5</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Wurde eine Akontozahlung ausgelöst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7</xdr:row>
          <xdr:rowOff>171450</xdr:rowOff>
        </xdr:from>
        <xdr:to>
          <xdr:col>6</xdr:col>
          <xdr:colOff>685800</xdr:colOff>
          <xdr:row>9</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Prüfung, ob die angegebenen Arbeitsstunden nicht über der Obergrenze pro Quartal liegen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9</xdr:row>
          <xdr:rowOff>171450</xdr:rowOff>
        </xdr:from>
        <xdr:to>
          <xdr:col>6</xdr:col>
          <xdr:colOff>685800</xdr:colOff>
          <xdr:row>11</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Zahlungsbeleg zur Auszahlung an die Buchhaltung weiterleiten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11</xdr:row>
          <xdr:rowOff>171450</xdr:rowOff>
        </xdr:from>
        <xdr:to>
          <xdr:col>6</xdr:col>
          <xdr:colOff>685800</xdr:colOff>
          <xdr:row>13</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Daten in die Übersichtsliste eintragen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5</xdr:row>
          <xdr:rowOff>171450</xdr:rowOff>
        </xdr:from>
        <xdr:to>
          <xdr:col>6</xdr:col>
          <xdr:colOff>685800</xdr:colOff>
          <xdr:row>7</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Abstimmung der Quartalszahlungen mit der Buchhaltung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16</xdr:row>
          <xdr:rowOff>142875</xdr:rowOff>
        </xdr:from>
        <xdr:to>
          <xdr:col>7</xdr:col>
          <xdr:colOff>476250</xdr:colOff>
          <xdr:row>18</xdr:row>
          <xdr:rowOff>57150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Abgleich Quartalszahlungen mit der Buchhaltung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18</xdr:row>
          <xdr:rowOff>95250</xdr:rowOff>
        </xdr:from>
        <xdr:to>
          <xdr:col>7</xdr:col>
          <xdr:colOff>666750</xdr:colOff>
          <xdr:row>20</xdr:row>
          <xdr:rowOff>76200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Abgleich der Arbeitsstunden mit den Arbeitsstundenrapporten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20</xdr:row>
          <xdr:rowOff>95250</xdr:rowOff>
        </xdr:from>
        <xdr:to>
          <xdr:col>7</xdr:col>
          <xdr:colOff>666750</xdr:colOff>
          <xdr:row>22</xdr:row>
          <xdr:rowOff>95250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Zahlungsbeleg zur Auszahlung an die Buchhaltung weiterleiten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22</xdr:row>
          <xdr:rowOff>76200</xdr:rowOff>
        </xdr:from>
        <xdr:to>
          <xdr:col>7</xdr:col>
          <xdr:colOff>666750</xdr:colOff>
          <xdr:row>24</xdr:row>
          <xdr:rowOff>66675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Daten in die Übersichtsliste eintragen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27</xdr:row>
          <xdr:rowOff>133350</xdr:rowOff>
        </xdr:from>
        <xdr:to>
          <xdr:col>7</xdr:col>
          <xdr:colOff>476250</xdr:colOff>
          <xdr:row>29</xdr:row>
          <xdr:rowOff>38100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Abschlussunterlagen vollständig eingereicht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31</xdr:row>
          <xdr:rowOff>133350</xdr:rowOff>
        </xdr:from>
        <xdr:to>
          <xdr:col>7</xdr:col>
          <xdr:colOff>476250</xdr:colOff>
          <xdr:row>33</xdr:row>
          <xdr:rowOff>38100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Abgleich der im Nachweis Schwankungsfonds eingetragenen Werte mit der ER/Bilanz</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33</xdr:row>
          <xdr:rowOff>133350</xdr:rowOff>
        </xdr:from>
        <xdr:to>
          <xdr:col>7</xdr:col>
          <xdr:colOff>476250</xdr:colOff>
          <xdr:row>35</xdr:row>
          <xdr:rowOff>38100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Erstellung Abschlussbrief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35</xdr:row>
          <xdr:rowOff>133350</xdr:rowOff>
        </xdr:from>
        <xdr:to>
          <xdr:col>7</xdr:col>
          <xdr:colOff>476250</xdr:colOff>
          <xdr:row>37</xdr:row>
          <xdr:rowOff>38100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Bewirtschaftung Überdeckung und entsprechenden Eintrag in der Übersichtsliste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37</xdr:row>
          <xdr:rowOff>133350</xdr:rowOff>
        </xdr:from>
        <xdr:to>
          <xdr:col>7</xdr:col>
          <xdr:colOff>714375</xdr:colOff>
          <xdr:row>39</xdr:row>
          <xdr:rowOff>114300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Bewirtschaftung Schwankungsfonds, Eintrag in der Übersichtsliste, Berücksichtigung im nachfolgenden Leistungsvertrag wenn Obergrenze von 25% überschritten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29</xdr:row>
          <xdr:rowOff>133350</xdr:rowOff>
        </xdr:from>
        <xdr:to>
          <xdr:col>7</xdr:col>
          <xdr:colOff>476250</xdr:colOff>
          <xdr:row>31</xdr:row>
          <xdr:rowOff>38100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Nachweis Infrastrukturpauschale</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Finanz&amp;PatW\Buchhaltung\FIBU\Abschluss\Abschl02\Rechnung%20DNI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Finanz&amp;PatW\Buchhaltung\FIBU\Abschluss\Abschl02\Rechnung%20HF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kblatt"/>
      <sheetName val="Bilanz"/>
      <sheetName val="Bilanz Analyse"/>
      <sheetName val="Kommentar ER"/>
      <sheetName val="ER BASIS"/>
      <sheetName val="ER DEZ 3.2.03"/>
      <sheetName val="Bilanz DEZ 3.2.03"/>
      <sheetName val="Konti 2003"/>
      <sheetName val="Konti 2003 Detail"/>
      <sheetName val="Umbg Werbung"/>
      <sheetName val="Erfolg"/>
      <sheetName val="Bilanz  Basis"/>
      <sheetName val="ER DEZ"/>
      <sheetName val="Bil 31.12"/>
      <sheetName val="30.09._vJ 31.12.01"/>
      <sheetName val="30.6.02"/>
      <sheetName val="Bilanz 30.09"/>
    </sheetNames>
    <sheetDataSet>
      <sheetData sheetId="0">
        <row r="13">
          <cell r="A13">
            <v>0</v>
          </cell>
        </row>
      </sheetData>
      <sheetData sheetId="1" refreshError="1"/>
      <sheetData sheetId="2" refreshError="1"/>
      <sheetData sheetId="3" refreshError="1"/>
      <sheetData sheetId="4">
        <row r="13">
          <cell r="A13">
            <v>0</v>
          </cell>
          <cell r="B13" t="str">
            <v>H</v>
          </cell>
          <cell r="C13">
            <v>0</v>
          </cell>
          <cell r="D13">
            <v>0</v>
          </cell>
          <cell r="E13">
            <v>0</v>
          </cell>
        </row>
        <row r="14">
          <cell r="A14">
            <v>0</v>
          </cell>
          <cell r="B14" t="str">
            <v>H</v>
          </cell>
          <cell r="C14">
            <v>0</v>
          </cell>
          <cell r="D14">
            <v>0</v>
          </cell>
          <cell r="E14">
            <v>0</v>
          </cell>
        </row>
        <row r="15">
          <cell r="A15">
            <v>0</v>
          </cell>
          <cell r="B15" t="str">
            <v>H</v>
          </cell>
          <cell r="C15">
            <v>0</v>
          </cell>
          <cell r="D15">
            <v>0</v>
          </cell>
          <cell r="E15">
            <v>0</v>
          </cell>
        </row>
        <row r="16">
          <cell r="A16">
            <v>3230</v>
          </cell>
          <cell r="B16" t="str">
            <v>H</v>
          </cell>
          <cell r="C16">
            <v>0</v>
          </cell>
          <cell r="D16">
            <v>0</v>
          </cell>
          <cell r="E16">
            <v>0</v>
          </cell>
          <cell r="F16" t="str">
            <v>3230</v>
          </cell>
          <cell r="G16" t="str">
            <v>Schulgelder und Gebühren</v>
          </cell>
          <cell r="H16">
            <v>2.2847891894551724</v>
          </cell>
          <cell r="I16">
            <v>0</v>
          </cell>
        </row>
        <row r="17">
          <cell r="A17">
            <v>0</v>
          </cell>
          <cell r="B17" t="str">
            <v>H</v>
          </cell>
          <cell r="C17" t="e">
            <v>#VALUE!</v>
          </cell>
          <cell r="D17">
            <v>0</v>
          </cell>
          <cell r="E17">
            <v>0</v>
          </cell>
          <cell r="F17" t="str">
            <v>3031</v>
          </cell>
          <cell r="G17" t="str">
            <v>Entgeld für Arbeit von Lernenden alter Vertrag</v>
          </cell>
          <cell r="H17">
            <v>12.920881826446664</v>
          </cell>
          <cell r="I17" t="str">
            <v>Ertrag Weiterbildungen</v>
          </cell>
        </row>
        <row r="18">
          <cell r="A18">
            <v>0</v>
          </cell>
          <cell r="B18" t="str">
            <v>H</v>
          </cell>
          <cell r="C18">
            <v>0</v>
          </cell>
          <cell r="D18">
            <v>0</v>
          </cell>
          <cell r="E18">
            <v>0</v>
          </cell>
          <cell r="F18" t="str">
            <v>3032</v>
          </cell>
          <cell r="G18" t="str">
            <v>Entgeld für Arbeit von Lernenden neuer Rahmenvertr</v>
          </cell>
          <cell r="H18">
            <v>68.920499312861565</v>
          </cell>
          <cell r="I18">
            <v>519633.1</v>
          </cell>
        </row>
        <row r="19">
          <cell r="A19">
            <v>3330</v>
          </cell>
          <cell r="B19" t="str">
            <v>H</v>
          </cell>
          <cell r="C19">
            <v>0</v>
          </cell>
          <cell r="D19">
            <v>0</v>
          </cell>
          <cell r="E19">
            <v>0</v>
          </cell>
          <cell r="F19" t="str">
            <v>3330</v>
          </cell>
          <cell r="G19" t="str">
            <v>Entgeld für geleistete Arbeiten</v>
          </cell>
          <cell r="I19">
            <v>0</v>
          </cell>
        </row>
        <row r="20">
          <cell r="A20">
            <v>3335</v>
          </cell>
          <cell r="B20" t="str">
            <v>H</v>
          </cell>
          <cell r="C20">
            <v>0</v>
          </cell>
          <cell r="D20">
            <v>0</v>
          </cell>
          <cell r="E20">
            <v>0</v>
          </cell>
          <cell r="F20" t="str">
            <v>3335</v>
          </cell>
          <cell r="G20" t="str">
            <v>Kantonsbeiträge</v>
          </cell>
          <cell r="I20">
            <v>0</v>
          </cell>
        </row>
        <row r="21">
          <cell r="A21">
            <v>3336</v>
          </cell>
          <cell r="B21" t="str">
            <v>H</v>
          </cell>
          <cell r="C21">
            <v>0</v>
          </cell>
          <cell r="D21">
            <v>0</v>
          </cell>
          <cell r="E21">
            <v>0</v>
          </cell>
          <cell r="F21" t="str">
            <v>3336</v>
          </cell>
          <cell r="G21" t="str">
            <v>Bundesbeiträge</v>
          </cell>
          <cell r="I21">
            <v>0</v>
          </cell>
        </row>
        <row r="22">
          <cell r="A22">
            <v>3338</v>
          </cell>
          <cell r="B22" t="str">
            <v>H</v>
          </cell>
          <cell r="C22">
            <v>0</v>
          </cell>
          <cell r="D22">
            <v>0</v>
          </cell>
          <cell r="E22">
            <v>0</v>
          </cell>
          <cell r="F22" t="str">
            <v>3338</v>
          </cell>
          <cell r="G22" t="str">
            <v>Beiträge Privater</v>
          </cell>
          <cell r="I22">
            <v>0</v>
          </cell>
        </row>
        <row r="23">
          <cell r="A23">
            <v>0</v>
          </cell>
          <cell r="B23" t="str">
            <v>H</v>
          </cell>
          <cell r="C23" t="e">
            <v>#VALUE!</v>
          </cell>
          <cell r="D23">
            <v>0</v>
          </cell>
          <cell r="E23">
            <v>0</v>
          </cell>
          <cell r="I23" t="str">
            <v>Ertrag Forschung und Entwicklung</v>
          </cell>
        </row>
        <row r="24">
          <cell r="A24">
            <v>0</v>
          </cell>
          <cell r="B24" t="str">
            <v>H</v>
          </cell>
          <cell r="C24">
            <v>0</v>
          </cell>
          <cell r="D24">
            <v>0</v>
          </cell>
          <cell r="E24">
            <v>0</v>
          </cell>
          <cell r="F24" t="str">
            <v>3330</v>
          </cell>
          <cell r="G24" t="str">
            <v>Entgeld für geleistete Arbeiten</v>
          </cell>
          <cell r="I24">
            <v>0</v>
          </cell>
        </row>
        <row r="25">
          <cell r="A25">
            <v>3430</v>
          </cell>
          <cell r="B25" t="str">
            <v>H</v>
          </cell>
          <cell r="C25">
            <v>116316</v>
          </cell>
          <cell r="D25">
            <v>147000</v>
          </cell>
          <cell r="E25">
            <v>113607</v>
          </cell>
          <cell r="F25" t="str">
            <v>3430</v>
          </cell>
          <cell r="G25" t="str">
            <v>Ertrag Dienstleistungen</v>
          </cell>
          <cell r="H25">
            <v>5.9849480994229154</v>
          </cell>
          <cell r="I25">
            <v>116316</v>
          </cell>
        </row>
        <row r="26">
          <cell r="A26">
            <v>0</v>
          </cell>
          <cell r="B26" t="str">
            <v>H</v>
          </cell>
          <cell r="C26" t="e">
            <v>#VALUE!</v>
          </cell>
          <cell r="D26">
            <v>116316</v>
          </cell>
          <cell r="E26">
            <v>147000</v>
          </cell>
          <cell r="F26" t="str">
            <v>3336</v>
          </cell>
          <cell r="G26" t="str">
            <v>Bundesbeiträge</v>
          </cell>
          <cell r="I26" t="str">
            <v>Ertrag Dienstleistungen</v>
          </cell>
        </row>
        <row r="27">
          <cell r="A27">
            <v>0</v>
          </cell>
          <cell r="B27" t="str">
            <v>H</v>
          </cell>
          <cell r="C27">
            <v>0</v>
          </cell>
          <cell r="D27">
            <v>0</v>
          </cell>
          <cell r="E27">
            <v>0</v>
          </cell>
          <cell r="F27" t="str">
            <v>3338</v>
          </cell>
          <cell r="G27" t="str">
            <v>Beiträge Privater</v>
          </cell>
          <cell r="I27">
            <v>0</v>
          </cell>
        </row>
        <row r="28">
          <cell r="A28">
            <v>3620</v>
          </cell>
          <cell r="B28" t="str">
            <v>H</v>
          </cell>
          <cell r="C28">
            <v>55</v>
          </cell>
          <cell r="D28">
            <v>45000</v>
          </cell>
          <cell r="E28">
            <v>640</v>
          </cell>
          <cell r="F28" t="str">
            <v>3620</v>
          </cell>
          <cell r="G28" t="str">
            <v>Übriger Ertrag</v>
          </cell>
          <cell r="H28">
            <v>2.8299816488553623E-3</v>
          </cell>
          <cell r="I28">
            <v>55</v>
          </cell>
        </row>
        <row r="29">
          <cell r="A29">
            <v>3621</v>
          </cell>
          <cell r="B29" t="str">
            <v>H</v>
          </cell>
          <cell r="C29">
            <v>1706.35</v>
          </cell>
          <cell r="D29">
            <v>0</v>
          </cell>
          <cell r="E29">
            <v>1663.1</v>
          </cell>
          <cell r="F29" t="str">
            <v>3621</v>
          </cell>
          <cell r="G29" t="str">
            <v>Verkauf über die Gasse MWST 2,4% (0,6%)</v>
          </cell>
          <cell r="H29">
            <v>8.7798894300442687E-2</v>
          </cell>
          <cell r="I29">
            <v>1706.35</v>
          </cell>
        </row>
        <row r="30">
          <cell r="A30">
            <v>3622</v>
          </cell>
          <cell r="B30" t="str">
            <v>H</v>
          </cell>
          <cell r="C30">
            <v>0</v>
          </cell>
          <cell r="D30">
            <v>0</v>
          </cell>
          <cell r="E30">
            <v>2337.5</v>
          </cell>
          <cell r="F30" t="str">
            <v>3622</v>
          </cell>
          <cell r="G30" t="str">
            <v>Verleih von Personal 7.6%(6,0%) MWST</v>
          </cell>
          <cell r="H30">
            <v>9.8670997399530993</v>
          </cell>
          <cell r="I30">
            <v>0</v>
          </cell>
        </row>
        <row r="31">
          <cell r="A31">
            <v>3623</v>
          </cell>
          <cell r="B31" t="str">
            <v>H</v>
          </cell>
          <cell r="C31">
            <v>22582.3</v>
          </cell>
          <cell r="D31">
            <v>0</v>
          </cell>
          <cell r="E31">
            <v>19244</v>
          </cell>
          <cell r="F31" t="str">
            <v>3623</v>
          </cell>
          <cell r="G31" t="str">
            <v>Fotokopien (Saldosteuersatz 0,6% MWST)</v>
          </cell>
          <cell r="H31">
            <v>1.1619544470717538</v>
          </cell>
          <cell r="I31">
            <v>22582.3</v>
          </cell>
        </row>
        <row r="32">
          <cell r="A32">
            <v>3624</v>
          </cell>
          <cell r="B32" t="str">
            <v>H</v>
          </cell>
          <cell r="C32">
            <v>96.85</v>
          </cell>
          <cell r="D32">
            <v>0</v>
          </cell>
          <cell r="E32">
            <v>316</v>
          </cell>
          <cell r="F32" t="str">
            <v>3624</v>
          </cell>
          <cell r="G32" t="str">
            <v>Mediengeräte (Salddost.5.2%)</v>
          </cell>
          <cell r="H32">
            <v>4.9833404125753065E-3</v>
          </cell>
          <cell r="I32">
            <v>96.85</v>
          </cell>
        </row>
        <row r="33">
          <cell r="A33">
            <v>3625</v>
          </cell>
          <cell r="B33" t="str">
            <v>H</v>
          </cell>
          <cell r="C33">
            <v>223</v>
          </cell>
          <cell r="D33">
            <v>0</v>
          </cell>
          <cell r="E33">
            <v>256</v>
          </cell>
          <cell r="F33" t="str">
            <v>3625</v>
          </cell>
          <cell r="G33" t="str">
            <v>Kreuzli Schulabzeichen Saldosteuersatz 2.3%</v>
          </cell>
          <cell r="H33">
            <v>1.1474289230813561E-2</v>
          </cell>
          <cell r="I33">
            <v>223</v>
          </cell>
        </row>
        <row r="34">
          <cell r="A34">
            <v>3626</v>
          </cell>
          <cell r="B34" t="str">
            <v>H</v>
          </cell>
          <cell r="C34">
            <v>13849.25</v>
          </cell>
          <cell r="D34">
            <v>0</v>
          </cell>
          <cell r="E34">
            <v>18491.349999999999</v>
          </cell>
          <cell r="F34" t="str">
            <v>3626</v>
          </cell>
          <cell r="G34" t="str">
            <v>Druckerzeugnisse Saldosteuersatz 0.6%</v>
          </cell>
          <cell r="H34">
            <v>0.71260224273472961</v>
          </cell>
          <cell r="I34">
            <v>13849.25</v>
          </cell>
        </row>
        <row r="35">
          <cell r="A35">
            <v>3627</v>
          </cell>
          <cell r="B35" t="str">
            <v>H</v>
          </cell>
          <cell r="C35">
            <v>0</v>
          </cell>
          <cell r="D35">
            <v>0</v>
          </cell>
          <cell r="E35">
            <v>15</v>
          </cell>
          <cell r="F35" t="str">
            <v>3627</v>
          </cell>
          <cell r="G35" t="str">
            <v>Telefonate Saldosteuersatz 0.6%</v>
          </cell>
          <cell r="I35">
            <v>0</v>
          </cell>
        </row>
        <row r="36">
          <cell r="A36">
            <v>3630</v>
          </cell>
          <cell r="B36" t="str">
            <v>H</v>
          </cell>
          <cell r="C36">
            <v>-127.2</v>
          </cell>
          <cell r="D36">
            <v>0</v>
          </cell>
          <cell r="E36">
            <v>-1059.7</v>
          </cell>
          <cell r="F36" t="str">
            <v>3630</v>
          </cell>
          <cell r="G36" t="str">
            <v>MWST-Übriger Ertrag</v>
          </cell>
          <cell r="H36">
            <v>-6.544975740625493E-3</v>
          </cell>
          <cell r="I36">
            <v>127.2</v>
          </cell>
        </row>
        <row r="37">
          <cell r="A37">
            <v>0</v>
          </cell>
          <cell r="B37" t="str">
            <v>H</v>
          </cell>
          <cell r="C37" t="e">
            <v>#VALUE!</v>
          </cell>
          <cell r="D37">
            <v>38385.550000000003</v>
          </cell>
          <cell r="E37">
            <v>45000</v>
          </cell>
          <cell r="F37" t="str">
            <v>3624</v>
          </cell>
          <cell r="G37" t="str">
            <v>Mediengeräte (Salddost.5.2%)</v>
          </cell>
          <cell r="H37">
            <v>1.284550648996502E-2</v>
          </cell>
          <cell r="I37" t="str">
            <v>Übriger Ertrag</v>
          </cell>
        </row>
        <row r="38">
          <cell r="A38">
            <v>0</v>
          </cell>
          <cell r="B38" t="str">
            <v>H</v>
          </cell>
          <cell r="C38">
            <v>0</v>
          </cell>
          <cell r="D38">
            <v>0</v>
          </cell>
          <cell r="E38">
            <v>0</v>
          </cell>
          <cell r="F38" t="str">
            <v>3625</v>
          </cell>
          <cell r="G38" t="str">
            <v>Kreuzli Schulabzeichen Saldosteuersatz 2.3%</v>
          </cell>
          <cell r="H38">
            <v>2.2547610772266941E-2</v>
          </cell>
          <cell r="I38">
            <v>170</v>
          </cell>
        </row>
        <row r="39">
          <cell r="A39">
            <v>3905</v>
          </cell>
          <cell r="B39" t="str">
            <v>H</v>
          </cell>
          <cell r="C39">
            <v>0</v>
          </cell>
          <cell r="D39">
            <v>0</v>
          </cell>
          <cell r="E39">
            <v>0</v>
          </cell>
          <cell r="F39" t="str">
            <v>3905</v>
          </cell>
          <cell r="G39" t="str">
            <v>Verluste aus Forderungen</v>
          </cell>
          <cell r="H39">
            <v>1.7977409018235246</v>
          </cell>
          <cell r="I39">
            <v>0</v>
          </cell>
        </row>
        <row r="40">
          <cell r="A40">
            <v>0</v>
          </cell>
          <cell r="B40" t="str">
            <v>H</v>
          </cell>
          <cell r="C40" t="e">
            <v>#VALUE!</v>
          </cell>
          <cell r="D40">
            <v>0</v>
          </cell>
          <cell r="E40">
            <v>0</v>
          </cell>
          <cell r="F40" t="str">
            <v>3627</v>
          </cell>
          <cell r="G40" t="str">
            <v>Telefonate Saldosteuersatz 0.6%</v>
          </cell>
          <cell r="I40" t="str">
            <v>Ertragsminderungen</v>
          </cell>
        </row>
        <row r="41">
          <cell r="A41">
            <v>0</v>
          </cell>
          <cell r="B41" t="str">
            <v>H</v>
          </cell>
          <cell r="C41">
            <v>0</v>
          </cell>
          <cell r="D41">
            <v>0</v>
          </cell>
          <cell r="E41">
            <v>0</v>
          </cell>
          <cell r="F41" t="str">
            <v>3630</v>
          </cell>
          <cell r="G41" t="str">
            <v>MWST-Übriger Ertrag</v>
          </cell>
          <cell r="H41">
            <v>-1.6870918177837382E-2</v>
          </cell>
          <cell r="I41">
            <v>127.2</v>
          </cell>
        </row>
        <row r="42">
          <cell r="A42">
            <v>0</v>
          </cell>
          <cell r="B42" t="str">
            <v>H</v>
          </cell>
          <cell r="C42" t="e">
            <v>#VALUE!</v>
          </cell>
          <cell r="D42">
            <v>154701.54999999999</v>
          </cell>
          <cell r="E42">
            <v>192000</v>
          </cell>
          <cell r="F42" t="str">
            <v>4031</v>
          </cell>
          <cell r="G42" t="str">
            <v>Fachliteratur, Videos</v>
          </cell>
          <cell r="H42">
            <v>0.21082881168420906</v>
          </cell>
          <cell r="I42" t="str">
            <v>Ertrag Schulbetrieb</v>
          </cell>
        </row>
        <row r="43">
          <cell r="A43">
            <v>0</v>
          </cell>
          <cell r="B43" t="str">
            <v>H</v>
          </cell>
          <cell r="C43">
            <v>0</v>
          </cell>
          <cell r="D43">
            <v>0</v>
          </cell>
          <cell r="E43">
            <v>0</v>
          </cell>
          <cell r="F43" t="str">
            <v>4033</v>
          </cell>
          <cell r="G43" t="str">
            <v>Projekt- und Reisekosten Lernende</v>
          </cell>
          <cell r="H43">
            <v>0.12427742270522968</v>
          </cell>
          <cell r="I43">
            <v>14261.65</v>
          </cell>
        </row>
        <row r="44">
          <cell r="A44">
            <v>4030</v>
          </cell>
          <cell r="B44" t="str">
            <v>s</v>
          </cell>
          <cell r="C44">
            <v>29561.27</v>
          </cell>
          <cell r="D44">
            <v>27000</v>
          </cell>
          <cell r="E44">
            <v>21277.65</v>
          </cell>
          <cell r="F44" t="str">
            <v>4030</v>
          </cell>
          <cell r="G44" t="str">
            <v>Unterrichts-, Lehr- und Schulmaterial</v>
          </cell>
          <cell r="H44">
            <v>0.25879061543226334</v>
          </cell>
          <cell r="I44">
            <v>29561.27</v>
          </cell>
        </row>
        <row r="45">
          <cell r="A45">
            <v>4031</v>
          </cell>
          <cell r="B45" t="str">
            <v>s</v>
          </cell>
          <cell r="C45">
            <v>24193.99</v>
          </cell>
          <cell r="D45">
            <v>25000</v>
          </cell>
          <cell r="E45">
            <v>17583.77</v>
          </cell>
          <cell r="F45" t="str">
            <v>4031</v>
          </cell>
          <cell r="G45" t="str">
            <v>Fachliteratur, Videos</v>
          </cell>
          <cell r="H45">
            <v>0.21180340228488237</v>
          </cell>
          <cell r="I45">
            <v>24193.99</v>
          </cell>
        </row>
        <row r="46">
          <cell r="A46">
            <v>4033</v>
          </cell>
          <cell r="B46" t="str">
            <v>s</v>
          </cell>
          <cell r="C46">
            <v>14261.65</v>
          </cell>
          <cell r="D46">
            <v>10000</v>
          </cell>
          <cell r="E46">
            <v>10592.15</v>
          </cell>
          <cell r="F46" t="str">
            <v>4033</v>
          </cell>
          <cell r="G46" t="str">
            <v>Projekt- und Reisekosten Lernende</v>
          </cell>
          <cell r="H46">
            <v>0.12485191538048054</v>
          </cell>
          <cell r="I46">
            <v>14261.65</v>
          </cell>
        </row>
        <row r="47">
          <cell r="A47">
            <v>4034</v>
          </cell>
          <cell r="B47" t="str">
            <v>s</v>
          </cell>
          <cell r="C47">
            <v>24424.400000000001</v>
          </cell>
          <cell r="D47">
            <v>39000</v>
          </cell>
          <cell r="E47">
            <v>36096.5</v>
          </cell>
          <cell r="F47" t="str">
            <v>4034</v>
          </cell>
          <cell r="G47" t="str">
            <v>Zusätzl. Ausbildungskosten Lernende/ Diplome</v>
          </cell>
          <cell r="H47">
            <v>0.21382049917218621</v>
          </cell>
          <cell r="I47">
            <v>24424.400000000001</v>
          </cell>
        </row>
        <row r="48">
          <cell r="A48">
            <v>4035</v>
          </cell>
          <cell r="B48" t="str">
            <v>s</v>
          </cell>
          <cell r="C48">
            <v>0</v>
          </cell>
          <cell r="D48">
            <v>2000</v>
          </cell>
          <cell r="E48">
            <v>949.3</v>
          </cell>
          <cell r="F48" t="str">
            <v>4035</v>
          </cell>
          <cell r="G48" t="str">
            <v>Miete externe Zimmer Lernende</v>
          </cell>
          <cell r="I48">
            <v>0</v>
          </cell>
        </row>
        <row r="49">
          <cell r="A49">
            <v>0</v>
          </cell>
          <cell r="B49" t="str">
            <v>s</v>
          </cell>
          <cell r="C49" t="e">
            <v>#VALUE!</v>
          </cell>
          <cell r="D49">
            <v>92441.31</v>
          </cell>
          <cell r="E49">
            <v>103000</v>
          </cell>
          <cell r="F49" t="str">
            <v>4030</v>
          </cell>
          <cell r="G49" t="str">
            <v>Unterrichts-, Lehr- und Schulmaterial</v>
          </cell>
          <cell r="H49">
            <v>0.21573893479562886</v>
          </cell>
          <cell r="I49" t="str">
            <v>Aufwand Ausbildungsgänge</v>
          </cell>
        </row>
        <row r="50">
          <cell r="A50">
            <v>0</v>
          </cell>
          <cell r="B50" t="str">
            <v>s</v>
          </cell>
          <cell r="C50">
            <v>0</v>
          </cell>
          <cell r="D50">
            <v>0</v>
          </cell>
          <cell r="E50">
            <v>0</v>
          </cell>
          <cell r="F50" t="str">
            <v>4031</v>
          </cell>
          <cell r="G50" t="str">
            <v>Fachliteratur, Videos</v>
          </cell>
          <cell r="H50">
            <v>0.21992990957734443</v>
          </cell>
          <cell r="I50">
            <v>18036.88</v>
          </cell>
        </row>
        <row r="51">
          <cell r="A51">
            <v>4230</v>
          </cell>
          <cell r="B51" t="str">
            <v>s</v>
          </cell>
          <cell r="C51">
            <v>0</v>
          </cell>
          <cell r="D51">
            <v>0</v>
          </cell>
          <cell r="E51">
            <v>0</v>
          </cell>
          <cell r="F51" t="str">
            <v>4230</v>
          </cell>
          <cell r="G51" t="str">
            <v>Aufwand Weiterbildung</v>
          </cell>
          <cell r="H51">
            <v>0.11824313898190048</v>
          </cell>
          <cell r="I51">
            <v>0</v>
          </cell>
        </row>
        <row r="52">
          <cell r="A52">
            <v>0</v>
          </cell>
          <cell r="B52" t="str">
            <v>s</v>
          </cell>
          <cell r="C52" t="e">
            <v>#VALUE!</v>
          </cell>
          <cell r="D52">
            <v>0</v>
          </cell>
          <cell r="E52">
            <v>0</v>
          </cell>
          <cell r="F52" t="str">
            <v>4034</v>
          </cell>
          <cell r="G52" t="str">
            <v>Zusätzl. Ausbildungskosten Lernende/ Diplome</v>
          </cell>
          <cell r="H52">
            <v>0.19477284300919157</v>
          </cell>
          <cell r="I52" t="str">
            <v>Aufwand Weiterbildungskosten</v>
          </cell>
        </row>
        <row r="53">
          <cell r="A53">
            <v>0</v>
          </cell>
          <cell r="B53" t="str">
            <v>s</v>
          </cell>
          <cell r="C53">
            <v>0</v>
          </cell>
          <cell r="D53">
            <v>0</v>
          </cell>
          <cell r="E53">
            <v>0</v>
          </cell>
          <cell r="F53" t="str">
            <v>4035</v>
          </cell>
          <cell r="G53" t="str">
            <v>Miete externe Zimmer Lernende</v>
          </cell>
          <cell r="I53">
            <v>0</v>
          </cell>
        </row>
        <row r="54">
          <cell r="A54">
            <v>4330</v>
          </cell>
          <cell r="B54" t="str">
            <v>s</v>
          </cell>
          <cell r="C54">
            <v>0</v>
          </cell>
          <cell r="D54">
            <v>0</v>
          </cell>
          <cell r="E54">
            <v>0</v>
          </cell>
          <cell r="F54" t="str">
            <v>4330</v>
          </cell>
          <cell r="G54" t="str">
            <v>Aufwand Forschung und Entwicklung</v>
          </cell>
          <cell r="I54">
            <v>0</v>
          </cell>
        </row>
        <row r="55">
          <cell r="A55">
            <v>0</v>
          </cell>
          <cell r="B55" t="str">
            <v>s</v>
          </cell>
          <cell r="C55" t="e">
            <v>#VALUE!</v>
          </cell>
          <cell r="D55">
            <v>0</v>
          </cell>
          <cell r="E55">
            <v>0</v>
          </cell>
          <cell r="F55" t="str">
            <v>4431</v>
          </cell>
          <cell r="G55" t="str">
            <v>Ausbildungsentschädigung f. Praxisbetriebe</v>
          </cell>
          <cell r="I55" t="str">
            <v>Aufwand Forschung und Entwicklung</v>
          </cell>
        </row>
        <row r="56">
          <cell r="A56">
            <v>0</v>
          </cell>
          <cell r="B56" t="str">
            <v>s</v>
          </cell>
          <cell r="C56">
            <v>0</v>
          </cell>
          <cell r="D56">
            <v>0</v>
          </cell>
          <cell r="E56">
            <v>0</v>
          </cell>
          <cell r="F56" t="str">
            <v>4230</v>
          </cell>
          <cell r="G56" t="str">
            <v>Aufwand Weiterbildung</v>
          </cell>
          <cell r="H56">
            <v>8.0476080298281811E-3</v>
          </cell>
          <cell r="I56">
            <v>660</v>
          </cell>
        </row>
        <row r="57">
          <cell r="A57">
            <v>4430</v>
          </cell>
          <cell r="B57" t="str">
            <v>s</v>
          </cell>
          <cell r="C57">
            <v>0</v>
          </cell>
          <cell r="D57">
            <v>182000</v>
          </cell>
          <cell r="E57">
            <v>136931</v>
          </cell>
          <cell r="F57" t="str">
            <v>4430</v>
          </cell>
          <cell r="G57" t="str">
            <v>Aufwand für Dienstleistungen</v>
          </cell>
          <cell r="I57">
            <v>0</v>
          </cell>
        </row>
        <row r="58">
          <cell r="A58">
            <v>4431</v>
          </cell>
          <cell r="B58" t="str">
            <v>S</v>
          </cell>
          <cell r="C58">
            <v>0</v>
          </cell>
          <cell r="D58">
            <v>0</v>
          </cell>
          <cell r="E58">
            <v>0</v>
          </cell>
          <cell r="F58" t="str">
            <v>4431</v>
          </cell>
          <cell r="G58" t="str">
            <v>Ausbildungsentschädigung f. Praxisbetriebe</v>
          </cell>
          <cell r="I58">
            <v>0</v>
          </cell>
        </row>
        <row r="59">
          <cell r="A59">
            <v>0</v>
          </cell>
          <cell r="B59" t="str">
            <v>S</v>
          </cell>
          <cell r="C59" t="e">
            <v>#VALUE!</v>
          </cell>
          <cell r="D59">
            <v>0</v>
          </cell>
          <cell r="E59">
            <v>182000</v>
          </cell>
          <cell r="F59" t="str">
            <v>4330</v>
          </cell>
          <cell r="G59" t="str">
            <v>Aufwand Forschung und Entwicklung</v>
          </cell>
          <cell r="H59">
            <v>6.8913705074782214</v>
          </cell>
          <cell r="I59" t="str">
            <v>Aufwand für Dienstleistungen</v>
          </cell>
        </row>
        <row r="60">
          <cell r="A60">
            <v>0</v>
          </cell>
          <cell r="B60" t="str">
            <v>S</v>
          </cell>
          <cell r="C60">
            <v>0</v>
          </cell>
          <cell r="D60">
            <v>0</v>
          </cell>
          <cell r="E60">
            <v>0</v>
          </cell>
          <cell r="F60" t="str">
            <v>4411</v>
          </cell>
          <cell r="G60" t="str">
            <v>Zusatzentschädigungen Infrastruktur Lernort Praxis</v>
          </cell>
          <cell r="H60">
            <v>2.2860565974126383</v>
          </cell>
          <cell r="I60" t="str">
            <v>Aufwand Forschung und Entwicklung</v>
          </cell>
        </row>
        <row r="61">
          <cell r="A61">
            <v>0</v>
          </cell>
          <cell r="B61" t="str">
            <v>S</v>
          </cell>
          <cell r="C61" t="e">
            <v>#VALUE!</v>
          </cell>
          <cell r="D61">
            <v>92441.31</v>
          </cell>
          <cell r="E61">
            <v>285000</v>
          </cell>
          <cell r="F61" t="str">
            <v>4440</v>
          </cell>
          <cell r="G61" t="str">
            <v>Ausbildungsentsch. an subventionierte Institution</v>
          </cell>
          <cell r="I61" t="str">
            <v>Aufwand Schulbetrieb</v>
          </cell>
        </row>
        <row r="62">
          <cell r="A62">
            <v>0</v>
          </cell>
          <cell r="B62" t="str">
            <v>S</v>
          </cell>
          <cell r="C62">
            <v>0</v>
          </cell>
          <cell r="D62">
            <v>0</v>
          </cell>
          <cell r="E62">
            <v>0</v>
          </cell>
          <cell r="F62" t="str">
            <v>4406</v>
          </cell>
          <cell r="G62" t="str">
            <v>Instruktionsbeiträge</v>
          </cell>
          <cell r="H62">
            <v>2.3729361593406857</v>
          </cell>
          <cell r="I62">
            <v>0</v>
          </cell>
        </row>
        <row r="63">
          <cell r="A63">
            <v>5030</v>
          </cell>
          <cell r="B63" t="str">
            <v>S</v>
          </cell>
          <cell r="C63">
            <v>468276.25</v>
          </cell>
          <cell r="D63">
            <v>517000</v>
          </cell>
          <cell r="E63">
            <v>537595.80000000005</v>
          </cell>
          <cell r="F63" t="str">
            <v>5030</v>
          </cell>
          <cell r="G63" t="str">
            <v>Besoldung Schulleitung</v>
          </cell>
          <cell r="H63">
            <v>4.0994686266798546</v>
          </cell>
          <cell r="I63">
            <v>468276.25</v>
          </cell>
        </row>
        <row r="64">
          <cell r="A64">
            <v>5031</v>
          </cell>
          <cell r="B64" t="str">
            <v>S</v>
          </cell>
          <cell r="C64">
            <v>2361713.7999999998</v>
          </cell>
          <cell r="D64">
            <v>2471000</v>
          </cell>
          <cell r="E64">
            <v>2026130.55</v>
          </cell>
          <cell r="F64" t="str">
            <v>5031</v>
          </cell>
          <cell r="G64" t="str">
            <v>Besoldung Lehrkörper</v>
          </cell>
          <cell r="H64">
            <v>20.675342019367541</v>
          </cell>
          <cell r="I64">
            <v>2361713.7999999998</v>
          </cell>
        </row>
        <row r="65">
          <cell r="A65">
            <v>5039</v>
          </cell>
          <cell r="B65" t="str">
            <v>S</v>
          </cell>
          <cell r="C65">
            <v>518950.47</v>
          </cell>
          <cell r="D65">
            <v>420000</v>
          </cell>
          <cell r="E65">
            <v>394300.65</v>
          </cell>
          <cell r="F65" t="str">
            <v>5039</v>
          </cell>
          <cell r="G65" t="str">
            <v>Besoldung Dozenten</v>
          </cell>
          <cell r="H65">
            <v>4.543090046881014</v>
          </cell>
          <cell r="I65">
            <v>518950.47</v>
          </cell>
        </row>
        <row r="66">
          <cell r="A66">
            <v>0</v>
          </cell>
          <cell r="B66" t="str">
            <v>S</v>
          </cell>
          <cell r="C66" t="e">
            <v>#VALUE!</v>
          </cell>
          <cell r="D66">
            <v>3348940.52</v>
          </cell>
          <cell r="E66">
            <v>3408000</v>
          </cell>
          <cell r="I66" t="str">
            <v>Mitarbeiter Ausbildungsgänge</v>
          </cell>
        </row>
        <row r="67">
          <cell r="A67">
            <v>0</v>
          </cell>
          <cell r="B67" t="str">
            <v>S</v>
          </cell>
          <cell r="C67">
            <v>0</v>
          </cell>
          <cell r="D67">
            <v>0</v>
          </cell>
          <cell r="E67">
            <v>0</v>
          </cell>
          <cell r="F67" t="str">
            <v>4430</v>
          </cell>
          <cell r="G67" t="str">
            <v>Aufwand für Dienstleistungen</v>
          </cell>
          <cell r="H67">
            <v>1.2473060845503696</v>
          </cell>
          <cell r="I67">
            <v>102294</v>
          </cell>
        </row>
        <row r="68">
          <cell r="A68">
            <v>5230</v>
          </cell>
          <cell r="B68" t="str">
            <v>S</v>
          </cell>
          <cell r="C68">
            <v>0</v>
          </cell>
          <cell r="D68">
            <v>0</v>
          </cell>
          <cell r="E68">
            <v>0</v>
          </cell>
          <cell r="F68" t="str">
            <v>5230</v>
          </cell>
          <cell r="G68" t="str">
            <v>Mitarbeiter Weiterbildung</v>
          </cell>
          <cell r="H68">
            <v>20.185468449704949</v>
          </cell>
          <cell r="I68">
            <v>0</v>
          </cell>
        </row>
        <row r="69">
          <cell r="A69">
            <v>0</v>
          </cell>
          <cell r="B69" t="str">
            <v>S</v>
          </cell>
          <cell r="C69" t="e">
            <v>#VALUE!</v>
          </cell>
          <cell r="D69">
            <v>0</v>
          </cell>
          <cell r="E69">
            <v>0</v>
          </cell>
          <cell r="F69" t="str">
            <v>5039</v>
          </cell>
          <cell r="G69" t="str">
            <v>Besoldung Dozenten</v>
          </cell>
          <cell r="H69">
            <v>4.5054871148856348</v>
          </cell>
          <cell r="I69" t="str">
            <v>Mitarbeiter Weiterbildungen</v>
          </cell>
        </row>
        <row r="70">
          <cell r="A70">
            <v>0</v>
          </cell>
          <cell r="B70" t="str">
            <v>S</v>
          </cell>
          <cell r="C70">
            <v>0</v>
          </cell>
          <cell r="D70">
            <v>0</v>
          </cell>
          <cell r="E70">
            <v>0</v>
          </cell>
          <cell r="I70" t="str">
            <v>Mitarbeiter Ausbildungsgänge</v>
          </cell>
        </row>
        <row r="71">
          <cell r="A71">
            <v>5330</v>
          </cell>
          <cell r="B71" t="str">
            <v>S</v>
          </cell>
          <cell r="C71">
            <v>0</v>
          </cell>
          <cell r="D71">
            <v>0</v>
          </cell>
          <cell r="E71">
            <v>0</v>
          </cell>
          <cell r="F71" t="str">
            <v>5330</v>
          </cell>
          <cell r="G71" t="str">
            <v>Mitarbeiter Forschung und Entwicklung</v>
          </cell>
          <cell r="I71">
            <v>0</v>
          </cell>
        </row>
        <row r="72">
          <cell r="A72">
            <v>0</v>
          </cell>
          <cell r="B72" t="str">
            <v>S</v>
          </cell>
          <cell r="C72" t="e">
            <v>#VALUE!</v>
          </cell>
          <cell r="D72">
            <v>0</v>
          </cell>
          <cell r="E72">
            <v>0</v>
          </cell>
          <cell r="F72" t="str">
            <v>5230</v>
          </cell>
          <cell r="G72" t="str">
            <v>Mitarbeiter Weiterbildung</v>
          </cell>
          <cell r="I72" t="str">
            <v>Mitarbeiter Forschung und Entwicklung</v>
          </cell>
        </row>
        <row r="73">
          <cell r="A73">
            <v>0</v>
          </cell>
          <cell r="B73" t="str">
            <v>S</v>
          </cell>
          <cell r="C73">
            <v>0</v>
          </cell>
          <cell r="D73">
            <v>0</v>
          </cell>
          <cell r="E73">
            <v>0</v>
          </cell>
          <cell r="F73" t="str">
            <v>5030</v>
          </cell>
          <cell r="G73" t="str">
            <v>Besoldung Schulleitung</v>
          </cell>
          <cell r="H73">
            <v>4.5118414492066208</v>
          </cell>
          <cell r="I73">
            <v>370024.9</v>
          </cell>
        </row>
        <row r="74">
          <cell r="A74">
            <v>5430</v>
          </cell>
          <cell r="B74" t="str">
            <v>S</v>
          </cell>
          <cell r="C74">
            <v>45450.5</v>
          </cell>
          <cell r="D74">
            <v>40000</v>
          </cell>
          <cell r="E74">
            <v>34795.35</v>
          </cell>
          <cell r="F74" t="str">
            <v>5430</v>
          </cell>
          <cell r="G74" t="str">
            <v>Mitarbeiter Dienstleistungen</v>
          </cell>
          <cell r="H74">
            <v>0.39789098596589673</v>
          </cell>
          <cell r="I74">
            <v>45450.5</v>
          </cell>
        </row>
        <row r="75">
          <cell r="A75">
            <v>0</v>
          </cell>
          <cell r="B75" t="str">
            <v>S</v>
          </cell>
          <cell r="C75" t="e">
            <v>#VALUE!</v>
          </cell>
          <cell r="D75">
            <v>45450.5</v>
          </cell>
          <cell r="E75">
            <v>40000</v>
          </cell>
          <cell r="F75" t="str">
            <v>5032</v>
          </cell>
          <cell r="G75" t="str">
            <v>Besoldung Lernende</v>
          </cell>
          <cell r="H75">
            <v>31.90945049461855</v>
          </cell>
          <cell r="I75" t="str">
            <v>Mitarbeiter Dienstleistungen</v>
          </cell>
        </row>
        <row r="76">
          <cell r="A76">
            <v>0</v>
          </cell>
          <cell r="B76" t="str">
            <v>S</v>
          </cell>
          <cell r="C76">
            <v>0</v>
          </cell>
          <cell r="D76">
            <v>0</v>
          </cell>
          <cell r="E76">
            <v>0</v>
          </cell>
          <cell r="F76" t="str">
            <v>5033</v>
          </cell>
          <cell r="G76" t="str">
            <v>Zulagen aus Praxis Einsatz</v>
          </cell>
          <cell r="H76">
            <v>0.10680151323221976</v>
          </cell>
          <cell r="I76">
            <v>8759</v>
          </cell>
        </row>
        <row r="77">
          <cell r="A77">
            <v>5610</v>
          </cell>
          <cell r="B77" t="str">
            <v>S</v>
          </cell>
          <cell r="C77">
            <v>583063.69999999995</v>
          </cell>
          <cell r="D77">
            <v>600000</v>
          </cell>
          <cell r="E77">
            <v>580933.55000000005</v>
          </cell>
          <cell r="F77" t="str">
            <v>5610</v>
          </cell>
          <cell r="G77" t="str">
            <v>Mitarbeiter Verwaltung</v>
          </cell>
          <cell r="H77">
            <v>5.10436167861572</v>
          </cell>
          <cell r="I77">
            <v>583063.69999999995</v>
          </cell>
        </row>
        <row r="78">
          <cell r="A78">
            <v>5611</v>
          </cell>
          <cell r="B78" t="str">
            <v>S</v>
          </cell>
          <cell r="C78">
            <v>0</v>
          </cell>
          <cell r="D78">
            <v>0</v>
          </cell>
          <cell r="E78">
            <v>0</v>
          </cell>
          <cell r="F78" t="str">
            <v>5611</v>
          </cell>
          <cell r="G78" t="str">
            <v>Mitarbeiter Technik, Hauswirtschaft</v>
          </cell>
          <cell r="H78">
            <v>4.024664255439097</v>
          </cell>
          <cell r="I78">
            <v>0</v>
          </cell>
        </row>
        <row r="79">
          <cell r="A79">
            <v>0</v>
          </cell>
          <cell r="B79" t="str">
            <v>S</v>
          </cell>
          <cell r="C79" t="e">
            <v>#VALUE!</v>
          </cell>
          <cell r="D79">
            <v>583063.69999999995</v>
          </cell>
          <cell r="E79">
            <v>600000</v>
          </cell>
          <cell r="F79" t="str">
            <v>5110</v>
          </cell>
          <cell r="G79" t="str">
            <v>Löhne Lernende</v>
          </cell>
          <cell r="I79" t="str">
            <v>Mitarbeiter Verwaltung, Technik, Hauswirtschaft</v>
          </cell>
        </row>
        <row r="80">
          <cell r="A80">
            <v>0</v>
          </cell>
          <cell r="B80" t="str">
            <v>S</v>
          </cell>
          <cell r="C80">
            <v>0</v>
          </cell>
          <cell r="D80">
            <v>0</v>
          </cell>
          <cell r="E80">
            <v>0</v>
          </cell>
          <cell r="F80" t="str">
            <v>5130</v>
          </cell>
          <cell r="G80" t="str">
            <v>Zulagen aus Praxis Einsatz</v>
          </cell>
          <cell r="I80">
            <v>0</v>
          </cell>
        </row>
        <row r="81">
          <cell r="A81">
            <v>5700</v>
          </cell>
          <cell r="B81" t="str">
            <v>S</v>
          </cell>
          <cell r="C81">
            <v>147492.6</v>
          </cell>
          <cell r="D81">
            <v>490000</v>
          </cell>
          <cell r="E81">
            <v>475773.85</v>
          </cell>
          <cell r="F81" t="str">
            <v>5700</v>
          </cell>
          <cell r="G81" t="str">
            <v>AHV, IV, EO, ALV</v>
          </cell>
          <cell r="H81">
            <v>1.2912063901755453</v>
          </cell>
          <cell r="I81">
            <v>147492.6</v>
          </cell>
        </row>
        <row r="82">
          <cell r="A82">
            <v>5720</v>
          </cell>
          <cell r="B82" t="str">
            <v>S</v>
          </cell>
          <cell r="C82">
            <v>326856.55</v>
          </cell>
          <cell r="D82">
            <v>233000</v>
          </cell>
          <cell r="E82">
            <v>290765.15000000002</v>
          </cell>
          <cell r="F82" t="str">
            <v>5720</v>
          </cell>
          <cell r="G82" t="str">
            <v>Berufliche Vorsorge</v>
          </cell>
          <cell r="H82">
            <v>2.8614267158537618</v>
          </cell>
          <cell r="I82">
            <v>326856.55</v>
          </cell>
        </row>
        <row r="83">
          <cell r="A83">
            <v>5730</v>
          </cell>
          <cell r="B83" t="str">
            <v>S</v>
          </cell>
          <cell r="C83">
            <v>103882.7</v>
          </cell>
          <cell r="D83">
            <v>117000</v>
          </cell>
          <cell r="E83">
            <v>28778.799999999999</v>
          </cell>
          <cell r="F83" t="str">
            <v>5730</v>
          </cell>
          <cell r="G83" t="str">
            <v>Unfallversicherung</v>
          </cell>
          <cell r="H83">
            <v>0.90942871756745158</v>
          </cell>
          <cell r="I83">
            <v>103882.7</v>
          </cell>
        </row>
        <row r="84">
          <cell r="A84">
            <v>5740</v>
          </cell>
          <cell r="B84" t="str">
            <v>S</v>
          </cell>
          <cell r="C84">
            <v>32328</v>
          </cell>
          <cell r="D84">
            <v>26000</v>
          </cell>
          <cell r="E84">
            <v>26526</v>
          </cell>
          <cell r="F84" t="str">
            <v>5740</v>
          </cell>
          <cell r="G84" t="str">
            <v>Krankentaggeld Versicherung</v>
          </cell>
          <cell r="H84">
            <v>0.28301162350921349</v>
          </cell>
          <cell r="I84">
            <v>32328</v>
          </cell>
        </row>
        <row r="85">
          <cell r="A85">
            <v>0</v>
          </cell>
          <cell r="B85" t="str">
            <v>S</v>
          </cell>
          <cell r="C85" t="e">
            <v>#VALUE!</v>
          </cell>
          <cell r="D85">
            <v>610559.85</v>
          </cell>
          <cell r="E85">
            <v>866000</v>
          </cell>
          <cell r="F85" t="str">
            <v>5330</v>
          </cell>
          <cell r="G85" t="str">
            <v>Mitarbeiter Forschung und Entwicklung</v>
          </cell>
          <cell r="I85" t="str">
            <v>Sozialversicherungsaufwand</v>
          </cell>
        </row>
        <row r="86">
          <cell r="A86">
            <v>0</v>
          </cell>
          <cell r="B86" t="str">
            <v>S</v>
          </cell>
          <cell r="C86">
            <v>0</v>
          </cell>
          <cell r="D86">
            <v>0</v>
          </cell>
          <cell r="E86">
            <v>0</v>
          </cell>
          <cell r="I86" t="str">
            <v>Mitarbeiter Forschung und Entwicklung</v>
          </cell>
        </row>
        <row r="87">
          <cell r="A87">
            <v>5800</v>
          </cell>
          <cell r="B87" t="str">
            <v>S</v>
          </cell>
          <cell r="C87">
            <v>4121.1000000000004</v>
          </cell>
          <cell r="D87">
            <v>30000</v>
          </cell>
          <cell r="E87">
            <v>19978.39</v>
          </cell>
          <cell r="F87" t="str">
            <v>5800</v>
          </cell>
          <cell r="G87" t="str">
            <v>Personalbeschaffung</v>
          </cell>
          <cell r="H87">
            <v>3.6077678843226303E-2</v>
          </cell>
          <cell r="I87">
            <v>4121.1000000000004</v>
          </cell>
        </row>
        <row r="88">
          <cell r="A88">
            <v>5810</v>
          </cell>
          <cell r="B88" t="str">
            <v>S</v>
          </cell>
          <cell r="C88">
            <v>209401.8</v>
          </cell>
          <cell r="D88">
            <v>120000</v>
          </cell>
          <cell r="E88">
            <v>77259.72</v>
          </cell>
          <cell r="F88" t="str">
            <v>5810</v>
          </cell>
          <cell r="G88" t="str">
            <v>Aus- und Weiterbildung</v>
          </cell>
          <cell r="H88">
            <v>1.833183103926987</v>
          </cell>
          <cell r="I88">
            <v>209401.8</v>
          </cell>
        </row>
        <row r="89">
          <cell r="A89">
            <v>5820</v>
          </cell>
          <cell r="B89" t="str">
            <v>S</v>
          </cell>
          <cell r="C89">
            <v>28775.65</v>
          </cell>
          <cell r="D89">
            <v>30000</v>
          </cell>
          <cell r="E89">
            <v>23565.5</v>
          </cell>
          <cell r="F89" t="str">
            <v>5820</v>
          </cell>
          <cell r="G89" t="str">
            <v>Spesenentschädigung</v>
          </cell>
          <cell r="H89">
            <v>0.25191299876370021</v>
          </cell>
          <cell r="I89">
            <v>28775.65</v>
          </cell>
        </row>
        <row r="90">
          <cell r="A90">
            <v>5830</v>
          </cell>
          <cell r="B90" t="str">
            <v>S</v>
          </cell>
          <cell r="C90">
            <v>143928</v>
          </cell>
          <cell r="D90">
            <v>155000</v>
          </cell>
          <cell r="E90">
            <v>157514.85</v>
          </cell>
          <cell r="F90" t="str">
            <v>5830</v>
          </cell>
          <cell r="G90" t="str">
            <v>Lohnzusatzaufwand</v>
          </cell>
          <cell r="H90">
            <v>1.2600005242648504</v>
          </cell>
          <cell r="I90">
            <v>143928</v>
          </cell>
        </row>
        <row r="91">
          <cell r="A91">
            <v>5840</v>
          </cell>
          <cell r="B91" t="str">
            <v>S</v>
          </cell>
          <cell r="C91">
            <v>65004</v>
          </cell>
          <cell r="D91">
            <v>65000</v>
          </cell>
          <cell r="E91">
            <v>65004</v>
          </cell>
          <cell r="F91" t="str">
            <v>5840</v>
          </cell>
          <cell r="G91" t="str">
            <v>Personalkantine</v>
          </cell>
          <cell r="H91">
            <v>0.56906977154766514</v>
          </cell>
          <cell r="I91">
            <v>65004</v>
          </cell>
        </row>
        <row r="92">
          <cell r="A92">
            <v>5880</v>
          </cell>
          <cell r="B92" t="str">
            <v>S</v>
          </cell>
          <cell r="C92">
            <v>59258.45</v>
          </cell>
          <cell r="D92">
            <v>60000</v>
          </cell>
          <cell r="E92">
            <v>65612.27</v>
          </cell>
          <cell r="F92" t="str">
            <v>5880</v>
          </cell>
          <cell r="G92" t="str">
            <v>Sonstiger Personalaufwand</v>
          </cell>
          <cell r="H92">
            <v>0.51877103876328734</v>
          </cell>
          <cell r="I92">
            <v>59258.45</v>
          </cell>
        </row>
        <row r="93">
          <cell r="A93">
            <v>0</v>
          </cell>
          <cell r="B93" t="str">
            <v>S</v>
          </cell>
          <cell r="C93" t="e">
            <v>#VALUE!</v>
          </cell>
          <cell r="D93">
            <v>510489</v>
          </cell>
          <cell r="E93">
            <v>460000</v>
          </cell>
          <cell r="I93" t="str">
            <v>Übriger Personalaufwand</v>
          </cell>
        </row>
        <row r="94">
          <cell r="A94">
            <v>0</v>
          </cell>
          <cell r="B94" t="str">
            <v>S</v>
          </cell>
          <cell r="C94">
            <v>0</v>
          </cell>
          <cell r="D94">
            <v>0</v>
          </cell>
          <cell r="E94">
            <v>0</v>
          </cell>
          <cell r="F94" t="str">
            <v>5700</v>
          </cell>
          <cell r="G94" t="str">
            <v>AHV, IV, EO, ALV</v>
          </cell>
          <cell r="H94">
            <v>4.2395786762120338</v>
          </cell>
          <cell r="I94">
            <v>347696.1</v>
          </cell>
        </row>
        <row r="95">
          <cell r="A95">
            <v>0</v>
          </cell>
          <cell r="B95" t="str">
            <v>S</v>
          </cell>
          <cell r="C95" t="e">
            <v>#VALUE!</v>
          </cell>
          <cell r="D95">
            <v>5098503.57</v>
          </cell>
          <cell r="E95">
            <v>5374000</v>
          </cell>
          <cell r="F95" t="str">
            <v>5720</v>
          </cell>
          <cell r="G95" t="str">
            <v>Berufliche Vorsorge</v>
          </cell>
          <cell r="H95">
            <v>2.7906013634359947</v>
          </cell>
          <cell r="I95" t="str">
            <v>Personalaufwand</v>
          </cell>
        </row>
        <row r="96">
          <cell r="A96">
            <v>0</v>
          </cell>
          <cell r="B96" t="str">
            <v>S</v>
          </cell>
          <cell r="C96">
            <v>0</v>
          </cell>
          <cell r="D96">
            <v>0</v>
          </cell>
          <cell r="E96">
            <v>0</v>
          </cell>
          <cell r="F96" t="str">
            <v>5730</v>
          </cell>
          <cell r="G96" t="str">
            <v>Unfallversicherung</v>
          </cell>
          <cell r="H96">
            <v>0.9289872166014409</v>
          </cell>
          <cell r="I96">
            <v>76188.05</v>
          </cell>
        </row>
        <row r="97">
          <cell r="A97">
            <v>6000</v>
          </cell>
          <cell r="B97" t="str">
            <v>S</v>
          </cell>
          <cell r="C97">
            <v>195655</v>
          </cell>
          <cell r="D97">
            <v>107000</v>
          </cell>
          <cell r="E97">
            <v>99900</v>
          </cell>
          <cell r="F97" t="str">
            <v>6000</v>
          </cell>
          <cell r="G97" t="str">
            <v>Fremdmieten</v>
          </cell>
          <cell r="H97">
            <v>1.7128383815174206</v>
          </cell>
          <cell r="I97">
            <v>195655</v>
          </cell>
        </row>
        <row r="98">
          <cell r="A98">
            <v>6040</v>
          </cell>
          <cell r="B98" t="str">
            <v>S</v>
          </cell>
          <cell r="C98">
            <v>208127</v>
          </cell>
          <cell r="D98">
            <v>134000</v>
          </cell>
          <cell r="E98">
            <v>121966.05</v>
          </cell>
          <cell r="F98" t="str">
            <v>6040</v>
          </cell>
          <cell r="G98" t="str">
            <v>Reinigung</v>
          </cell>
          <cell r="H98">
            <v>1.8220230192434448</v>
          </cell>
          <cell r="I98">
            <v>208127</v>
          </cell>
        </row>
        <row r="99">
          <cell r="A99">
            <v>6050</v>
          </cell>
          <cell r="B99" t="str">
            <v>S</v>
          </cell>
          <cell r="C99">
            <v>55014.400000000001</v>
          </cell>
          <cell r="D99">
            <v>59000</v>
          </cell>
          <cell r="E99">
            <v>73822.5</v>
          </cell>
          <cell r="F99" t="str">
            <v>6050</v>
          </cell>
          <cell r="G99" t="str">
            <v>Unterhalt Geschäftsräume</v>
          </cell>
          <cell r="H99">
            <v>0.48161700879687197</v>
          </cell>
          <cell r="I99">
            <v>55014.400000000001</v>
          </cell>
        </row>
        <row r="100">
          <cell r="A100">
            <v>0</v>
          </cell>
          <cell r="B100" t="str">
            <v>S</v>
          </cell>
          <cell r="C100" t="e">
            <v>#VALUE!</v>
          </cell>
          <cell r="D100">
            <v>458796.4</v>
          </cell>
          <cell r="E100">
            <v>300000</v>
          </cell>
          <cell r="F100" t="str">
            <v>5800</v>
          </cell>
          <cell r="G100" t="str">
            <v>Personalbeschaffung</v>
          </cell>
          <cell r="H100">
            <v>5.0249996138977154E-2</v>
          </cell>
          <cell r="I100" t="str">
            <v>Raumaufwand</v>
          </cell>
        </row>
        <row r="101">
          <cell r="A101">
            <v>0</v>
          </cell>
          <cell r="B101" t="str">
            <v>S</v>
          </cell>
          <cell r="C101">
            <v>0</v>
          </cell>
          <cell r="D101">
            <v>0</v>
          </cell>
          <cell r="E101">
            <v>0</v>
          </cell>
          <cell r="F101" t="str">
            <v>5810</v>
          </cell>
          <cell r="G101" t="str">
            <v>Aus- und Weiterbildung</v>
          </cell>
          <cell r="H101">
            <v>1.2862510204092632</v>
          </cell>
          <cell r="I101">
            <v>105487.95</v>
          </cell>
        </row>
        <row r="102">
          <cell r="A102">
            <v>6150</v>
          </cell>
          <cell r="B102" t="str">
            <v>S</v>
          </cell>
          <cell r="C102">
            <v>6361.3</v>
          </cell>
          <cell r="D102">
            <v>5000</v>
          </cell>
          <cell r="E102">
            <v>5264</v>
          </cell>
          <cell r="F102" t="str">
            <v>6150</v>
          </cell>
          <cell r="G102" t="str">
            <v>URE Maschinen und Apparate</v>
          </cell>
          <cell r="H102">
            <v>5.5689242781154419E-2</v>
          </cell>
          <cell r="I102">
            <v>6361.3</v>
          </cell>
        </row>
        <row r="103">
          <cell r="A103">
            <v>6151</v>
          </cell>
          <cell r="B103" t="str">
            <v>S</v>
          </cell>
          <cell r="C103">
            <v>29305.3</v>
          </cell>
          <cell r="D103">
            <v>30000</v>
          </cell>
          <cell r="E103">
            <v>42025</v>
          </cell>
          <cell r="F103" t="str">
            <v>6151</v>
          </cell>
          <cell r="G103" t="str">
            <v>URE Mobiliar und Einrichtungen</v>
          </cell>
          <cell r="H103">
            <v>0.2565497565709155</v>
          </cell>
          <cell r="I103">
            <v>29305.3</v>
          </cell>
        </row>
        <row r="104">
          <cell r="A104">
            <v>6152</v>
          </cell>
          <cell r="B104" t="str">
            <v>S</v>
          </cell>
          <cell r="C104">
            <v>0</v>
          </cell>
          <cell r="D104">
            <v>3000</v>
          </cell>
          <cell r="E104">
            <v>1936.55</v>
          </cell>
          <cell r="F104" t="str">
            <v>6152</v>
          </cell>
          <cell r="G104" t="str">
            <v>URE Werkzeuge und Geräte</v>
          </cell>
          <cell r="H104">
            <v>0.594462173148808</v>
          </cell>
          <cell r="I104">
            <v>0</v>
          </cell>
        </row>
        <row r="105">
          <cell r="A105">
            <v>0</v>
          </cell>
          <cell r="B105" t="str">
            <v>S</v>
          </cell>
          <cell r="C105" t="e">
            <v>#VALUE!</v>
          </cell>
          <cell r="D105">
            <v>35666.6</v>
          </cell>
          <cell r="E105">
            <v>38000</v>
          </cell>
          <cell r="F105" t="str">
            <v>5880</v>
          </cell>
          <cell r="G105" t="str">
            <v>Sonstiger Personalaufwand</v>
          </cell>
          <cell r="H105">
            <v>0.47623488551605719</v>
          </cell>
          <cell r="I105" t="str">
            <v>Unterhalt, Reparaturen, Ersatz (URE) mob. Anlagen</v>
          </cell>
        </row>
        <row r="106">
          <cell r="A106">
            <v>0</v>
          </cell>
          <cell r="B106" t="str">
            <v>S</v>
          </cell>
          <cell r="C106">
            <v>0</v>
          </cell>
          <cell r="D106">
            <v>0</v>
          </cell>
          <cell r="E106">
            <v>0</v>
          </cell>
          <cell r="F106" t="str">
            <v>5880</v>
          </cell>
          <cell r="G106" t="str">
            <v>Sonstiger Personalaufwand</v>
          </cell>
          <cell r="H106">
            <v>0.51638396956219768</v>
          </cell>
          <cell r="I106" t="str">
            <v>Übriger Personalaufwand</v>
          </cell>
        </row>
        <row r="107">
          <cell r="A107">
            <v>6200</v>
          </cell>
          <cell r="B107" t="str">
            <v>S</v>
          </cell>
          <cell r="C107">
            <v>504</v>
          </cell>
          <cell r="D107">
            <v>1000</v>
          </cell>
          <cell r="E107">
            <v>504</v>
          </cell>
          <cell r="F107" t="str">
            <v>6200</v>
          </cell>
          <cell r="G107" t="str">
            <v>Fahrzeugaufwand</v>
          </cell>
          <cell r="H107">
            <v>4.4122079388964246E-3</v>
          </cell>
          <cell r="I107">
            <v>504</v>
          </cell>
        </row>
        <row r="108">
          <cell r="A108">
            <v>0</v>
          </cell>
          <cell r="B108" t="str">
            <v>S</v>
          </cell>
          <cell r="C108" t="e">
            <v>#VALUE!</v>
          </cell>
          <cell r="D108">
            <v>504</v>
          </cell>
          <cell r="E108">
            <v>1000</v>
          </cell>
          <cell r="I108" t="str">
            <v>Fahrzeug- und Transportaufwand</v>
          </cell>
        </row>
        <row r="109">
          <cell r="A109">
            <v>0</v>
          </cell>
          <cell r="B109" t="str">
            <v>S</v>
          </cell>
          <cell r="C109">
            <v>0</v>
          </cell>
          <cell r="D109">
            <v>0</v>
          </cell>
          <cell r="E109">
            <v>0</v>
          </cell>
          <cell r="I109" t="str">
            <v>Personalaufwand</v>
          </cell>
        </row>
        <row r="110">
          <cell r="A110">
            <v>6300</v>
          </cell>
          <cell r="B110" t="str">
            <v>S</v>
          </cell>
          <cell r="C110">
            <v>466.6</v>
          </cell>
          <cell r="D110">
            <v>12000</v>
          </cell>
          <cell r="E110">
            <v>2885.6</v>
          </cell>
          <cell r="F110" t="str">
            <v>6300</v>
          </cell>
          <cell r="G110" t="str">
            <v>Sachversicherungen</v>
          </cell>
          <cell r="H110">
            <v>4.0847940958116504E-3</v>
          </cell>
          <cell r="I110">
            <v>466.6</v>
          </cell>
        </row>
        <row r="111">
          <cell r="A111">
            <v>6360</v>
          </cell>
          <cell r="B111" t="str">
            <v>S</v>
          </cell>
          <cell r="C111">
            <v>0</v>
          </cell>
          <cell r="D111">
            <v>3000</v>
          </cell>
          <cell r="E111">
            <v>0</v>
          </cell>
          <cell r="F111" t="str">
            <v>6360</v>
          </cell>
          <cell r="G111" t="str">
            <v>Abgaben, Gebühren, Bewilligungen</v>
          </cell>
          <cell r="H111">
            <v>1.1818643992532669</v>
          </cell>
          <cell r="I111">
            <v>0</v>
          </cell>
        </row>
        <row r="112">
          <cell r="A112">
            <v>0</v>
          </cell>
          <cell r="B112" t="str">
            <v>S</v>
          </cell>
          <cell r="C112" t="e">
            <v>#VALUE!</v>
          </cell>
          <cell r="D112">
            <v>466.6</v>
          </cell>
          <cell r="E112">
            <v>15000</v>
          </cell>
          <cell r="F112" t="str">
            <v>6050</v>
          </cell>
          <cell r="G112" t="str">
            <v>Unterhalt Geschäftsräume</v>
          </cell>
          <cell r="H112">
            <v>0.51929507548111287</v>
          </cell>
          <cell r="I112" t="str">
            <v>Sachvers., Abgaben, Gebühren</v>
          </cell>
        </row>
        <row r="113">
          <cell r="A113">
            <v>0</v>
          </cell>
          <cell r="B113" t="str">
            <v>S</v>
          </cell>
          <cell r="C113">
            <v>0</v>
          </cell>
          <cell r="D113">
            <v>0</v>
          </cell>
          <cell r="E113">
            <v>0</v>
          </cell>
          <cell r="F113" t="str">
            <v>6050</v>
          </cell>
          <cell r="G113" t="str">
            <v>Unterhalt Geschäftsräume</v>
          </cell>
          <cell r="H113">
            <v>0.47940089987305723</v>
          </cell>
          <cell r="I113" t="str">
            <v>Raumaufwand</v>
          </cell>
        </row>
        <row r="114">
          <cell r="A114">
            <v>6400</v>
          </cell>
          <cell r="B114" t="str">
            <v>S</v>
          </cell>
          <cell r="C114">
            <v>44700</v>
          </cell>
          <cell r="D114">
            <v>41000</v>
          </cell>
          <cell r="E114">
            <v>44700</v>
          </cell>
          <cell r="F114" t="str">
            <v>6400</v>
          </cell>
          <cell r="G114" t="str">
            <v>Elektrizität</v>
          </cell>
          <cell r="H114">
            <v>0.39132082315212335</v>
          </cell>
          <cell r="I114">
            <v>44700</v>
          </cell>
        </row>
        <row r="115">
          <cell r="A115">
            <v>6420</v>
          </cell>
          <cell r="B115" t="str">
            <v>S</v>
          </cell>
          <cell r="C115">
            <v>24453</v>
          </cell>
          <cell r="D115">
            <v>53000</v>
          </cell>
          <cell r="E115">
            <v>30106</v>
          </cell>
          <cell r="F115" t="str">
            <v>6420</v>
          </cell>
          <cell r="G115" t="str">
            <v>Brennstoffe, Heizmaterial</v>
          </cell>
          <cell r="H115">
            <v>0.2140708744639569</v>
          </cell>
          <cell r="I115">
            <v>24453</v>
          </cell>
        </row>
        <row r="116">
          <cell r="A116">
            <v>6430</v>
          </cell>
          <cell r="B116" t="str">
            <v>S</v>
          </cell>
          <cell r="C116">
            <v>2400</v>
          </cell>
          <cell r="D116">
            <v>3000</v>
          </cell>
          <cell r="E116">
            <v>2400</v>
          </cell>
          <cell r="F116" t="str">
            <v>6430</v>
          </cell>
          <cell r="G116" t="str">
            <v>Wasser</v>
          </cell>
          <cell r="H116">
            <v>2.1010513994744882E-2</v>
          </cell>
          <cell r="I116">
            <v>2400</v>
          </cell>
        </row>
        <row r="117">
          <cell r="A117">
            <v>6460</v>
          </cell>
          <cell r="B117" t="str">
            <v>S</v>
          </cell>
          <cell r="C117">
            <v>0</v>
          </cell>
          <cell r="D117">
            <v>0</v>
          </cell>
          <cell r="E117">
            <v>0</v>
          </cell>
          <cell r="F117" t="str">
            <v>6460</v>
          </cell>
          <cell r="G117" t="str">
            <v>Entsorgung</v>
          </cell>
          <cell r="H117">
            <v>0.27581733823593507</v>
          </cell>
          <cell r="I117">
            <v>0</v>
          </cell>
        </row>
        <row r="118">
          <cell r="A118">
            <v>0</v>
          </cell>
          <cell r="B118" t="str">
            <v>S</v>
          </cell>
          <cell r="C118" t="e">
            <v>#VALUE!</v>
          </cell>
          <cell r="D118">
            <v>71553</v>
          </cell>
          <cell r="E118">
            <v>97000</v>
          </cell>
          <cell r="F118" t="str">
            <v>6152</v>
          </cell>
          <cell r="G118" t="str">
            <v>URE Werkzeuge und Geräte</v>
          </cell>
          <cell r="I118" t="str">
            <v>Energie- und Entsorgungsaufwand</v>
          </cell>
        </row>
        <row r="119">
          <cell r="A119">
            <v>0</v>
          </cell>
          <cell r="B119" t="str">
            <v>S</v>
          </cell>
          <cell r="C119">
            <v>0</v>
          </cell>
          <cell r="D119">
            <v>0</v>
          </cell>
          <cell r="E119">
            <v>0</v>
          </cell>
          <cell r="I119" t="str">
            <v>Unterhalt, Reparaturen, Ersatz (URE) mob. Anlagen</v>
          </cell>
        </row>
        <row r="120">
          <cell r="A120">
            <v>6500</v>
          </cell>
          <cell r="B120" t="str">
            <v>S</v>
          </cell>
          <cell r="C120">
            <v>98717.55</v>
          </cell>
          <cell r="D120">
            <v>104000</v>
          </cell>
          <cell r="E120">
            <v>110255.75</v>
          </cell>
          <cell r="F120" t="str">
            <v>6500</v>
          </cell>
          <cell r="G120" t="str">
            <v>Büromaterial, Drucksachen, Fotokopien, Fachliterat</v>
          </cell>
          <cell r="H120">
            <v>0.8642110274174698</v>
          </cell>
          <cell r="I120">
            <v>98717.55</v>
          </cell>
        </row>
        <row r="121">
          <cell r="A121">
            <v>6510</v>
          </cell>
          <cell r="B121" t="str">
            <v>S</v>
          </cell>
          <cell r="C121">
            <v>37775.550000000003</v>
          </cell>
          <cell r="D121">
            <v>41000</v>
          </cell>
          <cell r="E121">
            <v>38997.449999999997</v>
          </cell>
          <cell r="F121" t="str">
            <v>6510</v>
          </cell>
          <cell r="G121" t="str">
            <v>Telefon, Fax, Internet, Porti</v>
          </cell>
          <cell r="H121">
            <v>0.3307015508059104</v>
          </cell>
          <cell r="I121">
            <v>37775.550000000003</v>
          </cell>
        </row>
        <row r="122">
          <cell r="A122">
            <v>6560</v>
          </cell>
          <cell r="B122" t="str">
            <v>S</v>
          </cell>
          <cell r="C122">
            <v>108393.60000000001</v>
          </cell>
          <cell r="D122">
            <v>110000</v>
          </cell>
          <cell r="E122">
            <v>110029.95</v>
          </cell>
          <cell r="F122" t="str">
            <v>6560</v>
          </cell>
          <cell r="G122" t="str">
            <v>Informatikaufwand</v>
          </cell>
          <cell r="H122">
            <v>0.94891885405865783</v>
          </cell>
          <cell r="I122">
            <v>108393.60000000001</v>
          </cell>
        </row>
        <row r="123">
          <cell r="A123">
            <v>6590</v>
          </cell>
          <cell r="B123" t="str">
            <v>S</v>
          </cell>
          <cell r="C123">
            <v>147052.75</v>
          </cell>
          <cell r="D123">
            <v>5000</v>
          </cell>
          <cell r="E123">
            <v>3399.55</v>
          </cell>
          <cell r="F123" t="str">
            <v>6590</v>
          </cell>
          <cell r="G123" t="str">
            <v>Übriger Verwaltungsaufwand</v>
          </cell>
          <cell r="H123">
            <v>1.2873557757669667</v>
          </cell>
          <cell r="I123">
            <v>147052.75</v>
          </cell>
        </row>
        <row r="124">
          <cell r="A124">
            <v>0</v>
          </cell>
          <cell r="B124" t="str">
            <v>S</v>
          </cell>
          <cell r="C124" t="e">
            <v>#VALUE!</v>
          </cell>
          <cell r="D124">
            <v>391939.45</v>
          </cell>
          <cell r="E124">
            <v>260000</v>
          </cell>
          <cell r="F124" t="str">
            <v>6360</v>
          </cell>
          <cell r="G124" t="str">
            <v>Abgaben, Gebühren, Bewilligungen</v>
          </cell>
          <cell r="H124">
            <v>4.0659983546265802E-3</v>
          </cell>
          <cell r="I124" t="str">
            <v>Verwaltungs- und Informatikaufwand</v>
          </cell>
        </row>
        <row r="125">
          <cell r="A125">
            <v>0</v>
          </cell>
          <cell r="B125" t="str">
            <v>S</v>
          </cell>
          <cell r="C125">
            <v>0</v>
          </cell>
          <cell r="D125">
            <v>0</v>
          </cell>
          <cell r="E125">
            <v>0</v>
          </cell>
          <cell r="F125" t="str">
            <v>6360</v>
          </cell>
          <cell r="G125" t="str">
            <v>Abgaben, Gebühren, Bewilligungen</v>
          </cell>
          <cell r="I125" t="str">
            <v>Sachvers., Abgaben, Gebühren</v>
          </cell>
        </row>
        <row r="126">
          <cell r="A126">
            <v>6630</v>
          </cell>
          <cell r="B126" t="str">
            <v>S</v>
          </cell>
          <cell r="C126">
            <v>132314.06</v>
          </cell>
          <cell r="D126">
            <v>100000</v>
          </cell>
          <cell r="E126">
            <v>165344.92000000001</v>
          </cell>
          <cell r="F126" t="str">
            <v>6630</v>
          </cell>
          <cell r="G126" t="str">
            <v>Werbeaufwand</v>
          </cell>
          <cell r="H126">
            <v>1.1583276705547974</v>
          </cell>
          <cell r="I126">
            <v>132314.06</v>
          </cell>
        </row>
        <row r="127">
          <cell r="A127">
            <v>0</v>
          </cell>
          <cell r="B127" t="str">
            <v>S</v>
          </cell>
          <cell r="C127" t="e">
            <v>#VALUE!</v>
          </cell>
          <cell r="D127">
            <v>132314.06</v>
          </cell>
          <cell r="E127">
            <v>100000</v>
          </cell>
          <cell r="F127" t="str">
            <v>6400</v>
          </cell>
          <cell r="G127" t="str">
            <v>Elektrizität</v>
          </cell>
          <cell r="H127">
            <v>0.40878190787877239</v>
          </cell>
          <cell r="I127" t="str">
            <v>Werbeaufwand</v>
          </cell>
        </row>
        <row r="128">
          <cell r="A128">
            <v>0</v>
          </cell>
          <cell r="B128" t="str">
            <v>S</v>
          </cell>
          <cell r="C128">
            <v>0</v>
          </cell>
          <cell r="D128">
            <v>0</v>
          </cell>
          <cell r="E128">
            <v>0</v>
          </cell>
          <cell r="F128" t="str">
            <v>6420</v>
          </cell>
          <cell r="G128" t="str">
            <v>Brennstoffe, Heizmaterial</v>
          </cell>
          <cell r="H128">
            <v>0.19339865297137088</v>
          </cell>
          <cell r="I128">
            <v>15861</v>
          </cell>
        </row>
        <row r="129">
          <cell r="A129">
            <v>6730</v>
          </cell>
          <cell r="B129" t="str">
            <v>S</v>
          </cell>
          <cell r="C129">
            <v>3060.1</v>
          </cell>
          <cell r="D129">
            <v>20000</v>
          </cell>
          <cell r="E129">
            <v>9262.7099999999991</v>
          </cell>
          <cell r="F129" t="str">
            <v>6730</v>
          </cell>
          <cell r="G129" t="str">
            <v>Übriger Betriebsaufwand</v>
          </cell>
          <cell r="H129">
            <v>2.6789280781382839E-2</v>
          </cell>
          <cell r="I129">
            <v>3060.1</v>
          </cell>
        </row>
        <row r="130">
          <cell r="A130">
            <v>0</v>
          </cell>
          <cell r="B130" t="str">
            <v>S</v>
          </cell>
          <cell r="C130" t="e">
            <v>#VALUE!</v>
          </cell>
          <cell r="D130">
            <v>3060.1</v>
          </cell>
          <cell r="E130">
            <v>20000</v>
          </cell>
          <cell r="F130" t="str">
            <v>6460</v>
          </cell>
          <cell r="G130" t="str">
            <v>Entsorgung</v>
          </cell>
          <cell r="H130">
            <v>2.0913836371846961E-2</v>
          </cell>
          <cell r="I130" t="str">
            <v>Übriger Betriebsaufwand</v>
          </cell>
        </row>
        <row r="131">
          <cell r="A131">
            <v>0</v>
          </cell>
          <cell r="B131" t="str">
            <v>S</v>
          </cell>
          <cell r="C131">
            <v>0</v>
          </cell>
          <cell r="D131">
            <v>0</v>
          </cell>
          <cell r="E131">
            <v>0</v>
          </cell>
          <cell r="F131" t="str">
            <v>6460</v>
          </cell>
          <cell r="G131" t="str">
            <v>Entsorgung</v>
          </cell>
          <cell r="I131" t="str">
            <v>Energie- und Entsorgungsaufwand</v>
          </cell>
        </row>
        <row r="132">
          <cell r="A132">
            <v>6800</v>
          </cell>
          <cell r="B132" t="str">
            <v>S</v>
          </cell>
          <cell r="C132">
            <v>46491.8</v>
          </cell>
          <cell r="D132">
            <v>100000</v>
          </cell>
          <cell r="E132">
            <v>113249.60000000001</v>
          </cell>
          <cell r="F132" t="str">
            <v>6800</v>
          </cell>
          <cell r="G132" t="str">
            <v>Finanzaufwand</v>
          </cell>
          <cell r="H132">
            <v>0.4070069227253667</v>
          </cell>
          <cell r="I132">
            <v>46491.8</v>
          </cell>
        </row>
        <row r="133">
          <cell r="A133">
            <v>6850</v>
          </cell>
          <cell r="B133" t="str">
            <v>S</v>
          </cell>
          <cell r="C133">
            <v>-6507.1</v>
          </cell>
          <cell r="D133">
            <v>0</v>
          </cell>
          <cell r="E133">
            <v>-158.19999999999999</v>
          </cell>
          <cell r="F133" t="str">
            <v>6850</v>
          </cell>
          <cell r="G133" t="str">
            <v>Finanzertrag</v>
          </cell>
          <cell r="H133">
            <v>0.33481770158666785</v>
          </cell>
          <cell r="I133">
            <v>6507.1</v>
          </cell>
        </row>
        <row r="134">
          <cell r="A134">
            <v>0</v>
          </cell>
          <cell r="B134" t="str">
            <v>S</v>
          </cell>
          <cell r="C134" t="e">
            <v>#VALUE!</v>
          </cell>
          <cell r="D134">
            <v>39984.699999999997</v>
          </cell>
          <cell r="E134">
            <v>100000</v>
          </cell>
          <cell r="F134" t="str">
            <v>6510</v>
          </cell>
          <cell r="G134" t="str">
            <v>Telefon, Fax, Internet, Porti</v>
          </cell>
          <cell r="H134">
            <v>0.23996382010032669</v>
          </cell>
          <cell r="I134" t="str">
            <v>Finanzerfolg</v>
          </cell>
        </row>
        <row r="135">
          <cell r="A135">
            <v>0</v>
          </cell>
          <cell r="B135" t="str">
            <v>S</v>
          </cell>
          <cell r="C135">
            <v>0</v>
          </cell>
          <cell r="D135">
            <v>0</v>
          </cell>
          <cell r="E135">
            <v>0</v>
          </cell>
          <cell r="F135" t="str">
            <v>6560</v>
          </cell>
          <cell r="G135" t="str">
            <v>Informatikaufwand</v>
          </cell>
          <cell r="H135">
            <v>1.0213335187437194</v>
          </cell>
          <cell r="I135">
            <v>83761.55</v>
          </cell>
        </row>
        <row r="136">
          <cell r="A136">
            <v>6960</v>
          </cell>
          <cell r="B136" t="str">
            <v>S</v>
          </cell>
          <cell r="C136">
            <v>0</v>
          </cell>
          <cell r="D136">
            <v>0</v>
          </cell>
          <cell r="E136">
            <v>0</v>
          </cell>
          <cell r="F136" t="str">
            <v>6960</v>
          </cell>
          <cell r="G136" t="str">
            <v>Abschreibungen</v>
          </cell>
          <cell r="H136">
            <v>6.9420373933667859E-2</v>
          </cell>
          <cell r="I136">
            <v>0</v>
          </cell>
        </row>
        <row r="137">
          <cell r="A137">
            <v>0</v>
          </cell>
          <cell r="B137" t="str">
            <v>S</v>
          </cell>
          <cell r="C137" t="e">
            <v>#VALUE!</v>
          </cell>
          <cell r="D137">
            <v>0</v>
          </cell>
          <cell r="E137">
            <v>0</v>
          </cell>
          <cell r="F137" t="str">
            <v>6590</v>
          </cell>
          <cell r="G137" t="str">
            <v>Übriger Verwaltungsaufwand</v>
          </cell>
          <cell r="H137">
            <v>1.3704392555448413</v>
          </cell>
          <cell r="I137" t="str">
            <v>Abschreibungen</v>
          </cell>
        </row>
        <row r="138">
          <cell r="A138">
            <v>0</v>
          </cell>
          <cell r="B138" t="str">
            <v>S</v>
          </cell>
          <cell r="C138">
            <v>0</v>
          </cell>
          <cell r="D138">
            <v>0</v>
          </cell>
          <cell r="E138">
            <v>0</v>
          </cell>
          <cell r="I138" t="str">
            <v>Verwaltungs- und Informatikaufwand</v>
          </cell>
        </row>
        <row r="139">
          <cell r="A139">
            <v>0</v>
          </cell>
          <cell r="B139" t="str">
            <v>S</v>
          </cell>
          <cell r="C139" t="e">
            <v>#VALUE!</v>
          </cell>
          <cell r="D139">
            <v>1134284.9099999999</v>
          </cell>
          <cell r="E139">
            <v>931000</v>
          </cell>
          <cell r="F139" t="str">
            <v>6630</v>
          </cell>
          <cell r="G139" t="str">
            <v>Werbeaufwand</v>
          </cell>
          <cell r="H139">
            <v>0.98053226796594528</v>
          </cell>
          <cell r="I139" t="str">
            <v>Sonstiger Betriebsaufwand</v>
          </cell>
        </row>
        <row r="140">
          <cell r="A140">
            <v>0</v>
          </cell>
          <cell r="B140" t="str">
            <v>S</v>
          </cell>
          <cell r="C140">
            <v>0</v>
          </cell>
          <cell r="D140">
            <v>0</v>
          </cell>
          <cell r="E140">
            <v>0</v>
          </cell>
          <cell r="F140" t="str">
            <v>6630</v>
          </cell>
          <cell r="G140" t="str">
            <v>Werbeaufwand</v>
          </cell>
          <cell r="H140">
            <v>1.6927572889797897</v>
          </cell>
          <cell r="I140" t="str">
            <v>Werbeaufwand</v>
          </cell>
        </row>
        <row r="141">
          <cell r="A141">
            <v>0</v>
          </cell>
          <cell r="B141" t="str">
            <v>S</v>
          </cell>
          <cell r="C141" t="e">
            <v>#VALUE!</v>
          </cell>
          <cell r="D141">
            <v>6325229.79</v>
          </cell>
          <cell r="E141">
            <v>6590000</v>
          </cell>
          <cell r="I141" t="str">
            <v>Gesamtaufwand</v>
          </cell>
        </row>
        <row r="142">
          <cell r="A142">
            <v>0</v>
          </cell>
          <cell r="B142" t="str">
            <v>S</v>
          </cell>
          <cell r="C142">
            <v>0</v>
          </cell>
          <cell r="D142">
            <v>0</v>
          </cell>
          <cell r="E142">
            <v>0</v>
          </cell>
          <cell r="F142" t="str">
            <v>6730</v>
          </cell>
          <cell r="G142" t="str">
            <v>Übriger Betriebsaufwand</v>
          </cell>
          <cell r="H142">
            <v>4.6800498697100797E-2</v>
          </cell>
          <cell r="I142">
            <v>3838.2</v>
          </cell>
        </row>
        <row r="143">
          <cell r="A143">
            <v>7000</v>
          </cell>
          <cell r="B143" t="str">
            <v>h</v>
          </cell>
          <cell r="C143">
            <v>0</v>
          </cell>
          <cell r="D143">
            <v>0</v>
          </cell>
          <cell r="E143">
            <v>0</v>
          </cell>
          <cell r="F143" t="str">
            <v>7000</v>
          </cell>
          <cell r="G143" t="str">
            <v>Ertrag Hochhaus</v>
          </cell>
          <cell r="H143">
            <v>0.18320302809275732</v>
          </cell>
          <cell r="I143">
            <v>0</v>
          </cell>
        </row>
        <row r="144">
          <cell r="A144">
            <v>7010</v>
          </cell>
          <cell r="B144" t="str">
            <v>h</v>
          </cell>
          <cell r="C144">
            <v>0</v>
          </cell>
          <cell r="D144">
            <v>-140000</v>
          </cell>
          <cell r="E144">
            <v>-185420</v>
          </cell>
          <cell r="F144" t="str">
            <v>7010</v>
          </cell>
          <cell r="G144" t="str">
            <v>Aufwand Hochhaus</v>
          </cell>
          <cell r="I144">
            <v>0</v>
          </cell>
        </row>
        <row r="145">
          <cell r="A145">
            <v>0</v>
          </cell>
          <cell r="B145" t="str">
            <v>S</v>
          </cell>
          <cell r="C145" t="e">
            <v>#VALUE!</v>
          </cell>
          <cell r="D145">
            <v>0</v>
          </cell>
          <cell r="E145">
            <v>140000</v>
          </cell>
          <cell r="F145" t="str">
            <v>6800</v>
          </cell>
          <cell r="G145" t="str">
            <v>Finanzaufwand</v>
          </cell>
          <cell r="H145">
            <v>0.34630564420720622</v>
          </cell>
          <cell r="I145" t="str">
            <v>Erfolg Hochhaus</v>
          </cell>
        </row>
        <row r="146">
          <cell r="A146">
            <v>0</v>
          </cell>
          <cell r="B146" t="str">
            <v>S</v>
          </cell>
          <cell r="C146">
            <v>0</v>
          </cell>
          <cell r="D146">
            <v>0</v>
          </cell>
          <cell r="E146">
            <v>0</v>
          </cell>
          <cell r="F146" t="str">
            <v>6850</v>
          </cell>
          <cell r="G146" t="str">
            <v>Finanzertrag</v>
          </cell>
          <cell r="H146">
            <v>0.12865401440646432</v>
          </cell>
          <cell r="I146">
            <v>970</v>
          </cell>
        </row>
        <row r="147">
          <cell r="A147">
            <v>0</v>
          </cell>
          <cell r="B147" t="str">
            <v>S</v>
          </cell>
          <cell r="C147" t="e">
            <v>#VALUE!</v>
          </cell>
          <cell r="D147">
            <v>0</v>
          </cell>
          <cell r="E147">
            <v>0</v>
          </cell>
          <cell r="F147" t="str">
            <v>6850</v>
          </cell>
          <cell r="G147" t="str">
            <v>Finanzertrag</v>
          </cell>
          <cell r="H147">
            <v>0.33779142115066207</v>
          </cell>
          <cell r="I147" t="str">
            <v>Erfolg aus Finanzanlagen</v>
          </cell>
        </row>
        <row r="148">
          <cell r="A148">
            <v>0</v>
          </cell>
          <cell r="B148" t="str">
            <v>S</v>
          </cell>
          <cell r="C148">
            <v>0</v>
          </cell>
          <cell r="D148">
            <v>0</v>
          </cell>
          <cell r="E148">
            <v>0</v>
          </cell>
          <cell r="I148" t="str">
            <v>Finanzerfolg</v>
          </cell>
        </row>
        <row r="149">
          <cell r="A149">
            <v>7500</v>
          </cell>
          <cell r="B149" t="str">
            <v>h</v>
          </cell>
          <cell r="C149">
            <v>28160.2</v>
          </cell>
          <cell r="D149">
            <v>32000</v>
          </cell>
          <cell r="E149">
            <v>35083</v>
          </cell>
          <cell r="F149" t="str">
            <v>7500</v>
          </cell>
          <cell r="G149" t="str">
            <v>Ertrag (inkl. Turnhalle) Schulhaus</v>
          </cell>
          <cell r="H149">
            <v>1.4489608950563051</v>
          </cell>
          <cell r="I149">
            <v>28160.2</v>
          </cell>
        </row>
        <row r="150">
          <cell r="A150">
            <v>7510</v>
          </cell>
          <cell r="B150" t="str">
            <v>h</v>
          </cell>
          <cell r="C150">
            <v>-8931.75</v>
          </cell>
          <cell r="D150">
            <v>-18000</v>
          </cell>
          <cell r="E150">
            <v>-27360</v>
          </cell>
          <cell r="F150" t="str">
            <v>7510</v>
          </cell>
          <cell r="G150" t="str">
            <v>Aufwand Schulhaus</v>
          </cell>
          <cell r="H150">
            <v>7.8191940988567743E-2</v>
          </cell>
          <cell r="I150">
            <v>8931.75</v>
          </cell>
        </row>
        <row r="151">
          <cell r="A151">
            <v>0</v>
          </cell>
          <cell r="B151" t="str">
            <v>S</v>
          </cell>
          <cell r="C151" t="e">
            <v>#VALUE!</v>
          </cell>
          <cell r="D151">
            <v>-19228.45</v>
          </cell>
          <cell r="E151">
            <v>-14000</v>
          </cell>
          <cell r="I151" t="str">
            <v>Erfolg Schulhaus</v>
          </cell>
        </row>
        <row r="152">
          <cell r="A152">
            <v>0</v>
          </cell>
          <cell r="B152" t="str">
            <v>S</v>
          </cell>
          <cell r="C152">
            <v>0</v>
          </cell>
          <cell r="D152">
            <v>0</v>
          </cell>
          <cell r="E152">
            <v>0</v>
          </cell>
          <cell r="I152" t="str">
            <v>Sonstiger Betriebsaufwand</v>
          </cell>
        </row>
        <row r="153">
          <cell r="A153">
            <v>0</v>
          </cell>
          <cell r="B153" t="str">
            <v>S</v>
          </cell>
          <cell r="C153" t="e">
            <v>#VALUE!</v>
          </cell>
          <cell r="D153">
            <v>0</v>
          </cell>
          <cell r="E153">
            <v>0</v>
          </cell>
          <cell r="I153" t="str">
            <v>sonstige Betriebliche Nebenerfolge</v>
          </cell>
        </row>
        <row r="154">
          <cell r="A154">
            <v>0</v>
          </cell>
          <cell r="B154" t="str">
            <v>S</v>
          </cell>
          <cell r="C154">
            <v>0</v>
          </cell>
          <cell r="D154">
            <v>0</v>
          </cell>
          <cell r="E154">
            <v>0</v>
          </cell>
          <cell r="I154" t="str">
            <v>Gesamtaufwand</v>
          </cell>
        </row>
        <row r="155">
          <cell r="A155">
            <v>0</v>
          </cell>
          <cell r="B155" t="str">
            <v>S</v>
          </cell>
          <cell r="C155" t="e">
            <v>#VALUE!</v>
          </cell>
          <cell r="D155">
            <v>-19228.45</v>
          </cell>
          <cell r="E155">
            <v>126000</v>
          </cell>
          <cell r="I155" t="str">
            <v>Betriebliche Nebenerfolge</v>
          </cell>
        </row>
        <row r="156">
          <cell r="A156">
            <v>0</v>
          </cell>
          <cell r="B156" t="str">
            <v>S</v>
          </cell>
          <cell r="C156">
            <v>0</v>
          </cell>
          <cell r="D156">
            <v>0</v>
          </cell>
          <cell r="E156">
            <v>0</v>
          </cell>
          <cell r="F156" t="str">
            <v>7000</v>
          </cell>
          <cell r="G156" t="str">
            <v>Ertrag Hochhaus</v>
          </cell>
          <cell r="I156">
            <v>0</v>
          </cell>
        </row>
        <row r="157">
          <cell r="A157">
            <v>8400</v>
          </cell>
          <cell r="B157" t="str">
            <v>S</v>
          </cell>
          <cell r="C157">
            <v>0</v>
          </cell>
          <cell r="D157">
            <v>0</v>
          </cell>
          <cell r="E157">
            <v>0</v>
          </cell>
          <cell r="F157" t="str">
            <v>8400</v>
          </cell>
          <cell r="G157" t="str">
            <v>Zinsertrag</v>
          </cell>
          <cell r="H157">
            <v>1.2803378575091644</v>
          </cell>
          <cell r="I157">
            <v>0</v>
          </cell>
        </row>
        <row r="158">
          <cell r="A158">
            <v>9700</v>
          </cell>
          <cell r="B158" t="str">
            <v>S</v>
          </cell>
          <cell r="C158">
            <v>0</v>
          </cell>
          <cell r="D158">
            <v>0</v>
          </cell>
          <cell r="E158">
            <v>-9312136.0800000001</v>
          </cell>
          <cell r="F158" t="str">
            <v>9700</v>
          </cell>
          <cell r="G158" t="str">
            <v>Defizit</v>
          </cell>
          <cell r="I158">
            <v>0</v>
          </cell>
        </row>
        <row r="159">
          <cell r="A159">
            <v>0</v>
          </cell>
          <cell r="B159" t="str">
            <v>S</v>
          </cell>
          <cell r="C159" t="e">
            <v>#VALUE!</v>
          </cell>
          <cell r="D159">
            <v>0</v>
          </cell>
          <cell r="E159">
            <v>0</v>
          </cell>
          <cell r="I159" t="str">
            <v>Ausserordentlicher und betriebsfremder Erfolg</v>
          </cell>
        </row>
        <row r="160">
          <cell r="A160">
            <v>0</v>
          </cell>
          <cell r="B160" t="str">
            <v>S</v>
          </cell>
          <cell r="C160">
            <v>0</v>
          </cell>
          <cell r="D160">
            <v>0</v>
          </cell>
          <cell r="E160">
            <v>0</v>
          </cell>
          <cell r="I160" t="str">
            <v>Erfolg aus Finanzanlagen</v>
          </cell>
        </row>
        <row r="161">
          <cell r="A161">
            <v>3030</v>
          </cell>
          <cell r="B161" t="str">
            <v>h</v>
          </cell>
          <cell r="C161">
            <v>15926.4</v>
          </cell>
          <cell r="D161">
            <v>20000</v>
          </cell>
          <cell r="E161">
            <v>20450</v>
          </cell>
          <cell r="F161" t="str">
            <v>3030</v>
          </cell>
          <cell r="G161" t="str">
            <v>Ertrag Schulgelder und Gebühren</v>
          </cell>
          <cell r="H161">
            <v>0.8194803587696371</v>
          </cell>
          <cell r="I161">
            <v>15926.4</v>
          </cell>
        </row>
        <row r="162">
          <cell r="A162">
            <v>3031</v>
          </cell>
          <cell r="B162" t="str">
            <v>h</v>
          </cell>
          <cell r="C162">
            <v>146005.1</v>
          </cell>
          <cell r="D162">
            <v>158000</v>
          </cell>
          <cell r="E162">
            <v>1644140.2</v>
          </cell>
          <cell r="F162" t="str">
            <v>3031</v>
          </cell>
          <cell r="G162" t="str">
            <v>Entgeld für Arbeit von Lernenden alter Vertrag</v>
          </cell>
          <cell r="H162">
            <v>7.5125773388962189</v>
          </cell>
          <cell r="I162">
            <v>146005.1</v>
          </cell>
        </row>
        <row r="163">
          <cell r="A163">
            <v>3032</v>
          </cell>
          <cell r="B163" t="str">
            <v>h</v>
          </cell>
          <cell r="C163">
            <v>1592175.15</v>
          </cell>
          <cell r="D163">
            <v>1450000</v>
          </cell>
          <cell r="E163">
            <v>0</v>
          </cell>
          <cell r="F163" t="str">
            <v>3032</v>
          </cell>
          <cell r="G163" t="str">
            <v>Entgeld für Arbeit von Lernenden neuer Rahmenvertr</v>
          </cell>
          <cell r="H163">
            <v>81.924117386609709</v>
          </cell>
          <cell r="I163">
            <v>1592175.15</v>
          </cell>
        </row>
        <row r="164">
          <cell r="A164">
            <v>0</v>
          </cell>
          <cell r="B164" t="str">
            <v>S</v>
          </cell>
          <cell r="C164" t="e">
            <v>#VALUE!</v>
          </cell>
          <cell r="D164">
            <v>-1754106.65</v>
          </cell>
          <cell r="E164">
            <v>-1628000</v>
          </cell>
          <cell r="F164" t="str">
            <v>7510</v>
          </cell>
          <cell r="G164" t="str">
            <v>Aufwand Schulhaus</v>
          </cell>
          <cell r="H164">
            <v>7.7832149172601714E-2</v>
          </cell>
          <cell r="I164" t="str">
            <v>Ertrag Ausbildungsgänge</v>
          </cell>
        </row>
        <row r="165">
          <cell r="A165">
            <v>0</v>
          </cell>
          <cell r="B165" t="str">
            <v>S</v>
          </cell>
          <cell r="C165">
            <v>0</v>
          </cell>
          <cell r="D165">
            <v>0</v>
          </cell>
          <cell r="E165">
            <v>0</v>
          </cell>
          <cell r="I165" t="str">
            <v>Erfolg Schulhaus</v>
          </cell>
        </row>
        <row r="166">
          <cell r="A166">
            <v>4406</v>
          </cell>
          <cell r="B166" t="str">
            <v>S</v>
          </cell>
          <cell r="C166">
            <v>0</v>
          </cell>
          <cell r="D166">
            <v>0</v>
          </cell>
          <cell r="E166">
            <v>1140000</v>
          </cell>
          <cell r="F166" t="str">
            <v>4406</v>
          </cell>
          <cell r="G166" t="str">
            <v>Instruktionsbeiträge</v>
          </cell>
          <cell r="I166">
            <v>0</v>
          </cell>
        </row>
        <row r="167">
          <cell r="A167">
            <v>4410</v>
          </cell>
          <cell r="B167" t="str">
            <v>S</v>
          </cell>
          <cell r="C167">
            <v>1063140</v>
          </cell>
          <cell r="D167">
            <v>0</v>
          </cell>
          <cell r="E167">
            <v>0</v>
          </cell>
          <cell r="F167" t="str">
            <v>4410</v>
          </cell>
          <cell r="G167" t="str">
            <v>Ausbildungsentschädigungen an Lernorte Praxis</v>
          </cell>
          <cell r="H167">
            <v>9.3071324368221138</v>
          </cell>
          <cell r="I167">
            <v>1063140</v>
          </cell>
        </row>
        <row r="168">
          <cell r="A168">
            <v>4411</v>
          </cell>
          <cell r="B168" t="str">
            <v>S</v>
          </cell>
          <cell r="C168">
            <v>257920</v>
          </cell>
          <cell r="D168">
            <v>0</v>
          </cell>
          <cell r="E168">
            <v>0</v>
          </cell>
          <cell r="F168" t="str">
            <v>4411</v>
          </cell>
          <cell r="G168" t="str">
            <v>Zusatzentschädigungen Infrastruktur Lernort Praxis</v>
          </cell>
          <cell r="H168">
            <v>2.257929903968583</v>
          </cell>
          <cell r="I168">
            <v>257920</v>
          </cell>
        </row>
        <row r="169">
          <cell r="A169">
            <v>0</v>
          </cell>
          <cell r="B169" t="str">
            <v>S</v>
          </cell>
          <cell r="C169" t="e">
            <v>#VALUE!</v>
          </cell>
          <cell r="D169">
            <v>1321060</v>
          </cell>
          <cell r="E169">
            <v>0</v>
          </cell>
          <cell r="I169" t="str">
            <v>Aufwand für Drittleistungen</v>
          </cell>
        </row>
        <row r="170">
          <cell r="A170">
            <v>0</v>
          </cell>
          <cell r="B170" t="str">
            <v>S</v>
          </cell>
          <cell r="C170">
            <v>0</v>
          </cell>
          <cell r="D170">
            <v>0</v>
          </cell>
          <cell r="E170">
            <v>0</v>
          </cell>
          <cell r="F170" t="str">
            <v>8400</v>
          </cell>
          <cell r="G170" t="str">
            <v>Zinsertrag</v>
          </cell>
          <cell r="I170">
            <v>0</v>
          </cell>
        </row>
        <row r="171">
          <cell r="A171">
            <v>5032</v>
          </cell>
          <cell r="B171" t="str">
            <v>S</v>
          </cell>
          <cell r="C171">
            <v>3467948.1</v>
          </cell>
          <cell r="D171">
            <v>3526000</v>
          </cell>
          <cell r="E171">
            <v>3810683.3</v>
          </cell>
          <cell r="F171" t="str">
            <v>5032</v>
          </cell>
          <cell r="G171" t="str">
            <v>Besoldung Lernende</v>
          </cell>
          <cell r="H171">
            <v>30.359738370041214</v>
          </cell>
          <cell r="I171">
            <v>3467948.1</v>
          </cell>
        </row>
        <row r="172">
          <cell r="A172">
            <v>5033</v>
          </cell>
          <cell r="B172" t="str">
            <v>S</v>
          </cell>
          <cell r="C172">
            <v>11626.8</v>
          </cell>
          <cell r="D172">
            <v>0</v>
          </cell>
          <cell r="E172">
            <v>0</v>
          </cell>
          <cell r="F172" t="str">
            <v>5033</v>
          </cell>
          <cell r="G172" t="str">
            <v>Zulagen aus Praxis Einsatz</v>
          </cell>
          <cell r="H172">
            <v>0.10178543504754158</v>
          </cell>
          <cell r="I172">
            <v>11626.8</v>
          </cell>
        </row>
        <row r="173">
          <cell r="A173">
            <v>5034</v>
          </cell>
          <cell r="B173" t="str">
            <v>S</v>
          </cell>
          <cell r="C173">
            <v>-9751.15</v>
          </cell>
          <cell r="D173">
            <v>0</v>
          </cell>
          <cell r="E173">
            <v>0</v>
          </cell>
          <cell r="F173" t="str">
            <v>5034</v>
          </cell>
          <cell r="G173" t="str">
            <v>Rückvergütung Zulagen Praxis Einsatz</v>
          </cell>
          <cell r="H173">
            <v>-8.5365280641606894E-2</v>
          </cell>
          <cell r="I173">
            <v>9751.15</v>
          </cell>
        </row>
        <row r="174">
          <cell r="A174">
            <v>5750</v>
          </cell>
          <cell r="B174" t="str">
            <v>S</v>
          </cell>
          <cell r="C174">
            <v>291300</v>
          </cell>
          <cell r="D174">
            <v>0</v>
          </cell>
          <cell r="E174">
            <v>0</v>
          </cell>
          <cell r="F174" t="str">
            <v>5750</v>
          </cell>
          <cell r="G174" t="str">
            <v>Sozialleistungen Lernende</v>
          </cell>
          <cell r="H174">
            <v>2.5501511361121598</v>
          </cell>
          <cell r="I174">
            <v>291300</v>
          </cell>
        </row>
        <row r="175">
          <cell r="A175">
            <v>0</v>
          </cell>
          <cell r="B175" t="str">
            <v>S</v>
          </cell>
          <cell r="C175" t="e">
            <v>#VALUE!</v>
          </cell>
          <cell r="D175">
            <v>3761123.75</v>
          </cell>
          <cell r="E175">
            <v>3526000</v>
          </cell>
          <cell r="I175" t="str">
            <v>Lohnaufwand Lernende</v>
          </cell>
        </row>
        <row r="176">
          <cell r="A176">
            <v>0</v>
          </cell>
          <cell r="B176" t="str">
            <v>S</v>
          </cell>
          <cell r="C176">
            <v>0</v>
          </cell>
          <cell r="D176">
            <v>0</v>
          </cell>
          <cell r="E176">
            <v>0</v>
          </cell>
          <cell r="F176" t="str">
            <v>9001</v>
          </cell>
          <cell r="G176" t="str">
            <v>Gewinn/Verlust</v>
          </cell>
          <cell r="I176">
            <v>0</v>
          </cell>
        </row>
        <row r="177">
          <cell r="A177">
            <v>0</v>
          </cell>
          <cell r="B177" t="str">
            <v>S</v>
          </cell>
          <cell r="C177" t="e">
            <v>#VALUE!</v>
          </cell>
          <cell r="D177">
            <v>3328077.1</v>
          </cell>
          <cell r="E177">
            <v>1898000</v>
          </cell>
          <cell r="I177" t="str">
            <v>Lernende</v>
          </cell>
        </row>
        <row r="178">
          <cell r="A178">
            <v>0</v>
          </cell>
          <cell r="B178" t="str">
            <v>S</v>
          </cell>
          <cell r="C178">
            <v>0</v>
          </cell>
          <cell r="D178">
            <v>0</v>
          </cell>
          <cell r="E178">
            <v>0</v>
          </cell>
        </row>
        <row r="179">
          <cell r="A179">
            <v>0</v>
          </cell>
          <cell r="B179" t="str">
            <v>S</v>
          </cell>
          <cell r="C179" t="e">
            <v>#VALUE!</v>
          </cell>
          <cell r="D179">
            <v>9479376.8900000006</v>
          </cell>
          <cell r="E179">
            <v>8422000</v>
          </cell>
          <cell r="F179" t="str">
            <v>9001</v>
          </cell>
          <cell r="G179" t="str">
            <v>Gewinn/Verlust</v>
          </cell>
          <cell r="H179" t="str">
            <v>Unverbuchtes Ergebnis</v>
          </cell>
          <cell r="I179" t="str">
            <v>E R G E B N I S</v>
          </cell>
        </row>
        <row r="180">
          <cell r="A180">
            <v>0</v>
          </cell>
          <cell r="B180" t="str">
            <v>S</v>
          </cell>
          <cell r="C180">
            <v>0</v>
          </cell>
          <cell r="D180">
            <v>0</v>
          </cell>
          <cell r="E180">
            <v>0</v>
          </cell>
          <cell r="I180" t="str">
            <v>Eröffnungsbilanz</v>
          </cell>
        </row>
        <row r="181">
          <cell r="A181">
            <v>9001</v>
          </cell>
          <cell r="B181" t="str">
            <v>S</v>
          </cell>
          <cell r="C181">
            <v>0</v>
          </cell>
          <cell r="D181">
            <v>0</v>
          </cell>
          <cell r="E181">
            <v>0</v>
          </cell>
          <cell r="F181" t="str">
            <v>9001</v>
          </cell>
          <cell r="G181" t="str">
            <v>Gewinn/Verlust</v>
          </cell>
          <cell r="I181">
            <v>0</v>
          </cell>
        </row>
        <row r="182">
          <cell r="A182">
            <v>0</v>
          </cell>
          <cell r="B182" t="str">
            <v>S</v>
          </cell>
          <cell r="C182" t="e">
            <v>#VALUE!</v>
          </cell>
          <cell r="D182">
            <v>0</v>
          </cell>
          <cell r="E182">
            <v>0</v>
          </cell>
          <cell r="H182" t="str">
            <v>Unverbuchtes Ergebnis</v>
          </cell>
          <cell r="I182" t="str">
            <v>Eröffnungsbilanz</v>
          </cell>
        </row>
        <row r="183">
          <cell r="A183">
            <v>0</v>
          </cell>
          <cell r="B183" t="str">
            <v>S</v>
          </cell>
          <cell r="C183">
            <v>0</v>
          </cell>
          <cell r="D183">
            <v>0</v>
          </cell>
          <cell r="E183">
            <v>0</v>
          </cell>
          <cell r="F183">
            <v>37454</v>
          </cell>
          <cell r="G183">
            <v>0.47006944444444443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kblatt"/>
      <sheetName val="Bilanz"/>
      <sheetName val="Kommentar"/>
      <sheetName val="ER Basis"/>
      <sheetName val="ER DEZ  29.1."/>
      <sheetName val="Bilanz Dez 29.1."/>
      <sheetName val="Analyse"/>
    </sheetNames>
    <sheetDataSet>
      <sheetData sheetId="0"/>
      <sheetData sheetId="1"/>
      <sheetData sheetId="2"/>
      <sheetData sheetId="3">
        <row r="12">
          <cell r="A12" t="e">
            <v>#VALUE!</v>
          </cell>
          <cell r="B12" t="str">
            <v>H</v>
          </cell>
          <cell r="C12" t="e">
            <v>#VALUE!</v>
          </cell>
          <cell r="D12">
            <v>0</v>
          </cell>
          <cell r="E12">
            <v>0</v>
          </cell>
        </row>
        <row r="13">
          <cell r="A13">
            <v>0</v>
          </cell>
          <cell r="B13" t="str">
            <v>H</v>
          </cell>
          <cell r="C13">
            <v>0</v>
          </cell>
          <cell r="D13">
            <v>0</v>
          </cell>
          <cell r="E13">
            <v>0</v>
          </cell>
        </row>
        <row r="14">
          <cell r="A14">
            <v>0</v>
          </cell>
          <cell r="B14" t="str">
            <v>H</v>
          </cell>
          <cell r="C14">
            <v>0</v>
          </cell>
          <cell r="D14">
            <v>0</v>
          </cell>
          <cell r="E14">
            <v>0</v>
          </cell>
        </row>
        <row r="15">
          <cell r="A15">
            <v>0</v>
          </cell>
          <cell r="B15" t="str">
            <v>H</v>
          </cell>
          <cell r="C15">
            <v>0</v>
          </cell>
          <cell r="D15">
            <v>0</v>
          </cell>
          <cell r="E15">
            <v>0</v>
          </cell>
        </row>
        <row r="16">
          <cell r="A16">
            <v>3030</v>
          </cell>
          <cell r="B16" t="str">
            <v>H</v>
          </cell>
          <cell r="C16">
            <v>6495</v>
          </cell>
          <cell r="D16">
            <v>4000</v>
          </cell>
          <cell r="E16">
            <v>5060</v>
          </cell>
        </row>
        <row r="17">
          <cell r="A17">
            <v>3031</v>
          </cell>
          <cell r="B17" t="str">
            <v>H</v>
          </cell>
          <cell r="C17">
            <v>0</v>
          </cell>
          <cell r="D17">
            <v>0</v>
          </cell>
          <cell r="E17">
            <v>0</v>
          </cell>
        </row>
        <row r="18">
          <cell r="A18">
            <v>3032</v>
          </cell>
          <cell r="B18" t="str">
            <v>H</v>
          </cell>
          <cell r="C18">
            <v>0</v>
          </cell>
          <cell r="D18">
            <v>0</v>
          </cell>
          <cell r="E18">
            <v>0</v>
          </cell>
        </row>
        <row r="19">
          <cell r="A19">
            <v>3033</v>
          </cell>
          <cell r="B19" t="str">
            <v>H</v>
          </cell>
          <cell r="C19">
            <v>0</v>
          </cell>
          <cell r="D19">
            <v>0</v>
          </cell>
          <cell r="E19">
            <v>0</v>
          </cell>
        </row>
        <row r="20">
          <cell r="A20">
            <v>3034</v>
          </cell>
          <cell r="B20" t="str">
            <v>H</v>
          </cell>
          <cell r="C20">
            <v>0</v>
          </cell>
          <cell r="D20">
            <v>0</v>
          </cell>
          <cell r="E20">
            <v>0</v>
          </cell>
        </row>
        <row r="21">
          <cell r="A21">
            <v>3035</v>
          </cell>
          <cell r="B21" t="str">
            <v>H</v>
          </cell>
          <cell r="C21">
            <v>0</v>
          </cell>
          <cell r="D21">
            <v>0</v>
          </cell>
          <cell r="E21">
            <v>0</v>
          </cell>
        </row>
        <row r="22">
          <cell r="A22">
            <v>3036</v>
          </cell>
          <cell r="B22" t="str">
            <v>H</v>
          </cell>
          <cell r="C22">
            <v>0</v>
          </cell>
          <cell r="D22">
            <v>0</v>
          </cell>
          <cell r="E22">
            <v>0</v>
          </cell>
        </row>
        <row r="23">
          <cell r="A23">
            <v>0</v>
          </cell>
          <cell r="B23" t="str">
            <v>H</v>
          </cell>
          <cell r="C23" t="e">
            <v>#VALUE!</v>
          </cell>
          <cell r="D23">
            <v>6495</v>
          </cell>
          <cell r="E23">
            <v>4000</v>
          </cell>
        </row>
        <row r="24">
          <cell r="A24">
            <v>0</v>
          </cell>
          <cell r="B24" t="str">
            <v>H</v>
          </cell>
          <cell r="C24">
            <v>0</v>
          </cell>
          <cell r="D24">
            <v>0</v>
          </cell>
          <cell r="E24">
            <v>0</v>
          </cell>
        </row>
        <row r="25">
          <cell r="A25">
            <v>3230</v>
          </cell>
          <cell r="B25" t="str">
            <v>H</v>
          </cell>
          <cell r="C25">
            <v>0</v>
          </cell>
          <cell r="D25">
            <v>0</v>
          </cell>
          <cell r="E25">
            <v>0</v>
          </cell>
        </row>
        <row r="26">
          <cell r="A26">
            <v>3231</v>
          </cell>
          <cell r="B26" t="str">
            <v>H</v>
          </cell>
          <cell r="C26">
            <v>0</v>
          </cell>
          <cell r="D26">
            <v>0</v>
          </cell>
          <cell r="E26">
            <v>0</v>
          </cell>
        </row>
        <row r="27">
          <cell r="A27">
            <v>3235</v>
          </cell>
          <cell r="B27" t="str">
            <v>H</v>
          </cell>
          <cell r="C27">
            <v>0</v>
          </cell>
          <cell r="D27">
            <v>0</v>
          </cell>
          <cell r="E27">
            <v>0</v>
          </cell>
        </row>
        <row r="28">
          <cell r="A28">
            <v>3236</v>
          </cell>
          <cell r="B28" t="str">
            <v>H</v>
          </cell>
          <cell r="C28">
            <v>0</v>
          </cell>
          <cell r="D28">
            <v>0</v>
          </cell>
          <cell r="E28">
            <v>0</v>
          </cell>
        </row>
        <row r="29">
          <cell r="A29">
            <v>0</v>
          </cell>
          <cell r="B29" t="str">
            <v>H</v>
          </cell>
          <cell r="C29" t="e">
            <v>#VALUE!</v>
          </cell>
          <cell r="D29">
            <v>0</v>
          </cell>
          <cell r="E29">
            <v>0</v>
          </cell>
        </row>
        <row r="30">
          <cell r="A30">
            <v>0</v>
          </cell>
          <cell r="B30" t="str">
            <v>H</v>
          </cell>
          <cell r="C30">
            <v>0</v>
          </cell>
          <cell r="D30">
            <v>0</v>
          </cell>
          <cell r="E30">
            <v>0</v>
          </cell>
        </row>
        <row r="31">
          <cell r="A31">
            <v>3430</v>
          </cell>
          <cell r="B31" t="str">
            <v>H</v>
          </cell>
          <cell r="C31">
            <v>0</v>
          </cell>
          <cell r="D31">
            <v>0</v>
          </cell>
          <cell r="E31">
            <v>13624</v>
          </cell>
        </row>
        <row r="32">
          <cell r="A32">
            <v>0</v>
          </cell>
          <cell r="B32" t="str">
            <v>H</v>
          </cell>
          <cell r="C32" t="e">
            <v>#VALUE!</v>
          </cell>
          <cell r="D32">
            <v>0</v>
          </cell>
          <cell r="E32">
            <v>0</v>
          </cell>
        </row>
        <row r="33">
          <cell r="A33">
            <v>0</v>
          </cell>
          <cell r="B33" t="str">
            <v>H</v>
          </cell>
          <cell r="C33">
            <v>0</v>
          </cell>
          <cell r="D33">
            <v>0</v>
          </cell>
          <cell r="E33">
            <v>0</v>
          </cell>
        </row>
        <row r="34">
          <cell r="A34">
            <v>3620</v>
          </cell>
          <cell r="B34" t="str">
            <v>H</v>
          </cell>
          <cell r="C34">
            <v>4023.27</v>
          </cell>
          <cell r="D34">
            <v>3000</v>
          </cell>
          <cell r="E34">
            <v>4153.3999999999996</v>
          </cell>
        </row>
        <row r="35">
          <cell r="A35">
            <v>0</v>
          </cell>
          <cell r="B35" t="str">
            <v>H</v>
          </cell>
          <cell r="C35" t="e">
            <v>#VALUE!</v>
          </cell>
          <cell r="D35">
            <v>4023</v>
          </cell>
          <cell r="E35">
            <v>3000</v>
          </cell>
        </row>
        <row r="36">
          <cell r="A36">
            <v>0</v>
          </cell>
          <cell r="B36" t="str">
            <v>H</v>
          </cell>
          <cell r="C36">
            <v>0</v>
          </cell>
          <cell r="D36">
            <v>0</v>
          </cell>
          <cell r="E36">
            <v>0</v>
          </cell>
        </row>
        <row r="37">
          <cell r="A37">
            <v>3905</v>
          </cell>
          <cell r="B37" t="str">
            <v>H</v>
          </cell>
          <cell r="C37">
            <v>0</v>
          </cell>
          <cell r="D37">
            <v>0</v>
          </cell>
          <cell r="E37">
            <v>0</v>
          </cell>
        </row>
        <row r="38">
          <cell r="A38">
            <v>0</v>
          </cell>
          <cell r="B38" t="str">
            <v>H</v>
          </cell>
          <cell r="C38" t="e">
            <v>#VALUE!</v>
          </cell>
          <cell r="D38">
            <v>0</v>
          </cell>
          <cell r="E38">
            <v>0</v>
          </cell>
        </row>
        <row r="39">
          <cell r="A39">
            <v>0</v>
          </cell>
          <cell r="B39" t="str">
            <v>H</v>
          </cell>
          <cell r="C39">
            <v>0</v>
          </cell>
          <cell r="D39">
            <v>0</v>
          </cell>
          <cell r="E39">
            <v>0</v>
          </cell>
        </row>
        <row r="40">
          <cell r="A40">
            <v>0</v>
          </cell>
          <cell r="B40" t="str">
            <v>H</v>
          </cell>
          <cell r="C40" t="e">
            <v>#VALUE!</v>
          </cell>
          <cell r="D40">
            <v>10518</v>
          </cell>
          <cell r="E40">
            <v>7000</v>
          </cell>
        </row>
        <row r="41">
          <cell r="A41">
            <v>0</v>
          </cell>
          <cell r="B41" t="str">
            <v>s</v>
          </cell>
          <cell r="C41">
            <v>0</v>
          </cell>
          <cell r="D41">
            <v>0</v>
          </cell>
          <cell r="E41">
            <v>0</v>
          </cell>
        </row>
        <row r="42">
          <cell r="A42">
            <v>4030</v>
          </cell>
          <cell r="B42" t="str">
            <v>s</v>
          </cell>
          <cell r="C42">
            <v>602.15</v>
          </cell>
          <cell r="D42">
            <v>2000</v>
          </cell>
          <cell r="E42">
            <v>1138.17</v>
          </cell>
        </row>
        <row r="43">
          <cell r="A43">
            <v>4031</v>
          </cell>
          <cell r="B43" t="str">
            <v>s</v>
          </cell>
          <cell r="C43">
            <v>0</v>
          </cell>
          <cell r="D43">
            <v>0</v>
          </cell>
          <cell r="E43">
            <v>262.61</v>
          </cell>
        </row>
        <row r="44">
          <cell r="A44">
            <v>4033</v>
          </cell>
          <cell r="B44" t="str">
            <v>s</v>
          </cell>
          <cell r="C44">
            <v>168.25</v>
          </cell>
          <cell r="D44">
            <v>0</v>
          </cell>
          <cell r="E44">
            <v>0</v>
          </cell>
        </row>
        <row r="45">
          <cell r="A45">
            <v>4034</v>
          </cell>
          <cell r="B45" t="str">
            <v>s</v>
          </cell>
          <cell r="C45">
            <v>3569.3</v>
          </cell>
          <cell r="D45">
            <v>0</v>
          </cell>
          <cell r="E45">
            <v>2835.1</v>
          </cell>
        </row>
        <row r="46">
          <cell r="A46">
            <v>4035</v>
          </cell>
          <cell r="B46" t="str">
            <v>s</v>
          </cell>
          <cell r="C46">
            <v>0</v>
          </cell>
          <cell r="D46">
            <v>0</v>
          </cell>
          <cell r="E46">
            <v>0</v>
          </cell>
        </row>
        <row r="47">
          <cell r="A47">
            <v>0</v>
          </cell>
          <cell r="B47" t="str">
            <v>s</v>
          </cell>
          <cell r="C47" t="e">
            <v>#VALUE!</v>
          </cell>
          <cell r="D47">
            <v>4339.7</v>
          </cell>
          <cell r="E47">
            <v>2000</v>
          </cell>
        </row>
        <row r="48">
          <cell r="A48">
            <v>0</v>
          </cell>
          <cell r="B48" t="str">
            <v>s</v>
          </cell>
          <cell r="C48">
            <v>0</v>
          </cell>
          <cell r="D48">
            <v>0</v>
          </cell>
          <cell r="E48">
            <v>0</v>
          </cell>
        </row>
        <row r="49">
          <cell r="A49">
            <v>4230</v>
          </cell>
          <cell r="B49" t="str">
            <v>s</v>
          </cell>
          <cell r="C49">
            <v>0</v>
          </cell>
          <cell r="D49">
            <v>0</v>
          </cell>
          <cell r="E49">
            <v>0</v>
          </cell>
        </row>
        <row r="50">
          <cell r="A50">
            <v>0</v>
          </cell>
          <cell r="B50" t="str">
            <v>s</v>
          </cell>
          <cell r="C50" t="e">
            <v>#VALUE!</v>
          </cell>
          <cell r="D50">
            <v>0</v>
          </cell>
          <cell r="E50">
            <v>0</v>
          </cell>
        </row>
        <row r="51">
          <cell r="A51">
            <v>0</v>
          </cell>
          <cell r="B51" t="str">
            <v>s</v>
          </cell>
          <cell r="C51">
            <v>0</v>
          </cell>
          <cell r="D51">
            <v>0</v>
          </cell>
          <cell r="E51">
            <v>0</v>
          </cell>
        </row>
        <row r="52">
          <cell r="A52">
            <v>4430</v>
          </cell>
          <cell r="B52" t="str">
            <v>s</v>
          </cell>
          <cell r="C52">
            <v>42996</v>
          </cell>
          <cell r="D52">
            <v>43000</v>
          </cell>
          <cell r="E52">
            <v>56604</v>
          </cell>
        </row>
        <row r="53">
          <cell r="A53">
            <v>0</v>
          </cell>
          <cell r="B53" t="str">
            <v>s</v>
          </cell>
          <cell r="C53" t="e">
            <v>#VALUE!</v>
          </cell>
          <cell r="D53">
            <v>42996</v>
          </cell>
          <cell r="E53">
            <v>43000</v>
          </cell>
        </row>
        <row r="54">
          <cell r="A54">
            <v>0</v>
          </cell>
          <cell r="B54" t="str">
            <v>s</v>
          </cell>
          <cell r="C54">
            <v>0</v>
          </cell>
          <cell r="D54">
            <v>0</v>
          </cell>
          <cell r="E54">
            <v>0</v>
          </cell>
        </row>
        <row r="55">
          <cell r="A55">
            <v>0</v>
          </cell>
          <cell r="B55" t="str">
            <v>s</v>
          </cell>
          <cell r="C55" t="e">
            <v>#VALUE!</v>
          </cell>
          <cell r="D55">
            <v>47335.7</v>
          </cell>
          <cell r="E55">
            <v>45000</v>
          </cell>
        </row>
        <row r="56">
          <cell r="A56">
            <v>0</v>
          </cell>
          <cell r="B56" t="str">
            <v>s</v>
          </cell>
          <cell r="C56">
            <v>0</v>
          </cell>
          <cell r="D56">
            <v>0</v>
          </cell>
          <cell r="E56">
            <v>0</v>
          </cell>
        </row>
        <row r="57">
          <cell r="A57">
            <v>5030</v>
          </cell>
          <cell r="B57" t="str">
            <v>s</v>
          </cell>
          <cell r="C57">
            <v>49000</v>
          </cell>
          <cell r="D57">
            <v>49000</v>
          </cell>
          <cell r="E57">
            <v>0</v>
          </cell>
        </row>
        <row r="58">
          <cell r="A58">
            <v>5031</v>
          </cell>
          <cell r="B58" t="str">
            <v>s</v>
          </cell>
          <cell r="C58">
            <v>199476.3</v>
          </cell>
          <cell r="D58">
            <v>237000</v>
          </cell>
          <cell r="E58">
            <v>223371.95</v>
          </cell>
        </row>
        <row r="59">
          <cell r="A59">
            <v>5032</v>
          </cell>
          <cell r="B59" t="str">
            <v>s</v>
          </cell>
          <cell r="C59">
            <v>0</v>
          </cell>
          <cell r="D59">
            <v>0</v>
          </cell>
          <cell r="E59">
            <v>0</v>
          </cell>
        </row>
        <row r="60">
          <cell r="A60">
            <v>5039</v>
          </cell>
          <cell r="B60" t="str">
            <v>s</v>
          </cell>
          <cell r="C60">
            <v>33165.800000000003</v>
          </cell>
          <cell r="D60">
            <v>38000</v>
          </cell>
          <cell r="E60">
            <v>32662.45</v>
          </cell>
        </row>
        <row r="61">
          <cell r="A61">
            <v>0</v>
          </cell>
          <cell r="B61" t="str">
            <v>s</v>
          </cell>
          <cell r="C61" t="e">
            <v>#VALUE!</v>
          </cell>
          <cell r="D61">
            <v>281642.09999999998</v>
          </cell>
          <cell r="E61">
            <v>324000</v>
          </cell>
        </row>
        <row r="62">
          <cell r="A62">
            <v>0</v>
          </cell>
          <cell r="B62" t="str">
            <v>s</v>
          </cell>
          <cell r="C62">
            <v>0</v>
          </cell>
          <cell r="D62">
            <v>0</v>
          </cell>
          <cell r="E62">
            <v>0</v>
          </cell>
        </row>
        <row r="63">
          <cell r="A63">
            <v>5230</v>
          </cell>
          <cell r="B63" t="str">
            <v>s</v>
          </cell>
          <cell r="C63">
            <v>0</v>
          </cell>
          <cell r="D63">
            <v>0</v>
          </cell>
          <cell r="E63">
            <v>0</v>
          </cell>
        </row>
        <row r="64">
          <cell r="A64">
            <v>0</v>
          </cell>
          <cell r="B64" t="str">
            <v>s</v>
          </cell>
          <cell r="C64" t="e">
            <v>#VALUE!</v>
          </cell>
          <cell r="D64">
            <v>0</v>
          </cell>
          <cell r="E64">
            <v>0</v>
          </cell>
        </row>
        <row r="65">
          <cell r="A65">
            <v>0</v>
          </cell>
          <cell r="B65" t="str">
            <v>s</v>
          </cell>
          <cell r="C65">
            <v>0</v>
          </cell>
          <cell r="D65">
            <v>0</v>
          </cell>
          <cell r="E65">
            <v>0</v>
          </cell>
        </row>
        <row r="66">
          <cell r="A66">
            <v>5430</v>
          </cell>
          <cell r="B66" t="str">
            <v>s</v>
          </cell>
          <cell r="C66">
            <v>0</v>
          </cell>
          <cell r="D66">
            <v>0</v>
          </cell>
          <cell r="E66">
            <v>0</v>
          </cell>
        </row>
        <row r="67">
          <cell r="A67">
            <v>0</v>
          </cell>
          <cell r="B67" t="str">
            <v>s</v>
          </cell>
          <cell r="C67" t="e">
            <v>#VALUE!</v>
          </cell>
          <cell r="D67">
            <v>0</v>
          </cell>
          <cell r="E67">
            <v>0</v>
          </cell>
        </row>
        <row r="68">
          <cell r="A68">
            <v>0</v>
          </cell>
          <cell r="B68" t="str">
            <v>s</v>
          </cell>
          <cell r="C68">
            <v>0</v>
          </cell>
          <cell r="D68">
            <v>0</v>
          </cell>
          <cell r="E68">
            <v>0</v>
          </cell>
        </row>
        <row r="69">
          <cell r="A69">
            <v>5610</v>
          </cell>
          <cell r="B69" t="str">
            <v>s</v>
          </cell>
          <cell r="C69">
            <v>0</v>
          </cell>
          <cell r="D69">
            <v>0</v>
          </cell>
          <cell r="E69">
            <v>0</v>
          </cell>
        </row>
        <row r="70">
          <cell r="A70">
            <v>5611</v>
          </cell>
          <cell r="B70" t="str">
            <v>s</v>
          </cell>
          <cell r="C70">
            <v>0</v>
          </cell>
          <cell r="D70">
            <v>0</v>
          </cell>
          <cell r="E70">
            <v>0</v>
          </cell>
        </row>
        <row r="71">
          <cell r="A71">
            <v>0</v>
          </cell>
          <cell r="B71" t="str">
            <v>s</v>
          </cell>
          <cell r="C71" t="e">
            <v>#VALUE!</v>
          </cell>
          <cell r="D71">
            <v>0</v>
          </cell>
          <cell r="E71">
            <v>0</v>
          </cell>
        </row>
        <row r="72">
          <cell r="A72">
            <v>0</v>
          </cell>
          <cell r="B72" t="str">
            <v>s</v>
          </cell>
          <cell r="C72">
            <v>0</v>
          </cell>
          <cell r="D72">
            <v>0</v>
          </cell>
          <cell r="E72">
            <v>0</v>
          </cell>
        </row>
        <row r="73">
          <cell r="A73">
            <v>5700</v>
          </cell>
          <cell r="B73" t="str">
            <v>s</v>
          </cell>
          <cell r="C73">
            <v>16407.7</v>
          </cell>
          <cell r="D73">
            <v>15000</v>
          </cell>
          <cell r="E73">
            <v>14752.85</v>
          </cell>
        </row>
        <row r="74">
          <cell r="A74">
            <v>5720</v>
          </cell>
          <cell r="B74" t="str">
            <v>s</v>
          </cell>
          <cell r="C74">
            <v>21673.4</v>
          </cell>
          <cell r="D74">
            <v>20000</v>
          </cell>
          <cell r="E74">
            <v>19277.599999999999</v>
          </cell>
        </row>
        <row r="75">
          <cell r="A75">
            <v>5730</v>
          </cell>
          <cell r="B75" t="str">
            <v>s</v>
          </cell>
          <cell r="C75">
            <v>1866.5</v>
          </cell>
          <cell r="D75">
            <v>4000</v>
          </cell>
          <cell r="E75">
            <v>775.25</v>
          </cell>
        </row>
        <row r="76">
          <cell r="A76">
            <v>5740</v>
          </cell>
          <cell r="B76" t="str">
            <v>s</v>
          </cell>
          <cell r="C76">
            <v>2614.0500000000002</v>
          </cell>
          <cell r="D76">
            <v>1000</v>
          </cell>
          <cell r="E76">
            <v>2354.35</v>
          </cell>
        </row>
        <row r="77">
          <cell r="A77">
            <v>0</v>
          </cell>
          <cell r="B77" t="str">
            <v>s</v>
          </cell>
          <cell r="C77" t="e">
            <v>#VALUE!</v>
          </cell>
          <cell r="D77">
            <v>42561.65</v>
          </cell>
          <cell r="E77">
            <v>40000</v>
          </cell>
        </row>
        <row r="78">
          <cell r="A78">
            <v>0</v>
          </cell>
          <cell r="B78" t="str">
            <v>s</v>
          </cell>
          <cell r="C78">
            <v>0</v>
          </cell>
          <cell r="D78">
            <v>0</v>
          </cell>
          <cell r="E78">
            <v>0</v>
          </cell>
        </row>
        <row r="79">
          <cell r="A79">
            <v>5800</v>
          </cell>
          <cell r="B79" t="str">
            <v>s</v>
          </cell>
          <cell r="C79">
            <v>0</v>
          </cell>
          <cell r="D79">
            <v>0</v>
          </cell>
          <cell r="E79">
            <v>0</v>
          </cell>
        </row>
        <row r="80">
          <cell r="A80">
            <v>5810</v>
          </cell>
          <cell r="B80" t="str">
            <v>S</v>
          </cell>
          <cell r="C80">
            <v>8547.6</v>
          </cell>
          <cell r="D80">
            <v>7000</v>
          </cell>
          <cell r="E80">
            <v>3439.3</v>
          </cell>
        </row>
        <row r="81">
          <cell r="A81">
            <v>5820</v>
          </cell>
          <cell r="B81" t="str">
            <v>S</v>
          </cell>
          <cell r="C81">
            <v>3770.4</v>
          </cell>
          <cell r="D81">
            <v>2000</v>
          </cell>
          <cell r="E81">
            <v>3195.4</v>
          </cell>
        </row>
        <row r="82">
          <cell r="A82">
            <v>5830</v>
          </cell>
          <cell r="B82" t="str">
            <v>S</v>
          </cell>
          <cell r="C82">
            <v>6938</v>
          </cell>
          <cell r="D82">
            <v>10000</v>
          </cell>
          <cell r="E82">
            <v>9168</v>
          </cell>
        </row>
        <row r="83">
          <cell r="A83">
            <v>5840</v>
          </cell>
          <cell r="B83" t="str">
            <v>S</v>
          </cell>
          <cell r="C83">
            <v>0</v>
          </cell>
          <cell r="D83">
            <v>0</v>
          </cell>
          <cell r="E83">
            <v>0</v>
          </cell>
        </row>
        <row r="84">
          <cell r="A84">
            <v>5880</v>
          </cell>
          <cell r="B84" t="str">
            <v>S</v>
          </cell>
          <cell r="C84">
            <v>4149.7</v>
          </cell>
          <cell r="D84">
            <v>0</v>
          </cell>
          <cell r="E84">
            <v>2170</v>
          </cell>
        </row>
        <row r="85">
          <cell r="A85">
            <v>0</v>
          </cell>
          <cell r="B85" t="str">
            <v>S</v>
          </cell>
          <cell r="C85" t="e">
            <v>#VALUE!</v>
          </cell>
          <cell r="D85">
            <v>23405.7</v>
          </cell>
          <cell r="E85">
            <v>19000</v>
          </cell>
        </row>
        <row r="86">
          <cell r="A86">
            <v>0</v>
          </cell>
          <cell r="B86" t="str">
            <v>S</v>
          </cell>
          <cell r="C86">
            <v>0</v>
          </cell>
          <cell r="D86">
            <v>0</v>
          </cell>
          <cell r="E86">
            <v>0</v>
          </cell>
        </row>
        <row r="87">
          <cell r="A87">
            <v>0</v>
          </cell>
          <cell r="B87" t="str">
            <v>S</v>
          </cell>
          <cell r="C87" t="e">
            <v>#VALUE!</v>
          </cell>
          <cell r="D87">
            <v>347609.45</v>
          </cell>
          <cell r="E87">
            <v>383000</v>
          </cell>
        </row>
        <row r="88">
          <cell r="A88">
            <v>0</v>
          </cell>
          <cell r="B88" t="str">
            <v>S</v>
          </cell>
          <cell r="C88">
            <v>0</v>
          </cell>
          <cell r="D88">
            <v>0</v>
          </cell>
          <cell r="E88">
            <v>0</v>
          </cell>
        </row>
        <row r="89">
          <cell r="A89">
            <v>6000</v>
          </cell>
          <cell r="B89" t="str">
            <v>S</v>
          </cell>
          <cell r="C89">
            <v>4440</v>
          </cell>
          <cell r="D89">
            <v>5000</v>
          </cell>
          <cell r="E89">
            <v>4440</v>
          </cell>
        </row>
        <row r="90">
          <cell r="A90">
            <v>6040</v>
          </cell>
          <cell r="B90" t="str">
            <v>S</v>
          </cell>
          <cell r="C90">
            <v>0</v>
          </cell>
          <cell r="D90">
            <v>0</v>
          </cell>
          <cell r="E90">
            <v>0</v>
          </cell>
        </row>
        <row r="91">
          <cell r="A91">
            <v>6050</v>
          </cell>
          <cell r="B91" t="str">
            <v>S</v>
          </cell>
          <cell r="C91">
            <v>0</v>
          </cell>
          <cell r="D91">
            <v>0</v>
          </cell>
          <cell r="E91">
            <v>0</v>
          </cell>
        </row>
        <row r="92">
          <cell r="A92">
            <v>0</v>
          </cell>
          <cell r="B92" t="str">
            <v>S</v>
          </cell>
          <cell r="C92" t="e">
            <v>#VALUE!</v>
          </cell>
          <cell r="D92">
            <v>4440</v>
          </cell>
          <cell r="E92">
            <v>5000</v>
          </cell>
        </row>
        <row r="93">
          <cell r="A93">
            <v>0</v>
          </cell>
          <cell r="B93" t="str">
            <v>S</v>
          </cell>
          <cell r="C93">
            <v>0</v>
          </cell>
          <cell r="D93">
            <v>0</v>
          </cell>
          <cell r="E93">
            <v>0</v>
          </cell>
        </row>
        <row r="94">
          <cell r="A94">
            <v>6150</v>
          </cell>
          <cell r="B94" t="str">
            <v>S</v>
          </cell>
          <cell r="C94">
            <v>0</v>
          </cell>
          <cell r="D94">
            <v>0</v>
          </cell>
          <cell r="E94">
            <v>4207.7</v>
          </cell>
        </row>
        <row r="95">
          <cell r="A95">
            <v>6151</v>
          </cell>
          <cell r="B95" t="str">
            <v>S</v>
          </cell>
          <cell r="C95">
            <v>5003.6000000000004</v>
          </cell>
          <cell r="D95">
            <v>5000</v>
          </cell>
          <cell r="E95">
            <v>0</v>
          </cell>
        </row>
        <row r="96">
          <cell r="A96">
            <v>6152</v>
          </cell>
          <cell r="B96" t="str">
            <v>S</v>
          </cell>
          <cell r="C96">
            <v>0</v>
          </cell>
          <cell r="D96">
            <v>0</v>
          </cell>
          <cell r="E96">
            <v>0</v>
          </cell>
        </row>
        <row r="97">
          <cell r="A97">
            <v>0</v>
          </cell>
          <cell r="B97" t="str">
            <v>S</v>
          </cell>
          <cell r="C97" t="e">
            <v>#VALUE!</v>
          </cell>
          <cell r="D97">
            <v>5003.6000000000004</v>
          </cell>
          <cell r="E97">
            <v>5000</v>
          </cell>
        </row>
        <row r="98">
          <cell r="A98">
            <v>0</v>
          </cell>
          <cell r="B98" t="str">
            <v>S</v>
          </cell>
          <cell r="C98">
            <v>0</v>
          </cell>
          <cell r="D98">
            <v>0</v>
          </cell>
          <cell r="E98">
            <v>0</v>
          </cell>
        </row>
        <row r="99">
          <cell r="A99">
            <v>6200</v>
          </cell>
          <cell r="B99" t="str">
            <v>S</v>
          </cell>
          <cell r="C99">
            <v>0</v>
          </cell>
          <cell r="D99">
            <v>0</v>
          </cell>
          <cell r="E99">
            <v>0</v>
          </cell>
        </row>
        <row r="100">
          <cell r="A100">
            <v>0</v>
          </cell>
          <cell r="B100" t="str">
            <v>S</v>
          </cell>
          <cell r="C100" t="e">
            <v>#VALUE!</v>
          </cell>
          <cell r="D100">
            <v>0</v>
          </cell>
          <cell r="E100">
            <v>0</v>
          </cell>
        </row>
        <row r="101">
          <cell r="A101">
            <v>0</v>
          </cell>
          <cell r="B101" t="str">
            <v>S</v>
          </cell>
          <cell r="C101">
            <v>0</v>
          </cell>
          <cell r="D101">
            <v>0</v>
          </cell>
          <cell r="E101">
            <v>0</v>
          </cell>
        </row>
        <row r="102">
          <cell r="A102">
            <v>6300</v>
          </cell>
          <cell r="B102" t="str">
            <v>S</v>
          </cell>
          <cell r="C102">
            <v>0</v>
          </cell>
          <cell r="D102">
            <v>0</v>
          </cell>
          <cell r="E102">
            <v>0</v>
          </cell>
        </row>
        <row r="103">
          <cell r="A103">
            <v>6360</v>
          </cell>
          <cell r="B103" t="str">
            <v>S</v>
          </cell>
          <cell r="C103">
            <v>0</v>
          </cell>
          <cell r="D103">
            <v>0</v>
          </cell>
          <cell r="E103">
            <v>0</v>
          </cell>
        </row>
        <row r="104">
          <cell r="A104">
            <v>0</v>
          </cell>
          <cell r="B104" t="str">
            <v>S</v>
          </cell>
          <cell r="C104" t="e">
            <v>#VALUE!</v>
          </cell>
          <cell r="D104">
            <v>0</v>
          </cell>
          <cell r="E104">
            <v>0</v>
          </cell>
        </row>
        <row r="105">
          <cell r="A105">
            <v>0</v>
          </cell>
          <cell r="B105" t="str">
            <v>S</v>
          </cell>
          <cell r="C105">
            <v>0</v>
          </cell>
          <cell r="D105">
            <v>0</v>
          </cell>
          <cell r="E105">
            <v>0</v>
          </cell>
        </row>
        <row r="106">
          <cell r="A106">
            <v>6400</v>
          </cell>
          <cell r="B106" t="str">
            <v>S</v>
          </cell>
          <cell r="C106">
            <v>0</v>
          </cell>
          <cell r="D106">
            <v>0</v>
          </cell>
          <cell r="E106">
            <v>0</v>
          </cell>
        </row>
        <row r="107">
          <cell r="A107">
            <v>6420</v>
          </cell>
          <cell r="B107" t="str">
            <v>S</v>
          </cell>
          <cell r="C107">
            <v>0</v>
          </cell>
          <cell r="D107">
            <v>0</v>
          </cell>
          <cell r="E107">
            <v>0</v>
          </cell>
        </row>
        <row r="108">
          <cell r="A108">
            <v>6430</v>
          </cell>
          <cell r="B108" t="str">
            <v>S</v>
          </cell>
          <cell r="C108">
            <v>0</v>
          </cell>
          <cell r="D108">
            <v>0</v>
          </cell>
          <cell r="E108">
            <v>0</v>
          </cell>
        </row>
        <row r="109">
          <cell r="A109">
            <v>6460</v>
          </cell>
          <cell r="B109" t="str">
            <v>S</v>
          </cell>
          <cell r="C109">
            <v>0</v>
          </cell>
          <cell r="D109">
            <v>0</v>
          </cell>
          <cell r="E109">
            <v>0</v>
          </cell>
        </row>
        <row r="110">
          <cell r="A110">
            <v>0</v>
          </cell>
          <cell r="B110" t="str">
            <v>S</v>
          </cell>
          <cell r="C110" t="e">
            <v>#VALUE!</v>
          </cell>
          <cell r="D110">
            <v>0</v>
          </cell>
          <cell r="E110">
            <v>0</v>
          </cell>
        </row>
        <row r="111">
          <cell r="A111">
            <v>0</v>
          </cell>
          <cell r="B111" t="str">
            <v>S</v>
          </cell>
          <cell r="C111">
            <v>0</v>
          </cell>
          <cell r="D111">
            <v>0</v>
          </cell>
          <cell r="E111">
            <v>0</v>
          </cell>
        </row>
        <row r="112">
          <cell r="A112">
            <v>6500</v>
          </cell>
          <cell r="B112" t="str">
            <v>S</v>
          </cell>
          <cell r="C112">
            <v>0</v>
          </cell>
          <cell r="D112">
            <v>0</v>
          </cell>
          <cell r="E112">
            <v>29.4</v>
          </cell>
        </row>
        <row r="113">
          <cell r="A113">
            <v>6510</v>
          </cell>
          <cell r="B113" t="str">
            <v>S</v>
          </cell>
          <cell r="C113">
            <v>0</v>
          </cell>
          <cell r="D113">
            <v>0</v>
          </cell>
          <cell r="E113">
            <v>0</v>
          </cell>
        </row>
        <row r="114">
          <cell r="A114">
            <v>6560</v>
          </cell>
          <cell r="B114" t="str">
            <v>S</v>
          </cell>
          <cell r="C114">
            <v>9635.6</v>
          </cell>
          <cell r="D114">
            <v>10000</v>
          </cell>
          <cell r="E114">
            <v>0</v>
          </cell>
        </row>
        <row r="115">
          <cell r="A115">
            <v>6590</v>
          </cell>
          <cell r="B115" t="str">
            <v>S</v>
          </cell>
          <cell r="C115">
            <v>-0.2</v>
          </cell>
          <cell r="D115">
            <v>0</v>
          </cell>
          <cell r="E115">
            <v>69.45</v>
          </cell>
        </row>
        <row r="116">
          <cell r="A116">
            <v>0</v>
          </cell>
          <cell r="B116" t="str">
            <v>S</v>
          </cell>
          <cell r="C116" t="e">
            <v>#VALUE!</v>
          </cell>
          <cell r="D116">
            <v>9635.4</v>
          </cell>
          <cell r="E116">
            <v>10000</v>
          </cell>
        </row>
        <row r="117">
          <cell r="A117">
            <v>0</v>
          </cell>
          <cell r="B117" t="str">
            <v>S</v>
          </cell>
          <cell r="C117">
            <v>0</v>
          </cell>
          <cell r="D117">
            <v>0</v>
          </cell>
          <cell r="E117">
            <v>0</v>
          </cell>
        </row>
        <row r="118">
          <cell r="A118">
            <v>6630</v>
          </cell>
          <cell r="B118" t="str">
            <v>S</v>
          </cell>
          <cell r="C118">
            <v>29488.35</v>
          </cell>
          <cell r="D118">
            <v>5000</v>
          </cell>
          <cell r="E118">
            <v>24323.55</v>
          </cell>
        </row>
        <row r="119">
          <cell r="A119">
            <v>0</v>
          </cell>
          <cell r="B119" t="str">
            <v>S</v>
          </cell>
          <cell r="C119" t="e">
            <v>#VALUE!</v>
          </cell>
          <cell r="D119">
            <v>29488.35</v>
          </cell>
          <cell r="E119">
            <v>5000</v>
          </cell>
        </row>
        <row r="120">
          <cell r="A120">
            <v>0</v>
          </cell>
          <cell r="B120" t="str">
            <v>S</v>
          </cell>
          <cell r="C120">
            <v>0</v>
          </cell>
          <cell r="D120">
            <v>0</v>
          </cell>
          <cell r="E120">
            <v>0</v>
          </cell>
        </row>
        <row r="121">
          <cell r="A121">
            <v>6730</v>
          </cell>
          <cell r="B121" t="str">
            <v>S</v>
          </cell>
          <cell r="C121">
            <v>0</v>
          </cell>
          <cell r="D121">
            <v>25000</v>
          </cell>
          <cell r="E121">
            <v>0</v>
          </cell>
        </row>
        <row r="122">
          <cell r="A122">
            <v>6750</v>
          </cell>
          <cell r="B122" t="str">
            <v>S</v>
          </cell>
          <cell r="C122">
            <v>24996</v>
          </cell>
          <cell r="D122">
            <v>0</v>
          </cell>
          <cell r="E122">
            <v>27000</v>
          </cell>
        </row>
        <row r="123">
          <cell r="A123">
            <v>0</v>
          </cell>
          <cell r="B123" t="str">
            <v>S</v>
          </cell>
          <cell r="C123" t="e">
            <v>#VALUE!</v>
          </cell>
          <cell r="D123">
            <v>24996</v>
          </cell>
          <cell r="E123">
            <v>25000</v>
          </cell>
        </row>
        <row r="124">
          <cell r="A124">
            <v>0</v>
          </cell>
          <cell r="B124" t="str">
            <v>S</v>
          </cell>
          <cell r="C124">
            <v>0</v>
          </cell>
          <cell r="D124">
            <v>0</v>
          </cell>
          <cell r="E124">
            <v>0</v>
          </cell>
        </row>
        <row r="125">
          <cell r="A125">
            <v>6800</v>
          </cell>
          <cell r="B125" t="str">
            <v>S</v>
          </cell>
          <cell r="C125">
            <v>0</v>
          </cell>
          <cell r="D125">
            <v>5000</v>
          </cell>
          <cell r="E125">
            <v>0</v>
          </cell>
        </row>
        <row r="126">
          <cell r="A126">
            <v>6850</v>
          </cell>
          <cell r="B126" t="str">
            <v>S</v>
          </cell>
          <cell r="C126">
            <v>0</v>
          </cell>
          <cell r="D126">
            <v>0</v>
          </cell>
          <cell r="E126">
            <v>0</v>
          </cell>
        </row>
        <row r="127">
          <cell r="A127">
            <v>0</v>
          </cell>
          <cell r="B127" t="str">
            <v>S</v>
          </cell>
          <cell r="C127" t="e">
            <v>#VALUE!</v>
          </cell>
          <cell r="D127">
            <v>0</v>
          </cell>
          <cell r="E127">
            <v>5000</v>
          </cell>
        </row>
        <row r="128">
          <cell r="A128">
            <v>0</v>
          </cell>
          <cell r="B128" t="str">
            <v>S</v>
          </cell>
          <cell r="C128">
            <v>0</v>
          </cell>
          <cell r="D128">
            <v>0</v>
          </cell>
          <cell r="E128">
            <v>0</v>
          </cell>
        </row>
        <row r="129">
          <cell r="A129">
            <v>6960</v>
          </cell>
          <cell r="B129" t="str">
            <v>S</v>
          </cell>
          <cell r="C129">
            <v>0</v>
          </cell>
          <cell r="D129">
            <v>0</v>
          </cell>
          <cell r="E129">
            <v>0</v>
          </cell>
        </row>
        <row r="130">
          <cell r="A130">
            <v>0</v>
          </cell>
          <cell r="B130" t="str">
            <v>S</v>
          </cell>
          <cell r="C130" t="e">
            <v>#VALUE!</v>
          </cell>
          <cell r="D130">
            <v>0</v>
          </cell>
          <cell r="E130">
            <v>0</v>
          </cell>
        </row>
        <row r="131">
          <cell r="A131">
            <v>0</v>
          </cell>
          <cell r="B131" t="str">
            <v>S</v>
          </cell>
          <cell r="C131">
            <v>0</v>
          </cell>
          <cell r="D131">
            <v>0</v>
          </cell>
          <cell r="E131">
            <v>0</v>
          </cell>
        </row>
        <row r="132">
          <cell r="A132">
            <v>0</v>
          </cell>
          <cell r="B132" t="str">
            <v>S</v>
          </cell>
          <cell r="C132" t="e">
            <v>#VALUE!</v>
          </cell>
          <cell r="D132">
            <v>73563.350000000006</v>
          </cell>
          <cell r="E132">
            <v>55000</v>
          </cell>
        </row>
        <row r="133">
          <cell r="A133">
            <v>0</v>
          </cell>
          <cell r="B133" t="str">
            <v>S</v>
          </cell>
          <cell r="C133">
            <v>0</v>
          </cell>
          <cell r="D133">
            <v>0</v>
          </cell>
          <cell r="E133">
            <v>0</v>
          </cell>
        </row>
        <row r="134">
          <cell r="A134">
            <v>7000</v>
          </cell>
          <cell r="B134" t="str">
            <v>S</v>
          </cell>
          <cell r="C134">
            <v>0</v>
          </cell>
          <cell r="D134">
            <v>0</v>
          </cell>
          <cell r="E134">
            <v>0</v>
          </cell>
        </row>
        <row r="135">
          <cell r="A135">
            <v>7010</v>
          </cell>
          <cell r="B135" t="str">
            <v>S</v>
          </cell>
          <cell r="C135">
            <v>0</v>
          </cell>
          <cell r="D135">
            <v>0</v>
          </cell>
          <cell r="E135">
            <v>0</v>
          </cell>
        </row>
        <row r="136">
          <cell r="A136">
            <v>0</v>
          </cell>
          <cell r="B136" t="str">
            <v>S</v>
          </cell>
          <cell r="C136" t="e">
            <v>#VALUE!</v>
          </cell>
          <cell r="D136">
            <v>0</v>
          </cell>
          <cell r="E136">
            <v>0</v>
          </cell>
        </row>
        <row r="137">
          <cell r="A137">
            <v>0</v>
          </cell>
          <cell r="B137" t="str">
            <v>S</v>
          </cell>
          <cell r="C137">
            <v>0</v>
          </cell>
          <cell r="D137">
            <v>0</v>
          </cell>
          <cell r="E137">
            <v>0</v>
          </cell>
        </row>
        <row r="138">
          <cell r="A138">
            <v>0</v>
          </cell>
          <cell r="B138" t="str">
            <v>S</v>
          </cell>
          <cell r="C138" t="e">
            <v>#VALUE!</v>
          </cell>
          <cell r="D138">
            <v>0</v>
          </cell>
          <cell r="E138">
            <v>0</v>
          </cell>
        </row>
        <row r="139">
          <cell r="A139">
            <v>0</v>
          </cell>
          <cell r="B139" t="str">
            <v>S</v>
          </cell>
          <cell r="C139">
            <v>0</v>
          </cell>
          <cell r="D139">
            <v>0</v>
          </cell>
          <cell r="E139">
            <v>0</v>
          </cell>
        </row>
        <row r="140">
          <cell r="A140">
            <v>7500</v>
          </cell>
          <cell r="B140" t="str">
            <v>S</v>
          </cell>
          <cell r="C140">
            <v>0</v>
          </cell>
          <cell r="D140">
            <v>0</v>
          </cell>
          <cell r="E140">
            <v>0</v>
          </cell>
        </row>
        <row r="141">
          <cell r="A141">
            <v>7510</v>
          </cell>
          <cell r="B141" t="str">
            <v>S</v>
          </cell>
          <cell r="C141">
            <v>0</v>
          </cell>
          <cell r="D141">
            <v>0</v>
          </cell>
          <cell r="E141">
            <v>0</v>
          </cell>
        </row>
        <row r="142">
          <cell r="A142">
            <v>0</v>
          </cell>
          <cell r="B142" t="str">
            <v>S</v>
          </cell>
          <cell r="C142" t="e">
            <v>#VALUE!</v>
          </cell>
          <cell r="D142">
            <v>0</v>
          </cell>
          <cell r="E142">
            <v>0</v>
          </cell>
        </row>
        <row r="143">
          <cell r="A143">
            <v>0</v>
          </cell>
          <cell r="B143" t="str">
            <v>S</v>
          </cell>
          <cell r="C143">
            <v>0</v>
          </cell>
          <cell r="D143">
            <v>0</v>
          </cell>
          <cell r="E143">
            <v>0</v>
          </cell>
        </row>
        <row r="144">
          <cell r="A144">
            <v>0</v>
          </cell>
          <cell r="B144" t="str">
            <v>S</v>
          </cell>
          <cell r="C144" t="e">
            <v>#VALUE!</v>
          </cell>
          <cell r="D144">
            <v>0</v>
          </cell>
          <cell r="E144">
            <v>0</v>
          </cell>
        </row>
        <row r="145">
          <cell r="A145">
            <v>0</v>
          </cell>
          <cell r="B145" t="str">
            <v>S</v>
          </cell>
          <cell r="C145">
            <v>0</v>
          </cell>
          <cell r="D145">
            <v>0</v>
          </cell>
          <cell r="E145">
            <v>0</v>
          </cell>
        </row>
        <row r="146">
          <cell r="A146">
            <v>0</v>
          </cell>
          <cell r="B146" t="str">
            <v>S</v>
          </cell>
          <cell r="C146" t="e">
            <v>#VALUE!</v>
          </cell>
          <cell r="D146">
            <v>0</v>
          </cell>
          <cell r="E146">
            <v>0</v>
          </cell>
        </row>
        <row r="147">
          <cell r="A147">
            <v>0</v>
          </cell>
          <cell r="B147" t="str">
            <v>S</v>
          </cell>
          <cell r="C147">
            <v>0</v>
          </cell>
          <cell r="D147">
            <v>0</v>
          </cell>
          <cell r="E147">
            <v>0</v>
          </cell>
        </row>
        <row r="148">
          <cell r="A148">
            <v>0</v>
          </cell>
          <cell r="B148" t="str">
            <v>S</v>
          </cell>
          <cell r="C148" t="e">
            <v>#VALUE!</v>
          </cell>
          <cell r="D148">
            <v>0</v>
          </cell>
          <cell r="E148">
            <v>0</v>
          </cell>
        </row>
        <row r="149">
          <cell r="A149">
            <v>0</v>
          </cell>
          <cell r="B149" t="str">
            <v>S</v>
          </cell>
          <cell r="C149">
            <v>0</v>
          </cell>
          <cell r="D149">
            <v>0</v>
          </cell>
          <cell r="E149">
            <v>0</v>
          </cell>
        </row>
        <row r="150">
          <cell r="A150">
            <v>0</v>
          </cell>
          <cell r="B150" t="str">
            <v>S</v>
          </cell>
          <cell r="C150" t="e">
            <v>#VALUE!</v>
          </cell>
          <cell r="D150">
            <v>457990.5</v>
          </cell>
          <cell r="E150">
            <v>476000</v>
          </cell>
        </row>
        <row r="151">
          <cell r="A151">
            <v>0</v>
          </cell>
          <cell r="B151" t="str">
            <v>S</v>
          </cell>
          <cell r="C151">
            <v>0</v>
          </cell>
          <cell r="D151">
            <v>0</v>
          </cell>
          <cell r="E151">
            <v>0</v>
          </cell>
        </row>
        <row r="152">
          <cell r="A152">
            <v>9700</v>
          </cell>
          <cell r="B152" t="str">
            <v>S</v>
          </cell>
          <cell r="C152">
            <v>0</v>
          </cell>
          <cell r="D152">
            <v>0</v>
          </cell>
          <cell r="E152">
            <v>-409239.73</v>
          </cell>
        </row>
        <row r="153">
          <cell r="A153">
            <v>0</v>
          </cell>
          <cell r="B153" t="str">
            <v>S</v>
          </cell>
          <cell r="C153" t="e">
            <v>#VALUE!</v>
          </cell>
          <cell r="D153">
            <v>0</v>
          </cell>
          <cell r="E153">
            <v>0</v>
          </cell>
        </row>
        <row r="154">
          <cell r="A154">
            <v>0</v>
          </cell>
          <cell r="B154" t="str">
            <v>S</v>
          </cell>
          <cell r="C154">
            <v>0</v>
          </cell>
          <cell r="D154">
            <v>0</v>
          </cell>
          <cell r="E154">
            <v>0</v>
          </cell>
        </row>
        <row r="155">
          <cell r="A155">
            <v>0</v>
          </cell>
          <cell r="B155" t="str">
            <v>S</v>
          </cell>
          <cell r="C155">
            <v>0</v>
          </cell>
          <cell r="D155">
            <v>0</v>
          </cell>
          <cell r="E155">
            <v>476000</v>
          </cell>
        </row>
        <row r="156">
          <cell r="A156">
            <v>0</v>
          </cell>
          <cell r="B156" t="str">
            <v>S</v>
          </cell>
          <cell r="C156">
            <v>0</v>
          </cell>
          <cell r="D156">
            <v>0</v>
          </cell>
          <cell r="E156">
            <v>0</v>
          </cell>
        </row>
        <row r="157">
          <cell r="A157">
            <v>0</v>
          </cell>
          <cell r="B157" t="str">
            <v>S</v>
          </cell>
          <cell r="C157">
            <v>0</v>
          </cell>
          <cell r="D157">
            <v>0</v>
          </cell>
          <cell r="E157">
            <v>0</v>
          </cell>
        </row>
        <row r="158">
          <cell r="A158">
            <v>0</v>
          </cell>
          <cell r="B158" t="str">
            <v>S</v>
          </cell>
          <cell r="C158">
            <v>0</v>
          </cell>
          <cell r="D158">
            <v>0</v>
          </cell>
          <cell r="E158">
            <v>0</v>
          </cell>
        </row>
        <row r="159">
          <cell r="A159">
            <v>37650</v>
          </cell>
          <cell r="B159" t="str">
            <v>S</v>
          </cell>
          <cell r="C159">
            <v>0</v>
          </cell>
          <cell r="D159">
            <v>0</v>
          </cell>
          <cell r="E159" t="e">
            <v>#VALUE!</v>
          </cell>
        </row>
        <row r="160">
          <cell r="A160">
            <v>0</v>
          </cell>
          <cell r="B160" t="str">
            <v>S</v>
          </cell>
          <cell r="C160">
            <v>0</v>
          </cell>
          <cell r="D160">
            <v>0</v>
          </cell>
          <cell r="E160">
            <v>0</v>
          </cell>
        </row>
        <row r="161">
          <cell r="A161">
            <v>0</v>
          </cell>
          <cell r="B161" t="str">
            <v>S</v>
          </cell>
          <cell r="C161">
            <v>0</v>
          </cell>
          <cell r="D161">
            <v>0</v>
          </cell>
          <cell r="E161">
            <v>0</v>
          </cell>
        </row>
        <row r="162">
          <cell r="A162">
            <v>0</v>
          </cell>
          <cell r="B162" t="str">
            <v>S</v>
          </cell>
          <cell r="C162">
            <v>0</v>
          </cell>
          <cell r="D162">
            <v>0</v>
          </cell>
          <cell r="E162">
            <v>0</v>
          </cell>
        </row>
        <row r="163">
          <cell r="A163">
            <v>0</v>
          </cell>
          <cell r="B163" t="str">
            <v>S</v>
          </cell>
          <cell r="C163">
            <v>0</v>
          </cell>
          <cell r="D163">
            <v>0</v>
          </cell>
          <cell r="E163">
            <v>0</v>
          </cell>
        </row>
        <row r="164">
          <cell r="A164">
            <v>0</v>
          </cell>
          <cell r="B164" t="str">
            <v>S</v>
          </cell>
          <cell r="C164">
            <v>0</v>
          </cell>
          <cell r="D164">
            <v>0</v>
          </cell>
          <cell r="E164">
            <v>0</v>
          </cell>
        </row>
        <row r="165">
          <cell r="A165">
            <v>0</v>
          </cell>
          <cell r="B165" t="str">
            <v>S</v>
          </cell>
          <cell r="C165">
            <v>0</v>
          </cell>
          <cell r="D165">
            <v>0</v>
          </cell>
          <cell r="E165">
            <v>0</v>
          </cell>
        </row>
        <row r="166">
          <cell r="A166">
            <v>0</v>
          </cell>
          <cell r="B166" t="str">
            <v>S</v>
          </cell>
          <cell r="C166">
            <v>0</v>
          </cell>
          <cell r="D166">
            <v>0</v>
          </cell>
          <cell r="E166">
            <v>0</v>
          </cell>
        </row>
        <row r="167">
          <cell r="A167">
            <v>0</v>
          </cell>
          <cell r="B167" t="str">
            <v>S</v>
          </cell>
          <cell r="C167">
            <v>0</v>
          </cell>
          <cell r="D167">
            <v>0</v>
          </cell>
          <cell r="E167">
            <v>0</v>
          </cell>
        </row>
        <row r="168">
          <cell r="A168">
            <v>0</v>
          </cell>
          <cell r="B168" t="str">
            <v>S</v>
          </cell>
          <cell r="C168">
            <v>0</v>
          </cell>
          <cell r="D168">
            <v>0</v>
          </cell>
          <cell r="E168">
            <v>0</v>
          </cell>
        </row>
        <row r="169">
          <cell r="A169">
            <v>0</v>
          </cell>
          <cell r="B169" t="str">
            <v>S</v>
          </cell>
          <cell r="C169">
            <v>0</v>
          </cell>
          <cell r="D169">
            <v>0</v>
          </cell>
          <cell r="E169">
            <v>0</v>
          </cell>
        </row>
        <row r="170">
          <cell r="A170">
            <v>0</v>
          </cell>
          <cell r="B170" t="str">
            <v>S</v>
          </cell>
          <cell r="C170">
            <v>0</v>
          </cell>
          <cell r="D170">
            <v>0</v>
          </cell>
          <cell r="E170">
            <v>0</v>
          </cell>
        </row>
        <row r="171">
          <cell r="A171">
            <v>0</v>
          </cell>
          <cell r="B171" t="str">
            <v>S</v>
          </cell>
          <cell r="C171">
            <v>0</v>
          </cell>
          <cell r="D171">
            <v>0</v>
          </cell>
          <cell r="E171">
            <v>0</v>
          </cell>
        </row>
        <row r="172">
          <cell r="A172">
            <v>0</v>
          </cell>
          <cell r="B172" t="str">
            <v>S</v>
          </cell>
          <cell r="C172">
            <v>0</v>
          </cell>
          <cell r="D172">
            <v>0</v>
          </cell>
          <cell r="E172">
            <v>0</v>
          </cell>
        </row>
        <row r="173">
          <cell r="A173">
            <v>0</v>
          </cell>
          <cell r="B173" t="str">
            <v>S</v>
          </cell>
          <cell r="C173">
            <v>0</v>
          </cell>
          <cell r="D173">
            <v>0</v>
          </cell>
          <cell r="E173">
            <v>0</v>
          </cell>
        </row>
        <row r="174">
          <cell r="A174">
            <v>0</v>
          </cell>
          <cell r="B174" t="str">
            <v>S</v>
          </cell>
          <cell r="C174">
            <v>0</v>
          </cell>
          <cell r="D174">
            <v>0</v>
          </cell>
          <cell r="E174">
            <v>0</v>
          </cell>
        </row>
        <row r="175">
          <cell r="A175">
            <v>0</v>
          </cell>
          <cell r="B175" t="str">
            <v>S</v>
          </cell>
          <cell r="C175">
            <v>0</v>
          </cell>
          <cell r="D175">
            <v>0</v>
          </cell>
          <cell r="E175">
            <v>0</v>
          </cell>
        </row>
        <row r="176">
          <cell r="A176">
            <v>0</v>
          </cell>
          <cell r="B176" t="str">
            <v>S</v>
          </cell>
          <cell r="C176">
            <v>0</v>
          </cell>
          <cell r="D176">
            <v>0</v>
          </cell>
          <cell r="E176">
            <v>0</v>
          </cell>
        </row>
        <row r="177">
          <cell r="A177">
            <v>0</v>
          </cell>
          <cell r="B177" t="str">
            <v>S</v>
          </cell>
          <cell r="C177">
            <v>0</v>
          </cell>
          <cell r="D177">
            <v>0</v>
          </cell>
          <cell r="E177">
            <v>0</v>
          </cell>
        </row>
        <row r="178">
          <cell r="A178">
            <v>0</v>
          </cell>
          <cell r="B178" t="str">
            <v>S</v>
          </cell>
          <cell r="C178">
            <v>0</v>
          </cell>
          <cell r="D178">
            <v>0</v>
          </cell>
          <cell r="E178">
            <v>0</v>
          </cell>
        </row>
        <row r="179">
          <cell r="A179">
            <v>0</v>
          </cell>
          <cell r="B179" t="str">
            <v>S</v>
          </cell>
          <cell r="C179">
            <v>0</v>
          </cell>
          <cell r="D179">
            <v>0</v>
          </cell>
          <cell r="E179">
            <v>0</v>
          </cell>
        </row>
        <row r="180">
          <cell r="A180">
            <v>0</v>
          </cell>
          <cell r="B180" t="str">
            <v>S</v>
          </cell>
          <cell r="C180">
            <v>0</v>
          </cell>
          <cell r="D180">
            <v>0</v>
          </cell>
          <cell r="E180">
            <v>0</v>
          </cell>
        </row>
        <row r="181">
          <cell r="A181">
            <v>0</v>
          </cell>
          <cell r="B181" t="str">
            <v>S</v>
          </cell>
          <cell r="C181">
            <v>0</v>
          </cell>
          <cell r="D181">
            <v>0</v>
          </cell>
          <cell r="E181">
            <v>0</v>
          </cell>
        </row>
        <row r="182">
          <cell r="A182">
            <v>0</v>
          </cell>
          <cell r="B182" t="str">
            <v>S</v>
          </cell>
          <cell r="C182">
            <v>0</v>
          </cell>
          <cell r="D182">
            <v>0</v>
          </cell>
          <cell r="E182">
            <v>0</v>
          </cell>
        </row>
        <row r="183">
          <cell r="A183">
            <v>0</v>
          </cell>
          <cell r="B183" t="str">
            <v>S</v>
          </cell>
          <cell r="C183">
            <v>0</v>
          </cell>
          <cell r="D183">
            <v>0</v>
          </cell>
          <cell r="E183">
            <v>0</v>
          </cell>
        </row>
        <row r="184">
          <cell r="A184">
            <v>0</v>
          </cell>
          <cell r="B184" t="str">
            <v>S</v>
          </cell>
          <cell r="C184">
            <v>0</v>
          </cell>
          <cell r="D184">
            <v>0</v>
          </cell>
          <cell r="E184">
            <v>0</v>
          </cell>
        </row>
        <row r="185">
          <cell r="A185">
            <v>0</v>
          </cell>
          <cell r="B185" t="str">
            <v>S</v>
          </cell>
          <cell r="C185">
            <v>0</v>
          </cell>
          <cell r="D185">
            <v>0</v>
          </cell>
          <cell r="E185">
            <v>0</v>
          </cell>
        </row>
        <row r="186">
          <cell r="A186">
            <v>0</v>
          </cell>
          <cell r="B186" t="str">
            <v>S</v>
          </cell>
          <cell r="C186">
            <v>0</v>
          </cell>
          <cell r="D186">
            <v>0</v>
          </cell>
          <cell r="E186">
            <v>0</v>
          </cell>
        </row>
        <row r="187">
          <cell r="A187">
            <v>0</v>
          </cell>
          <cell r="B187" t="str">
            <v>S</v>
          </cell>
          <cell r="C187">
            <v>0</v>
          </cell>
          <cell r="D187">
            <v>0</v>
          </cell>
          <cell r="E187">
            <v>0</v>
          </cell>
        </row>
        <row r="188">
          <cell r="A188">
            <v>0</v>
          </cell>
          <cell r="B188" t="str">
            <v>S</v>
          </cell>
          <cell r="C188">
            <v>0</v>
          </cell>
          <cell r="D188">
            <v>0</v>
          </cell>
          <cell r="E188">
            <v>0</v>
          </cell>
        </row>
        <row r="189">
          <cell r="A189">
            <v>0</v>
          </cell>
          <cell r="B189" t="str">
            <v>S</v>
          </cell>
          <cell r="C189">
            <v>0</v>
          </cell>
          <cell r="D189">
            <v>0</v>
          </cell>
          <cell r="E189">
            <v>0</v>
          </cell>
        </row>
        <row r="190">
          <cell r="A190">
            <v>0</v>
          </cell>
          <cell r="B190" t="str">
            <v>S</v>
          </cell>
          <cell r="C190">
            <v>0</v>
          </cell>
          <cell r="D190">
            <v>0</v>
          </cell>
          <cell r="E190">
            <v>0</v>
          </cell>
        </row>
        <row r="191">
          <cell r="A191">
            <v>0</v>
          </cell>
          <cell r="B191" t="str">
            <v>S</v>
          </cell>
          <cell r="C191">
            <v>0</v>
          </cell>
          <cell r="D191">
            <v>0</v>
          </cell>
          <cell r="E191">
            <v>0</v>
          </cell>
        </row>
        <row r="192">
          <cell r="A192">
            <v>0</v>
          </cell>
          <cell r="B192" t="str">
            <v>S</v>
          </cell>
          <cell r="C192">
            <v>0</v>
          </cell>
          <cell r="D192">
            <v>0</v>
          </cell>
          <cell r="E192">
            <v>0</v>
          </cell>
        </row>
        <row r="193">
          <cell r="A193">
            <v>0</v>
          </cell>
          <cell r="B193" t="str">
            <v>S</v>
          </cell>
          <cell r="C193">
            <v>0</v>
          </cell>
          <cell r="D193">
            <v>0</v>
          </cell>
          <cell r="E193">
            <v>0</v>
          </cell>
        </row>
        <row r="194">
          <cell r="A194">
            <v>0</v>
          </cell>
          <cell r="B194" t="str">
            <v>S</v>
          </cell>
          <cell r="C194">
            <v>0</v>
          </cell>
          <cell r="D194">
            <v>0</v>
          </cell>
          <cell r="E194">
            <v>0</v>
          </cell>
        </row>
        <row r="195">
          <cell r="A195">
            <v>0</v>
          </cell>
          <cell r="B195" t="str">
            <v>S</v>
          </cell>
          <cell r="C195">
            <v>0</v>
          </cell>
          <cell r="D195">
            <v>0</v>
          </cell>
          <cell r="E195">
            <v>0</v>
          </cell>
        </row>
        <row r="196">
          <cell r="A196">
            <v>0</v>
          </cell>
          <cell r="B196" t="str">
            <v>S</v>
          </cell>
          <cell r="C196">
            <v>0</v>
          </cell>
          <cell r="D196">
            <v>0</v>
          </cell>
          <cell r="E196">
            <v>0</v>
          </cell>
        </row>
        <row r="197">
          <cell r="A197">
            <v>0</v>
          </cell>
          <cell r="B197" t="str">
            <v>S</v>
          </cell>
          <cell r="C197">
            <v>0</v>
          </cell>
          <cell r="D197">
            <v>0</v>
          </cell>
          <cell r="E197">
            <v>0</v>
          </cell>
        </row>
        <row r="198">
          <cell r="A198">
            <v>0</v>
          </cell>
          <cell r="B198" t="str">
            <v>S</v>
          </cell>
          <cell r="C198">
            <v>0</v>
          </cell>
          <cell r="D198">
            <v>0</v>
          </cell>
          <cell r="E198">
            <v>0</v>
          </cell>
        </row>
        <row r="199">
          <cell r="A199">
            <v>0</v>
          </cell>
          <cell r="B199" t="str">
            <v>S</v>
          </cell>
          <cell r="C199">
            <v>0</v>
          </cell>
          <cell r="D199">
            <v>0</v>
          </cell>
          <cell r="E199">
            <v>0</v>
          </cell>
        </row>
        <row r="200">
          <cell r="A200">
            <v>0</v>
          </cell>
          <cell r="B200" t="str">
            <v>S</v>
          </cell>
          <cell r="C200">
            <v>0</v>
          </cell>
          <cell r="D200">
            <v>0</v>
          </cell>
          <cell r="E200">
            <v>0</v>
          </cell>
        </row>
        <row r="201">
          <cell r="A201">
            <v>0</v>
          </cell>
          <cell r="B201" t="str">
            <v>S</v>
          </cell>
          <cell r="C201">
            <v>0</v>
          </cell>
          <cell r="D201">
            <v>0</v>
          </cell>
          <cell r="E201">
            <v>0</v>
          </cell>
        </row>
        <row r="202">
          <cell r="A202">
            <v>0</v>
          </cell>
          <cell r="B202" t="str">
            <v>S</v>
          </cell>
          <cell r="C202">
            <v>0</v>
          </cell>
          <cell r="D202">
            <v>0</v>
          </cell>
          <cell r="E202">
            <v>0</v>
          </cell>
        </row>
        <row r="203">
          <cell r="A203">
            <v>0</v>
          </cell>
          <cell r="B203" t="str">
            <v>S</v>
          </cell>
          <cell r="C203">
            <v>0</v>
          </cell>
          <cell r="D203">
            <v>0</v>
          </cell>
          <cell r="E203">
            <v>0</v>
          </cell>
        </row>
        <row r="204">
          <cell r="A204">
            <v>0</v>
          </cell>
          <cell r="B204" t="str">
            <v>S</v>
          </cell>
          <cell r="C204">
            <v>0</v>
          </cell>
          <cell r="D204">
            <v>0</v>
          </cell>
          <cell r="E204">
            <v>0</v>
          </cell>
        </row>
        <row r="205">
          <cell r="A205">
            <v>0</v>
          </cell>
          <cell r="B205" t="str">
            <v>S</v>
          </cell>
          <cell r="C205">
            <v>0</v>
          </cell>
          <cell r="D205">
            <v>0</v>
          </cell>
          <cell r="E205">
            <v>0</v>
          </cell>
        </row>
        <row r="206">
          <cell r="A206">
            <v>0</v>
          </cell>
          <cell r="B206" t="str">
            <v>S</v>
          </cell>
          <cell r="C206">
            <v>0</v>
          </cell>
          <cell r="D206">
            <v>0</v>
          </cell>
          <cell r="E206">
            <v>0</v>
          </cell>
        </row>
        <row r="207">
          <cell r="A207">
            <v>0</v>
          </cell>
          <cell r="B207" t="str">
            <v>S</v>
          </cell>
          <cell r="C207">
            <v>0</v>
          </cell>
          <cell r="D207">
            <v>0</v>
          </cell>
          <cell r="E207">
            <v>0</v>
          </cell>
        </row>
        <row r="208">
          <cell r="A208">
            <v>0</v>
          </cell>
          <cell r="B208" t="str">
            <v>S</v>
          </cell>
          <cell r="C208">
            <v>0</v>
          </cell>
          <cell r="D208">
            <v>0</v>
          </cell>
          <cell r="E208">
            <v>0</v>
          </cell>
        </row>
        <row r="209">
          <cell r="A209">
            <v>0</v>
          </cell>
          <cell r="B209" t="str">
            <v>S</v>
          </cell>
          <cell r="C209">
            <v>0</v>
          </cell>
          <cell r="D209">
            <v>0</v>
          </cell>
          <cell r="E209">
            <v>0</v>
          </cell>
        </row>
        <row r="210">
          <cell r="A210">
            <v>0</v>
          </cell>
          <cell r="B210" t="str">
            <v>S</v>
          </cell>
          <cell r="C210">
            <v>0</v>
          </cell>
          <cell r="D210">
            <v>0</v>
          </cell>
          <cell r="E210">
            <v>0</v>
          </cell>
        </row>
        <row r="211">
          <cell r="A211">
            <v>0</v>
          </cell>
          <cell r="B211" t="str">
            <v>S</v>
          </cell>
          <cell r="C211">
            <v>0</v>
          </cell>
          <cell r="D211">
            <v>0</v>
          </cell>
          <cell r="E211">
            <v>0</v>
          </cell>
        </row>
        <row r="212">
          <cell r="A212">
            <v>0</v>
          </cell>
          <cell r="B212" t="str">
            <v>S</v>
          </cell>
          <cell r="C212">
            <v>0</v>
          </cell>
          <cell r="D212">
            <v>0</v>
          </cell>
          <cell r="E212">
            <v>0</v>
          </cell>
        </row>
        <row r="213">
          <cell r="A213">
            <v>0</v>
          </cell>
          <cell r="B213" t="str">
            <v>S</v>
          </cell>
          <cell r="C213">
            <v>0</v>
          </cell>
          <cell r="D213">
            <v>0</v>
          </cell>
          <cell r="E213">
            <v>0</v>
          </cell>
        </row>
        <row r="214">
          <cell r="A214">
            <v>0</v>
          </cell>
          <cell r="B214" t="str">
            <v>S</v>
          </cell>
          <cell r="C214">
            <v>0</v>
          </cell>
          <cell r="D214">
            <v>0</v>
          </cell>
          <cell r="E214">
            <v>0</v>
          </cell>
        </row>
        <row r="215">
          <cell r="A215">
            <v>0</v>
          </cell>
          <cell r="B215" t="str">
            <v>S</v>
          </cell>
          <cell r="C215">
            <v>0</v>
          </cell>
          <cell r="D215">
            <v>0</v>
          </cell>
          <cell r="E215">
            <v>0</v>
          </cell>
        </row>
        <row r="216">
          <cell r="A216">
            <v>0</v>
          </cell>
          <cell r="B216" t="str">
            <v>S</v>
          </cell>
          <cell r="C216">
            <v>0</v>
          </cell>
          <cell r="D216">
            <v>0</v>
          </cell>
          <cell r="E216">
            <v>0</v>
          </cell>
        </row>
        <row r="217">
          <cell r="A217">
            <v>0</v>
          </cell>
          <cell r="B217" t="str">
            <v>S</v>
          </cell>
          <cell r="C217">
            <v>0</v>
          </cell>
          <cell r="D217">
            <v>0</v>
          </cell>
          <cell r="E217">
            <v>0</v>
          </cell>
        </row>
        <row r="218">
          <cell r="A218">
            <v>0</v>
          </cell>
          <cell r="B218" t="str">
            <v>S</v>
          </cell>
          <cell r="C218">
            <v>0</v>
          </cell>
          <cell r="D218">
            <v>0</v>
          </cell>
          <cell r="E218">
            <v>0</v>
          </cell>
        </row>
        <row r="219">
          <cell r="A219">
            <v>0</v>
          </cell>
          <cell r="B219" t="str">
            <v>S</v>
          </cell>
          <cell r="C219">
            <v>0</v>
          </cell>
          <cell r="D219">
            <v>0</v>
          </cell>
          <cell r="E219">
            <v>0</v>
          </cell>
        </row>
        <row r="220">
          <cell r="A220">
            <v>0</v>
          </cell>
          <cell r="B220" t="str">
            <v>S</v>
          </cell>
          <cell r="C220">
            <v>0</v>
          </cell>
          <cell r="D220">
            <v>0</v>
          </cell>
          <cell r="E220">
            <v>0</v>
          </cell>
        </row>
        <row r="221">
          <cell r="A221">
            <v>0</v>
          </cell>
          <cell r="B221" t="str">
            <v>S</v>
          </cell>
          <cell r="C221">
            <v>0</v>
          </cell>
          <cell r="D221">
            <v>0</v>
          </cell>
          <cell r="E221">
            <v>0</v>
          </cell>
        </row>
        <row r="222">
          <cell r="A222">
            <v>0</v>
          </cell>
          <cell r="B222" t="str">
            <v>S</v>
          </cell>
          <cell r="C222">
            <v>0</v>
          </cell>
          <cell r="D222">
            <v>0</v>
          </cell>
          <cell r="E222">
            <v>0</v>
          </cell>
        </row>
        <row r="223">
          <cell r="A223">
            <v>0</v>
          </cell>
          <cell r="B223" t="str">
            <v>S</v>
          </cell>
          <cell r="C223">
            <v>0</v>
          </cell>
          <cell r="D223">
            <v>0</v>
          </cell>
          <cell r="E223">
            <v>0</v>
          </cell>
        </row>
        <row r="224">
          <cell r="A224">
            <v>0</v>
          </cell>
          <cell r="B224" t="str">
            <v>S</v>
          </cell>
          <cell r="C224">
            <v>0</v>
          </cell>
          <cell r="D224">
            <v>0</v>
          </cell>
          <cell r="E224">
            <v>0</v>
          </cell>
        </row>
        <row r="225">
          <cell r="A225">
            <v>0</v>
          </cell>
          <cell r="B225" t="str">
            <v>S</v>
          </cell>
          <cell r="C225">
            <v>0</v>
          </cell>
          <cell r="D225">
            <v>0</v>
          </cell>
          <cell r="E225">
            <v>0</v>
          </cell>
        </row>
        <row r="226">
          <cell r="A226">
            <v>0</v>
          </cell>
          <cell r="B226" t="str">
            <v>S</v>
          </cell>
          <cell r="C226">
            <v>0</v>
          </cell>
          <cell r="D226">
            <v>0</v>
          </cell>
          <cell r="E226">
            <v>0</v>
          </cell>
        </row>
        <row r="227">
          <cell r="A227">
            <v>0</v>
          </cell>
          <cell r="B227" t="str">
            <v>S</v>
          </cell>
          <cell r="C227">
            <v>0</v>
          </cell>
          <cell r="D227">
            <v>0</v>
          </cell>
          <cell r="E227">
            <v>0</v>
          </cell>
        </row>
      </sheetData>
      <sheetData sheetId="4"/>
      <sheetData sheetId="5"/>
      <sheetData sheetId="6"/>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2"/>
    <pageSetUpPr fitToPage="1"/>
  </sheetPr>
  <dimension ref="A1:Q56"/>
  <sheetViews>
    <sheetView showGridLines="0" showZeros="0" zoomScale="90" zoomScaleNormal="90" workbookViewId="0">
      <selection activeCell="E6" sqref="E6"/>
    </sheetView>
  </sheetViews>
  <sheetFormatPr baseColWidth="10" defaultRowHeight="12.75" x14ac:dyDescent="0.2"/>
  <cols>
    <col min="1" max="1" width="34.7109375" style="14" customWidth="1"/>
    <col min="2" max="3" width="10.7109375" style="14" customWidth="1"/>
    <col min="4" max="4" width="12.28515625" style="14" customWidth="1"/>
    <col min="5" max="5" width="16.42578125" style="14" customWidth="1"/>
    <col min="6" max="6" width="14.7109375" style="14" bestFit="1" customWidth="1"/>
    <col min="7" max="8" width="16" style="14" customWidth="1"/>
    <col min="9" max="9" width="9.28515625" style="14" customWidth="1"/>
    <col min="10" max="257" width="11.42578125" style="14"/>
    <col min="258" max="258" width="34.7109375" style="14" customWidth="1"/>
    <col min="259" max="261" width="10.7109375" style="14" customWidth="1"/>
    <col min="262" max="262" width="15.28515625" style="14" customWidth="1"/>
    <col min="263" max="263" width="14.7109375" style="14" bestFit="1" customWidth="1"/>
    <col min="264" max="264" width="12.5703125" style="14" customWidth="1"/>
    <col min="265" max="265" width="9.28515625" style="14" customWidth="1"/>
    <col min="266" max="513" width="11.42578125" style="14"/>
    <col min="514" max="514" width="34.7109375" style="14" customWidth="1"/>
    <col min="515" max="517" width="10.7109375" style="14" customWidth="1"/>
    <col min="518" max="518" width="15.28515625" style="14" customWidth="1"/>
    <col min="519" max="519" width="14.7109375" style="14" bestFit="1" customWidth="1"/>
    <col min="520" max="520" width="12.5703125" style="14" customWidth="1"/>
    <col min="521" max="521" width="9.28515625" style="14" customWidth="1"/>
    <col min="522" max="769" width="11.42578125" style="14"/>
    <col min="770" max="770" width="34.7109375" style="14" customWidth="1"/>
    <col min="771" max="773" width="10.7109375" style="14" customWidth="1"/>
    <col min="774" max="774" width="15.28515625" style="14" customWidth="1"/>
    <col min="775" max="775" width="14.7109375" style="14" bestFit="1" customWidth="1"/>
    <col min="776" max="776" width="12.5703125" style="14" customWidth="1"/>
    <col min="777" max="777" width="9.28515625" style="14" customWidth="1"/>
    <col min="778" max="1025" width="11.42578125" style="14"/>
    <col min="1026" max="1026" width="34.7109375" style="14" customWidth="1"/>
    <col min="1027" max="1029" width="10.7109375" style="14" customWidth="1"/>
    <col min="1030" max="1030" width="15.28515625" style="14" customWidth="1"/>
    <col min="1031" max="1031" width="14.7109375" style="14" bestFit="1" customWidth="1"/>
    <col min="1032" max="1032" width="12.5703125" style="14" customWidth="1"/>
    <col min="1033" max="1033" width="9.28515625" style="14" customWidth="1"/>
    <col min="1034" max="1281" width="11.42578125" style="14"/>
    <col min="1282" max="1282" width="34.7109375" style="14" customWidth="1"/>
    <col min="1283" max="1285" width="10.7109375" style="14" customWidth="1"/>
    <col min="1286" max="1286" width="15.28515625" style="14" customWidth="1"/>
    <col min="1287" max="1287" width="14.7109375" style="14" bestFit="1" customWidth="1"/>
    <col min="1288" max="1288" width="12.5703125" style="14" customWidth="1"/>
    <col min="1289" max="1289" width="9.28515625" style="14" customWidth="1"/>
    <col min="1290" max="1537" width="11.42578125" style="14"/>
    <col min="1538" max="1538" width="34.7109375" style="14" customWidth="1"/>
    <col min="1539" max="1541" width="10.7109375" style="14" customWidth="1"/>
    <col min="1542" max="1542" width="15.28515625" style="14" customWidth="1"/>
    <col min="1543" max="1543" width="14.7109375" style="14" bestFit="1" customWidth="1"/>
    <col min="1544" max="1544" width="12.5703125" style="14" customWidth="1"/>
    <col min="1545" max="1545" width="9.28515625" style="14" customWidth="1"/>
    <col min="1546" max="1793" width="11.42578125" style="14"/>
    <col min="1794" max="1794" width="34.7109375" style="14" customWidth="1"/>
    <col min="1795" max="1797" width="10.7109375" style="14" customWidth="1"/>
    <col min="1798" max="1798" width="15.28515625" style="14" customWidth="1"/>
    <col min="1799" max="1799" width="14.7109375" style="14" bestFit="1" customWidth="1"/>
    <col min="1800" max="1800" width="12.5703125" style="14" customWidth="1"/>
    <col min="1801" max="1801" width="9.28515625" style="14" customWidth="1"/>
    <col min="1802" max="2049" width="11.42578125" style="14"/>
    <col min="2050" max="2050" width="34.7109375" style="14" customWidth="1"/>
    <col min="2051" max="2053" width="10.7109375" style="14" customWidth="1"/>
    <col min="2054" max="2054" width="15.28515625" style="14" customWidth="1"/>
    <col min="2055" max="2055" width="14.7109375" style="14" bestFit="1" customWidth="1"/>
    <col min="2056" max="2056" width="12.5703125" style="14" customWidth="1"/>
    <col min="2057" max="2057" width="9.28515625" style="14" customWidth="1"/>
    <col min="2058" max="2305" width="11.42578125" style="14"/>
    <col min="2306" max="2306" width="34.7109375" style="14" customWidth="1"/>
    <col min="2307" max="2309" width="10.7109375" style="14" customWidth="1"/>
    <col min="2310" max="2310" width="15.28515625" style="14" customWidth="1"/>
    <col min="2311" max="2311" width="14.7109375" style="14" bestFit="1" customWidth="1"/>
    <col min="2312" max="2312" width="12.5703125" style="14" customWidth="1"/>
    <col min="2313" max="2313" width="9.28515625" style="14" customWidth="1"/>
    <col min="2314" max="2561" width="11.42578125" style="14"/>
    <col min="2562" max="2562" width="34.7109375" style="14" customWidth="1"/>
    <col min="2563" max="2565" width="10.7109375" style="14" customWidth="1"/>
    <col min="2566" max="2566" width="15.28515625" style="14" customWidth="1"/>
    <col min="2567" max="2567" width="14.7109375" style="14" bestFit="1" customWidth="1"/>
    <col min="2568" max="2568" width="12.5703125" style="14" customWidth="1"/>
    <col min="2569" max="2569" width="9.28515625" style="14" customWidth="1"/>
    <col min="2570" max="2817" width="11.42578125" style="14"/>
    <col min="2818" max="2818" width="34.7109375" style="14" customWidth="1"/>
    <col min="2819" max="2821" width="10.7109375" style="14" customWidth="1"/>
    <col min="2822" max="2822" width="15.28515625" style="14" customWidth="1"/>
    <col min="2823" max="2823" width="14.7109375" style="14" bestFit="1" customWidth="1"/>
    <col min="2824" max="2824" width="12.5703125" style="14" customWidth="1"/>
    <col min="2825" max="2825" width="9.28515625" style="14" customWidth="1"/>
    <col min="2826" max="3073" width="11.42578125" style="14"/>
    <col min="3074" max="3074" width="34.7109375" style="14" customWidth="1"/>
    <col min="3075" max="3077" width="10.7109375" style="14" customWidth="1"/>
    <col min="3078" max="3078" width="15.28515625" style="14" customWidth="1"/>
    <col min="3079" max="3079" width="14.7109375" style="14" bestFit="1" customWidth="1"/>
    <col min="3080" max="3080" width="12.5703125" style="14" customWidth="1"/>
    <col min="3081" max="3081" width="9.28515625" style="14" customWidth="1"/>
    <col min="3082" max="3329" width="11.42578125" style="14"/>
    <col min="3330" max="3330" width="34.7109375" style="14" customWidth="1"/>
    <col min="3331" max="3333" width="10.7109375" style="14" customWidth="1"/>
    <col min="3334" max="3334" width="15.28515625" style="14" customWidth="1"/>
    <col min="3335" max="3335" width="14.7109375" style="14" bestFit="1" customWidth="1"/>
    <col min="3336" max="3336" width="12.5703125" style="14" customWidth="1"/>
    <col min="3337" max="3337" width="9.28515625" style="14" customWidth="1"/>
    <col min="3338" max="3585" width="11.42578125" style="14"/>
    <col min="3586" max="3586" width="34.7109375" style="14" customWidth="1"/>
    <col min="3587" max="3589" width="10.7109375" style="14" customWidth="1"/>
    <col min="3590" max="3590" width="15.28515625" style="14" customWidth="1"/>
    <col min="3591" max="3591" width="14.7109375" style="14" bestFit="1" customWidth="1"/>
    <col min="3592" max="3592" width="12.5703125" style="14" customWidth="1"/>
    <col min="3593" max="3593" width="9.28515625" style="14" customWidth="1"/>
    <col min="3594" max="3841" width="11.42578125" style="14"/>
    <col min="3842" max="3842" width="34.7109375" style="14" customWidth="1"/>
    <col min="3843" max="3845" width="10.7109375" style="14" customWidth="1"/>
    <col min="3846" max="3846" width="15.28515625" style="14" customWidth="1"/>
    <col min="3847" max="3847" width="14.7109375" style="14" bestFit="1" customWidth="1"/>
    <col min="3848" max="3848" width="12.5703125" style="14" customWidth="1"/>
    <col min="3849" max="3849" width="9.28515625" style="14" customWidth="1"/>
    <col min="3850" max="4097" width="11.42578125" style="14"/>
    <col min="4098" max="4098" width="34.7109375" style="14" customWidth="1"/>
    <col min="4099" max="4101" width="10.7109375" style="14" customWidth="1"/>
    <col min="4102" max="4102" width="15.28515625" style="14" customWidth="1"/>
    <col min="4103" max="4103" width="14.7109375" style="14" bestFit="1" customWidth="1"/>
    <col min="4104" max="4104" width="12.5703125" style="14" customWidth="1"/>
    <col min="4105" max="4105" width="9.28515625" style="14" customWidth="1"/>
    <col min="4106" max="4353" width="11.42578125" style="14"/>
    <col min="4354" max="4354" width="34.7109375" style="14" customWidth="1"/>
    <col min="4355" max="4357" width="10.7109375" style="14" customWidth="1"/>
    <col min="4358" max="4358" width="15.28515625" style="14" customWidth="1"/>
    <col min="4359" max="4359" width="14.7109375" style="14" bestFit="1" customWidth="1"/>
    <col min="4360" max="4360" width="12.5703125" style="14" customWidth="1"/>
    <col min="4361" max="4361" width="9.28515625" style="14" customWidth="1"/>
    <col min="4362" max="4609" width="11.42578125" style="14"/>
    <col min="4610" max="4610" width="34.7109375" style="14" customWidth="1"/>
    <col min="4611" max="4613" width="10.7109375" style="14" customWidth="1"/>
    <col min="4614" max="4614" width="15.28515625" style="14" customWidth="1"/>
    <col min="4615" max="4615" width="14.7109375" style="14" bestFit="1" customWidth="1"/>
    <col min="4616" max="4616" width="12.5703125" style="14" customWidth="1"/>
    <col min="4617" max="4617" width="9.28515625" style="14" customWidth="1"/>
    <col min="4618" max="4865" width="11.42578125" style="14"/>
    <col min="4866" max="4866" width="34.7109375" style="14" customWidth="1"/>
    <col min="4867" max="4869" width="10.7109375" style="14" customWidth="1"/>
    <col min="4870" max="4870" width="15.28515625" style="14" customWidth="1"/>
    <col min="4871" max="4871" width="14.7109375" style="14" bestFit="1" customWidth="1"/>
    <col min="4872" max="4872" width="12.5703125" style="14" customWidth="1"/>
    <col min="4873" max="4873" width="9.28515625" style="14" customWidth="1"/>
    <col min="4874" max="5121" width="11.42578125" style="14"/>
    <col min="5122" max="5122" width="34.7109375" style="14" customWidth="1"/>
    <col min="5123" max="5125" width="10.7109375" style="14" customWidth="1"/>
    <col min="5126" max="5126" width="15.28515625" style="14" customWidth="1"/>
    <col min="5127" max="5127" width="14.7109375" style="14" bestFit="1" customWidth="1"/>
    <col min="5128" max="5128" width="12.5703125" style="14" customWidth="1"/>
    <col min="5129" max="5129" width="9.28515625" style="14" customWidth="1"/>
    <col min="5130" max="5377" width="11.42578125" style="14"/>
    <col min="5378" max="5378" width="34.7109375" style="14" customWidth="1"/>
    <col min="5379" max="5381" width="10.7109375" style="14" customWidth="1"/>
    <col min="5382" max="5382" width="15.28515625" style="14" customWidth="1"/>
    <col min="5383" max="5383" width="14.7109375" style="14" bestFit="1" customWidth="1"/>
    <col min="5384" max="5384" width="12.5703125" style="14" customWidth="1"/>
    <col min="5385" max="5385" width="9.28515625" style="14" customWidth="1"/>
    <col min="5386" max="5633" width="11.42578125" style="14"/>
    <col min="5634" max="5634" width="34.7109375" style="14" customWidth="1"/>
    <col min="5635" max="5637" width="10.7109375" style="14" customWidth="1"/>
    <col min="5638" max="5638" width="15.28515625" style="14" customWidth="1"/>
    <col min="5639" max="5639" width="14.7109375" style="14" bestFit="1" customWidth="1"/>
    <col min="5640" max="5640" width="12.5703125" style="14" customWidth="1"/>
    <col min="5641" max="5641" width="9.28515625" style="14" customWidth="1"/>
    <col min="5642" max="5889" width="11.42578125" style="14"/>
    <col min="5890" max="5890" width="34.7109375" style="14" customWidth="1"/>
    <col min="5891" max="5893" width="10.7109375" style="14" customWidth="1"/>
    <col min="5894" max="5894" width="15.28515625" style="14" customWidth="1"/>
    <col min="5895" max="5895" width="14.7109375" style="14" bestFit="1" customWidth="1"/>
    <col min="5896" max="5896" width="12.5703125" style="14" customWidth="1"/>
    <col min="5897" max="5897" width="9.28515625" style="14" customWidth="1"/>
    <col min="5898" max="6145" width="11.42578125" style="14"/>
    <col min="6146" max="6146" width="34.7109375" style="14" customWidth="1"/>
    <col min="6147" max="6149" width="10.7109375" style="14" customWidth="1"/>
    <col min="6150" max="6150" width="15.28515625" style="14" customWidth="1"/>
    <col min="6151" max="6151" width="14.7109375" style="14" bestFit="1" customWidth="1"/>
    <col min="6152" max="6152" width="12.5703125" style="14" customWidth="1"/>
    <col min="6153" max="6153" width="9.28515625" style="14" customWidth="1"/>
    <col min="6154" max="6401" width="11.42578125" style="14"/>
    <col min="6402" max="6402" width="34.7109375" style="14" customWidth="1"/>
    <col min="6403" max="6405" width="10.7109375" style="14" customWidth="1"/>
    <col min="6406" max="6406" width="15.28515625" style="14" customWidth="1"/>
    <col min="6407" max="6407" width="14.7109375" style="14" bestFit="1" customWidth="1"/>
    <col min="6408" max="6408" width="12.5703125" style="14" customWidth="1"/>
    <col min="6409" max="6409" width="9.28515625" style="14" customWidth="1"/>
    <col min="6410" max="6657" width="11.42578125" style="14"/>
    <col min="6658" max="6658" width="34.7109375" style="14" customWidth="1"/>
    <col min="6659" max="6661" width="10.7109375" style="14" customWidth="1"/>
    <col min="6662" max="6662" width="15.28515625" style="14" customWidth="1"/>
    <col min="6663" max="6663" width="14.7109375" style="14" bestFit="1" customWidth="1"/>
    <col min="6664" max="6664" width="12.5703125" style="14" customWidth="1"/>
    <col min="6665" max="6665" width="9.28515625" style="14" customWidth="1"/>
    <col min="6666" max="6913" width="11.42578125" style="14"/>
    <col min="6914" max="6914" width="34.7109375" style="14" customWidth="1"/>
    <col min="6915" max="6917" width="10.7109375" style="14" customWidth="1"/>
    <col min="6918" max="6918" width="15.28515625" style="14" customWidth="1"/>
    <col min="6919" max="6919" width="14.7109375" style="14" bestFit="1" customWidth="1"/>
    <col min="6920" max="6920" width="12.5703125" style="14" customWidth="1"/>
    <col min="6921" max="6921" width="9.28515625" style="14" customWidth="1"/>
    <col min="6922" max="7169" width="11.42578125" style="14"/>
    <col min="7170" max="7170" width="34.7109375" style="14" customWidth="1"/>
    <col min="7171" max="7173" width="10.7109375" style="14" customWidth="1"/>
    <col min="7174" max="7174" width="15.28515625" style="14" customWidth="1"/>
    <col min="7175" max="7175" width="14.7109375" style="14" bestFit="1" customWidth="1"/>
    <col min="7176" max="7176" width="12.5703125" style="14" customWidth="1"/>
    <col min="7177" max="7177" width="9.28515625" style="14" customWidth="1"/>
    <col min="7178" max="7425" width="11.42578125" style="14"/>
    <col min="7426" max="7426" width="34.7109375" style="14" customWidth="1"/>
    <col min="7427" max="7429" width="10.7109375" style="14" customWidth="1"/>
    <col min="7430" max="7430" width="15.28515625" style="14" customWidth="1"/>
    <col min="7431" max="7431" width="14.7109375" style="14" bestFit="1" customWidth="1"/>
    <col min="7432" max="7432" width="12.5703125" style="14" customWidth="1"/>
    <col min="7433" max="7433" width="9.28515625" style="14" customWidth="1"/>
    <col min="7434" max="7681" width="11.42578125" style="14"/>
    <col min="7682" max="7682" width="34.7109375" style="14" customWidth="1"/>
    <col min="7683" max="7685" width="10.7109375" style="14" customWidth="1"/>
    <col min="7686" max="7686" width="15.28515625" style="14" customWidth="1"/>
    <col min="7687" max="7687" width="14.7109375" style="14" bestFit="1" customWidth="1"/>
    <col min="7688" max="7688" width="12.5703125" style="14" customWidth="1"/>
    <col min="7689" max="7689" width="9.28515625" style="14" customWidth="1"/>
    <col min="7690" max="7937" width="11.42578125" style="14"/>
    <col min="7938" max="7938" width="34.7109375" style="14" customWidth="1"/>
    <col min="7939" max="7941" width="10.7109375" style="14" customWidth="1"/>
    <col min="7942" max="7942" width="15.28515625" style="14" customWidth="1"/>
    <col min="7943" max="7943" width="14.7109375" style="14" bestFit="1" customWidth="1"/>
    <col min="7944" max="7944" width="12.5703125" style="14" customWidth="1"/>
    <col min="7945" max="7945" width="9.28515625" style="14" customWidth="1"/>
    <col min="7946" max="8193" width="11.42578125" style="14"/>
    <col min="8194" max="8194" width="34.7109375" style="14" customWidth="1"/>
    <col min="8195" max="8197" width="10.7109375" style="14" customWidth="1"/>
    <col min="8198" max="8198" width="15.28515625" style="14" customWidth="1"/>
    <col min="8199" max="8199" width="14.7109375" style="14" bestFit="1" customWidth="1"/>
    <col min="8200" max="8200" width="12.5703125" style="14" customWidth="1"/>
    <col min="8201" max="8201" width="9.28515625" style="14" customWidth="1"/>
    <col min="8202" max="8449" width="11.42578125" style="14"/>
    <col min="8450" max="8450" width="34.7109375" style="14" customWidth="1"/>
    <col min="8451" max="8453" width="10.7109375" style="14" customWidth="1"/>
    <col min="8454" max="8454" width="15.28515625" style="14" customWidth="1"/>
    <col min="8455" max="8455" width="14.7109375" style="14" bestFit="1" customWidth="1"/>
    <col min="8456" max="8456" width="12.5703125" style="14" customWidth="1"/>
    <col min="8457" max="8457" width="9.28515625" style="14" customWidth="1"/>
    <col min="8458" max="8705" width="11.42578125" style="14"/>
    <col min="8706" max="8706" width="34.7109375" style="14" customWidth="1"/>
    <col min="8707" max="8709" width="10.7109375" style="14" customWidth="1"/>
    <col min="8710" max="8710" width="15.28515625" style="14" customWidth="1"/>
    <col min="8711" max="8711" width="14.7109375" style="14" bestFit="1" customWidth="1"/>
    <col min="8712" max="8712" width="12.5703125" style="14" customWidth="1"/>
    <col min="8713" max="8713" width="9.28515625" style="14" customWidth="1"/>
    <col min="8714" max="8961" width="11.42578125" style="14"/>
    <col min="8962" max="8962" width="34.7109375" style="14" customWidth="1"/>
    <col min="8963" max="8965" width="10.7109375" style="14" customWidth="1"/>
    <col min="8966" max="8966" width="15.28515625" style="14" customWidth="1"/>
    <col min="8967" max="8967" width="14.7109375" style="14" bestFit="1" customWidth="1"/>
    <col min="8968" max="8968" width="12.5703125" style="14" customWidth="1"/>
    <col min="8969" max="8969" width="9.28515625" style="14" customWidth="1"/>
    <col min="8970" max="9217" width="11.42578125" style="14"/>
    <col min="9218" max="9218" width="34.7109375" style="14" customWidth="1"/>
    <col min="9219" max="9221" width="10.7109375" style="14" customWidth="1"/>
    <col min="9222" max="9222" width="15.28515625" style="14" customWidth="1"/>
    <col min="9223" max="9223" width="14.7109375" style="14" bestFit="1" customWidth="1"/>
    <col min="9224" max="9224" width="12.5703125" style="14" customWidth="1"/>
    <col min="9225" max="9225" width="9.28515625" style="14" customWidth="1"/>
    <col min="9226" max="9473" width="11.42578125" style="14"/>
    <col min="9474" max="9474" width="34.7109375" style="14" customWidth="1"/>
    <col min="9475" max="9477" width="10.7109375" style="14" customWidth="1"/>
    <col min="9478" max="9478" width="15.28515625" style="14" customWidth="1"/>
    <col min="9479" max="9479" width="14.7109375" style="14" bestFit="1" customWidth="1"/>
    <col min="9480" max="9480" width="12.5703125" style="14" customWidth="1"/>
    <col min="9481" max="9481" width="9.28515625" style="14" customWidth="1"/>
    <col min="9482" max="9729" width="11.42578125" style="14"/>
    <col min="9730" max="9730" width="34.7109375" style="14" customWidth="1"/>
    <col min="9731" max="9733" width="10.7109375" style="14" customWidth="1"/>
    <col min="9734" max="9734" width="15.28515625" style="14" customWidth="1"/>
    <col min="9735" max="9735" width="14.7109375" style="14" bestFit="1" customWidth="1"/>
    <col min="9736" max="9736" width="12.5703125" style="14" customWidth="1"/>
    <col min="9737" max="9737" width="9.28515625" style="14" customWidth="1"/>
    <col min="9738" max="9985" width="11.42578125" style="14"/>
    <col min="9986" max="9986" width="34.7109375" style="14" customWidth="1"/>
    <col min="9987" max="9989" width="10.7109375" style="14" customWidth="1"/>
    <col min="9990" max="9990" width="15.28515625" style="14" customWidth="1"/>
    <col min="9991" max="9991" width="14.7109375" style="14" bestFit="1" customWidth="1"/>
    <col min="9992" max="9992" width="12.5703125" style="14" customWidth="1"/>
    <col min="9993" max="9993" width="9.28515625" style="14" customWidth="1"/>
    <col min="9994" max="10241" width="11.42578125" style="14"/>
    <col min="10242" max="10242" width="34.7109375" style="14" customWidth="1"/>
    <col min="10243" max="10245" width="10.7109375" style="14" customWidth="1"/>
    <col min="10246" max="10246" width="15.28515625" style="14" customWidth="1"/>
    <col min="10247" max="10247" width="14.7109375" style="14" bestFit="1" customWidth="1"/>
    <col min="10248" max="10248" width="12.5703125" style="14" customWidth="1"/>
    <col min="10249" max="10249" width="9.28515625" style="14" customWidth="1"/>
    <col min="10250" max="10497" width="11.42578125" style="14"/>
    <col min="10498" max="10498" width="34.7109375" style="14" customWidth="1"/>
    <col min="10499" max="10501" width="10.7109375" style="14" customWidth="1"/>
    <col min="10502" max="10502" width="15.28515625" style="14" customWidth="1"/>
    <col min="10503" max="10503" width="14.7109375" style="14" bestFit="1" customWidth="1"/>
    <col min="10504" max="10504" width="12.5703125" style="14" customWidth="1"/>
    <col min="10505" max="10505" width="9.28515625" style="14" customWidth="1"/>
    <col min="10506" max="10753" width="11.42578125" style="14"/>
    <col min="10754" max="10754" width="34.7109375" style="14" customWidth="1"/>
    <col min="10755" max="10757" width="10.7109375" style="14" customWidth="1"/>
    <col min="10758" max="10758" width="15.28515625" style="14" customWidth="1"/>
    <col min="10759" max="10759" width="14.7109375" style="14" bestFit="1" customWidth="1"/>
    <col min="10760" max="10760" width="12.5703125" style="14" customWidth="1"/>
    <col min="10761" max="10761" width="9.28515625" style="14" customWidth="1"/>
    <col min="10762" max="11009" width="11.42578125" style="14"/>
    <col min="11010" max="11010" width="34.7109375" style="14" customWidth="1"/>
    <col min="11011" max="11013" width="10.7109375" style="14" customWidth="1"/>
    <col min="11014" max="11014" width="15.28515625" style="14" customWidth="1"/>
    <col min="11015" max="11015" width="14.7109375" style="14" bestFit="1" customWidth="1"/>
    <col min="11016" max="11016" width="12.5703125" style="14" customWidth="1"/>
    <col min="11017" max="11017" width="9.28515625" style="14" customWidth="1"/>
    <col min="11018" max="11265" width="11.42578125" style="14"/>
    <col min="11266" max="11266" width="34.7109375" style="14" customWidth="1"/>
    <col min="11267" max="11269" width="10.7109375" style="14" customWidth="1"/>
    <col min="11270" max="11270" width="15.28515625" style="14" customWidth="1"/>
    <col min="11271" max="11271" width="14.7109375" style="14" bestFit="1" customWidth="1"/>
    <col min="11272" max="11272" width="12.5703125" style="14" customWidth="1"/>
    <col min="11273" max="11273" width="9.28515625" style="14" customWidth="1"/>
    <col min="11274" max="11521" width="11.42578125" style="14"/>
    <col min="11522" max="11522" width="34.7109375" style="14" customWidth="1"/>
    <col min="11523" max="11525" width="10.7109375" style="14" customWidth="1"/>
    <col min="11526" max="11526" width="15.28515625" style="14" customWidth="1"/>
    <col min="11527" max="11527" width="14.7109375" style="14" bestFit="1" customWidth="1"/>
    <col min="11528" max="11528" width="12.5703125" style="14" customWidth="1"/>
    <col min="11529" max="11529" width="9.28515625" style="14" customWidth="1"/>
    <col min="11530" max="11777" width="11.42578125" style="14"/>
    <col min="11778" max="11778" width="34.7109375" style="14" customWidth="1"/>
    <col min="11779" max="11781" width="10.7109375" style="14" customWidth="1"/>
    <col min="11782" max="11782" width="15.28515625" style="14" customWidth="1"/>
    <col min="11783" max="11783" width="14.7109375" style="14" bestFit="1" customWidth="1"/>
    <col min="11784" max="11784" width="12.5703125" style="14" customWidth="1"/>
    <col min="11785" max="11785" width="9.28515625" style="14" customWidth="1"/>
    <col min="11786" max="12033" width="11.42578125" style="14"/>
    <col min="12034" max="12034" width="34.7109375" style="14" customWidth="1"/>
    <col min="12035" max="12037" width="10.7109375" style="14" customWidth="1"/>
    <col min="12038" max="12038" width="15.28515625" style="14" customWidth="1"/>
    <col min="12039" max="12039" width="14.7109375" style="14" bestFit="1" customWidth="1"/>
    <col min="12040" max="12040" width="12.5703125" style="14" customWidth="1"/>
    <col min="12041" max="12041" width="9.28515625" style="14" customWidth="1"/>
    <col min="12042" max="12289" width="11.42578125" style="14"/>
    <col min="12290" max="12290" width="34.7109375" style="14" customWidth="1"/>
    <col min="12291" max="12293" width="10.7109375" style="14" customWidth="1"/>
    <col min="12294" max="12294" width="15.28515625" style="14" customWidth="1"/>
    <col min="12295" max="12295" width="14.7109375" style="14" bestFit="1" customWidth="1"/>
    <col min="12296" max="12296" width="12.5703125" style="14" customWidth="1"/>
    <col min="12297" max="12297" width="9.28515625" style="14" customWidth="1"/>
    <col min="12298" max="12545" width="11.42578125" style="14"/>
    <col min="12546" max="12546" width="34.7109375" style="14" customWidth="1"/>
    <col min="12547" max="12549" width="10.7109375" style="14" customWidth="1"/>
    <col min="12550" max="12550" width="15.28515625" style="14" customWidth="1"/>
    <col min="12551" max="12551" width="14.7109375" style="14" bestFit="1" customWidth="1"/>
    <col min="12552" max="12552" width="12.5703125" style="14" customWidth="1"/>
    <col min="12553" max="12553" width="9.28515625" style="14" customWidth="1"/>
    <col min="12554" max="12801" width="11.42578125" style="14"/>
    <col min="12802" max="12802" width="34.7109375" style="14" customWidth="1"/>
    <col min="12803" max="12805" width="10.7109375" style="14" customWidth="1"/>
    <col min="12806" max="12806" width="15.28515625" style="14" customWidth="1"/>
    <col min="12807" max="12807" width="14.7109375" style="14" bestFit="1" customWidth="1"/>
    <col min="12808" max="12808" width="12.5703125" style="14" customWidth="1"/>
    <col min="12809" max="12809" width="9.28515625" style="14" customWidth="1"/>
    <col min="12810" max="13057" width="11.42578125" style="14"/>
    <col min="13058" max="13058" width="34.7109375" style="14" customWidth="1"/>
    <col min="13059" max="13061" width="10.7109375" style="14" customWidth="1"/>
    <col min="13062" max="13062" width="15.28515625" style="14" customWidth="1"/>
    <col min="13063" max="13063" width="14.7109375" style="14" bestFit="1" customWidth="1"/>
    <col min="13064" max="13064" width="12.5703125" style="14" customWidth="1"/>
    <col min="13065" max="13065" width="9.28515625" style="14" customWidth="1"/>
    <col min="13066" max="13313" width="11.42578125" style="14"/>
    <col min="13314" max="13314" width="34.7109375" style="14" customWidth="1"/>
    <col min="13315" max="13317" width="10.7109375" style="14" customWidth="1"/>
    <col min="13318" max="13318" width="15.28515625" style="14" customWidth="1"/>
    <col min="13319" max="13319" width="14.7109375" style="14" bestFit="1" customWidth="1"/>
    <col min="13320" max="13320" width="12.5703125" style="14" customWidth="1"/>
    <col min="13321" max="13321" width="9.28515625" style="14" customWidth="1"/>
    <col min="13322" max="13569" width="11.42578125" style="14"/>
    <col min="13570" max="13570" width="34.7109375" style="14" customWidth="1"/>
    <col min="13571" max="13573" width="10.7109375" style="14" customWidth="1"/>
    <col min="13574" max="13574" width="15.28515625" style="14" customWidth="1"/>
    <col min="13575" max="13575" width="14.7109375" style="14" bestFit="1" customWidth="1"/>
    <col min="13576" max="13576" width="12.5703125" style="14" customWidth="1"/>
    <col min="13577" max="13577" width="9.28515625" style="14" customWidth="1"/>
    <col min="13578" max="13825" width="11.42578125" style="14"/>
    <col min="13826" max="13826" width="34.7109375" style="14" customWidth="1"/>
    <col min="13827" max="13829" width="10.7109375" style="14" customWidth="1"/>
    <col min="13830" max="13830" width="15.28515625" style="14" customWidth="1"/>
    <col min="13831" max="13831" width="14.7109375" style="14" bestFit="1" customWidth="1"/>
    <col min="13832" max="13832" width="12.5703125" style="14" customWidth="1"/>
    <col min="13833" max="13833" width="9.28515625" style="14" customWidth="1"/>
    <col min="13834" max="14081" width="11.42578125" style="14"/>
    <col min="14082" max="14082" width="34.7109375" style="14" customWidth="1"/>
    <col min="14083" max="14085" width="10.7109375" style="14" customWidth="1"/>
    <col min="14086" max="14086" width="15.28515625" style="14" customWidth="1"/>
    <col min="14087" max="14087" width="14.7109375" style="14" bestFit="1" customWidth="1"/>
    <col min="14088" max="14088" width="12.5703125" style="14" customWidth="1"/>
    <col min="14089" max="14089" width="9.28515625" style="14" customWidth="1"/>
    <col min="14090" max="14337" width="11.42578125" style="14"/>
    <col min="14338" max="14338" width="34.7109375" style="14" customWidth="1"/>
    <col min="14339" max="14341" width="10.7109375" style="14" customWidth="1"/>
    <col min="14342" max="14342" width="15.28515625" style="14" customWidth="1"/>
    <col min="14343" max="14343" width="14.7109375" style="14" bestFit="1" customWidth="1"/>
    <col min="14344" max="14344" width="12.5703125" style="14" customWidth="1"/>
    <col min="14345" max="14345" width="9.28515625" style="14" customWidth="1"/>
    <col min="14346" max="14593" width="11.42578125" style="14"/>
    <col min="14594" max="14594" width="34.7109375" style="14" customWidth="1"/>
    <col min="14595" max="14597" width="10.7109375" style="14" customWidth="1"/>
    <col min="14598" max="14598" width="15.28515625" style="14" customWidth="1"/>
    <col min="14599" max="14599" width="14.7109375" style="14" bestFit="1" customWidth="1"/>
    <col min="14600" max="14600" width="12.5703125" style="14" customWidth="1"/>
    <col min="14601" max="14601" width="9.28515625" style="14" customWidth="1"/>
    <col min="14602" max="14849" width="11.42578125" style="14"/>
    <col min="14850" max="14850" width="34.7109375" style="14" customWidth="1"/>
    <col min="14851" max="14853" width="10.7109375" style="14" customWidth="1"/>
    <col min="14854" max="14854" width="15.28515625" style="14" customWidth="1"/>
    <col min="14855" max="14855" width="14.7109375" style="14" bestFit="1" customWidth="1"/>
    <col min="14856" max="14856" width="12.5703125" style="14" customWidth="1"/>
    <col min="14857" max="14857" width="9.28515625" style="14" customWidth="1"/>
    <col min="14858" max="15105" width="11.42578125" style="14"/>
    <col min="15106" max="15106" width="34.7109375" style="14" customWidth="1"/>
    <col min="15107" max="15109" width="10.7109375" style="14" customWidth="1"/>
    <col min="15110" max="15110" width="15.28515625" style="14" customWidth="1"/>
    <col min="15111" max="15111" width="14.7109375" style="14" bestFit="1" customWidth="1"/>
    <col min="15112" max="15112" width="12.5703125" style="14" customWidth="1"/>
    <col min="15113" max="15113" width="9.28515625" style="14" customWidth="1"/>
    <col min="15114" max="15361" width="11.42578125" style="14"/>
    <col min="15362" max="15362" width="34.7109375" style="14" customWidth="1"/>
    <col min="15363" max="15365" width="10.7109375" style="14" customWidth="1"/>
    <col min="15366" max="15366" width="15.28515625" style="14" customWidth="1"/>
    <col min="15367" max="15367" width="14.7109375" style="14" bestFit="1" customWidth="1"/>
    <col min="15368" max="15368" width="12.5703125" style="14" customWidth="1"/>
    <col min="15369" max="15369" width="9.28515625" style="14" customWidth="1"/>
    <col min="15370" max="15617" width="11.42578125" style="14"/>
    <col min="15618" max="15618" width="34.7109375" style="14" customWidth="1"/>
    <col min="15619" max="15621" width="10.7109375" style="14" customWidth="1"/>
    <col min="15622" max="15622" width="15.28515625" style="14" customWidth="1"/>
    <col min="15623" max="15623" width="14.7109375" style="14" bestFit="1" customWidth="1"/>
    <col min="15624" max="15624" width="12.5703125" style="14" customWidth="1"/>
    <col min="15625" max="15625" width="9.28515625" style="14" customWidth="1"/>
    <col min="15626" max="15873" width="11.42578125" style="14"/>
    <col min="15874" max="15874" width="34.7109375" style="14" customWidth="1"/>
    <col min="15875" max="15877" width="10.7109375" style="14" customWidth="1"/>
    <col min="15878" max="15878" width="15.28515625" style="14" customWidth="1"/>
    <col min="15879" max="15879" width="14.7109375" style="14" bestFit="1" customWidth="1"/>
    <col min="15880" max="15880" width="12.5703125" style="14" customWidth="1"/>
    <col min="15881" max="15881" width="9.28515625" style="14" customWidth="1"/>
    <col min="15882" max="16129" width="11.42578125" style="14"/>
    <col min="16130" max="16130" width="34.7109375" style="14" customWidth="1"/>
    <col min="16131" max="16133" width="10.7109375" style="14" customWidth="1"/>
    <col min="16134" max="16134" width="15.28515625" style="14" customWidth="1"/>
    <col min="16135" max="16135" width="14.7109375" style="14" bestFit="1" customWidth="1"/>
    <col min="16136" max="16136" width="12.5703125" style="14" customWidth="1"/>
    <col min="16137" max="16137" width="9.28515625" style="14" customWidth="1"/>
    <col min="16138" max="16384" width="11.42578125" style="14"/>
  </cols>
  <sheetData>
    <row r="1" spans="1:13" x14ac:dyDescent="0.2">
      <c r="A1" s="103" t="str">
        <f>Basisdaten!A1</f>
        <v>GESUNDHEITS-, SOZIAL- UND INTEGRATIONSDIREKTION DES KANTONS BERN</v>
      </c>
      <c r="B1" s="11"/>
      <c r="C1" s="11"/>
      <c r="D1" s="11"/>
      <c r="E1" s="11"/>
      <c r="F1" s="11"/>
      <c r="G1" s="11"/>
      <c r="H1" s="11"/>
      <c r="I1" s="11"/>
      <c r="J1" s="11"/>
      <c r="K1" s="11"/>
    </row>
    <row r="2" spans="1:13" x14ac:dyDescent="0.2">
      <c r="A2" s="19" t="s">
        <v>118</v>
      </c>
      <c r="B2" s="12"/>
      <c r="C2" s="12"/>
      <c r="D2" s="11"/>
      <c r="E2" s="12"/>
      <c r="F2" s="12"/>
      <c r="G2" s="12"/>
      <c r="H2" s="12"/>
      <c r="I2" s="11"/>
      <c r="J2" s="11"/>
      <c r="K2" s="11"/>
    </row>
    <row r="3" spans="1:13" ht="15" x14ac:dyDescent="0.25">
      <c r="A3" s="19" t="s">
        <v>168</v>
      </c>
      <c r="B3" s="13"/>
      <c r="C3" s="13"/>
    </row>
    <row r="4" spans="1:13" x14ac:dyDescent="0.2">
      <c r="A4" s="279"/>
      <c r="B4" s="15"/>
      <c r="C4" s="15"/>
      <c r="H4" s="375" t="s">
        <v>206</v>
      </c>
    </row>
    <row r="5" spans="1:13" ht="15" x14ac:dyDescent="0.25">
      <c r="E5" s="519"/>
      <c r="F5" s="519"/>
      <c r="G5" s="42"/>
      <c r="H5" s="16"/>
      <c r="I5" s="16"/>
    </row>
    <row r="6" spans="1:13" ht="11.25" customHeight="1" x14ac:dyDescent="0.25">
      <c r="E6" s="42"/>
      <c r="F6" s="42"/>
      <c r="G6" s="42"/>
      <c r="H6" s="16"/>
      <c r="I6" s="16"/>
    </row>
    <row r="7" spans="1:13" ht="9" customHeight="1" x14ac:dyDescent="0.2"/>
    <row r="8" spans="1:13" ht="15.75" x14ac:dyDescent="0.25">
      <c r="A8" s="17" t="s">
        <v>62</v>
      </c>
      <c r="B8" s="18">
        <v>2026</v>
      </c>
      <c r="C8" s="18" t="s">
        <v>74</v>
      </c>
      <c r="K8" s="16"/>
    </row>
    <row r="10" spans="1:13" s="20" customFormat="1" ht="15" x14ac:dyDescent="0.25">
      <c r="A10" s="13" t="s">
        <v>63</v>
      </c>
      <c r="B10" s="530">
        <f>Basisdaten!B17</f>
        <v>0</v>
      </c>
      <c r="C10" s="531"/>
      <c r="D10" s="531"/>
      <c r="E10" s="531"/>
      <c r="F10" s="531"/>
      <c r="G10" s="531"/>
      <c r="H10" s="532"/>
      <c r="I10" s="45"/>
      <c r="J10" s="45"/>
      <c r="K10" s="45"/>
      <c r="L10" s="45"/>
      <c r="M10" s="45"/>
    </row>
    <row r="11" spans="1:13" x14ac:dyDescent="0.2">
      <c r="A11" s="19"/>
      <c r="B11" s="19"/>
      <c r="C11" s="19"/>
      <c r="E11" s="21"/>
      <c r="F11" s="21"/>
      <c r="G11" s="21"/>
      <c r="H11" s="21"/>
      <c r="I11" s="22"/>
      <c r="J11" s="46"/>
      <c r="L11" s="16"/>
    </row>
    <row r="12" spans="1:13" x14ac:dyDescent="0.2">
      <c r="A12" s="19"/>
      <c r="B12" s="19"/>
      <c r="C12" s="19"/>
      <c r="E12" s="21"/>
      <c r="F12" s="21"/>
      <c r="G12" s="21"/>
      <c r="H12" s="21"/>
      <c r="I12" s="22"/>
      <c r="J12" s="46"/>
    </row>
    <row r="13" spans="1:13" ht="9" customHeight="1" x14ac:dyDescent="0.2"/>
    <row r="15" spans="1:13" s="20" customFormat="1" ht="16.5" customHeight="1" x14ac:dyDescent="0.2">
      <c r="A15" s="521" t="s">
        <v>64</v>
      </c>
      <c r="B15" s="522"/>
      <c r="C15" s="522"/>
      <c r="D15" s="522"/>
      <c r="E15" s="522"/>
      <c r="F15" s="522"/>
      <c r="G15" s="523"/>
      <c r="H15" s="38"/>
    </row>
    <row r="16" spans="1:13" ht="6.75" customHeight="1" x14ac:dyDescent="0.2">
      <c r="A16" s="520"/>
      <c r="B16" s="520"/>
      <c r="C16" s="520"/>
      <c r="D16" s="520"/>
      <c r="E16" s="520"/>
      <c r="F16" s="520"/>
      <c r="G16" s="520"/>
      <c r="H16" s="520"/>
    </row>
    <row r="17" spans="1:8" s="47" customFormat="1" ht="30" customHeight="1" x14ac:dyDescent="0.2">
      <c r="A17" s="36" t="s">
        <v>65</v>
      </c>
      <c r="B17" s="37"/>
      <c r="C17" s="533" t="s">
        <v>147</v>
      </c>
      <c r="D17" s="534"/>
      <c r="E17" s="200" t="s">
        <v>148</v>
      </c>
      <c r="F17" s="93" t="s">
        <v>149</v>
      </c>
      <c r="G17" s="280" t="s">
        <v>150</v>
      </c>
    </row>
    <row r="18" spans="1:8" ht="15" customHeight="1" x14ac:dyDescent="0.2">
      <c r="A18" s="35"/>
      <c r="B18" s="35"/>
      <c r="C18" s="535">
        <f>Basisdaten!D41</f>
        <v>0</v>
      </c>
      <c r="D18" s="536"/>
      <c r="E18" s="39">
        <f>Basisdaten!D34</f>
        <v>0</v>
      </c>
      <c r="F18" s="40">
        <f>Basisdaten!E34</f>
        <v>0</v>
      </c>
      <c r="G18" s="79" t="e">
        <f>IF(C18="","",IF(E18="","",(C18/E18-1)))</f>
        <v>#DIV/0!</v>
      </c>
    </row>
    <row r="19" spans="1:8" ht="15" customHeight="1" x14ac:dyDescent="0.2">
      <c r="A19" s="35"/>
      <c r="B19" s="35"/>
      <c r="C19" s="35"/>
      <c r="D19" s="35"/>
      <c r="E19" s="23"/>
      <c r="F19" s="23"/>
      <c r="G19" s="23"/>
      <c r="H19" s="23"/>
    </row>
    <row r="20" spans="1:8" x14ac:dyDescent="0.2">
      <c r="A20" s="524"/>
      <c r="B20" s="524"/>
      <c r="C20" s="524"/>
      <c r="D20" s="524"/>
      <c r="E20" s="525"/>
      <c r="F20" s="525"/>
      <c r="G20" s="525"/>
      <c r="H20" s="525"/>
    </row>
    <row r="21" spans="1:8" ht="15" customHeight="1" x14ac:dyDescent="0.2">
      <c r="A21" s="521" t="s">
        <v>66</v>
      </c>
      <c r="B21" s="522"/>
      <c r="C21" s="522"/>
      <c r="D21" s="523"/>
      <c r="E21" s="526" t="s">
        <v>46</v>
      </c>
      <c r="F21" s="527"/>
      <c r="G21" s="24"/>
      <c r="H21" s="24"/>
    </row>
    <row r="22" spans="1:8" ht="15" x14ac:dyDescent="0.2">
      <c r="A22" s="41" t="s">
        <v>55</v>
      </c>
      <c r="B22" s="43"/>
      <c r="C22" s="43"/>
      <c r="D22" s="44"/>
      <c r="E22" s="528">
        <f>Basisdaten!B61</f>
        <v>0</v>
      </c>
      <c r="F22" s="529"/>
      <c r="G22" s="24"/>
      <c r="H22" s="24"/>
    </row>
    <row r="23" spans="1:8" ht="17.25" customHeight="1" x14ac:dyDescent="0.2">
      <c r="A23" s="490" t="s">
        <v>67</v>
      </c>
      <c r="B23" s="491"/>
      <c r="C23" s="491"/>
      <c r="D23" s="492"/>
      <c r="E23" s="511">
        <f>Basisdaten!B62</f>
        <v>0</v>
      </c>
      <c r="F23" s="512"/>
      <c r="G23" s="25"/>
      <c r="H23" s="48"/>
    </row>
    <row r="24" spans="1:8" ht="17.25" customHeight="1" x14ac:dyDescent="0.2">
      <c r="A24" s="490" t="s">
        <v>68</v>
      </c>
      <c r="B24" s="491"/>
      <c r="C24" s="491"/>
      <c r="D24" s="492"/>
      <c r="E24" s="511">
        <f>Basisdaten!B63</f>
        <v>0</v>
      </c>
      <c r="F24" s="512"/>
      <c r="G24" s="25"/>
      <c r="H24" s="48"/>
    </row>
    <row r="25" spans="1:8" ht="17.25" customHeight="1" x14ac:dyDescent="0.2">
      <c r="A25" s="490" t="s">
        <v>69</v>
      </c>
      <c r="B25" s="491"/>
      <c r="C25" s="491"/>
      <c r="D25" s="492"/>
      <c r="E25" s="511">
        <f>Basisdaten!B64</f>
        <v>0</v>
      </c>
      <c r="F25" s="512"/>
      <c r="G25" s="25"/>
      <c r="H25" s="25"/>
    </row>
    <row r="26" spans="1:8" ht="17.25" customHeight="1" x14ac:dyDescent="0.2">
      <c r="A26" s="513" t="s">
        <v>89</v>
      </c>
      <c r="B26" s="514"/>
      <c r="C26" s="514"/>
      <c r="D26" s="515"/>
      <c r="E26" s="516">
        <f>Basisdaten!C65</f>
        <v>0</v>
      </c>
      <c r="F26" s="517"/>
      <c r="G26" s="25"/>
      <c r="H26" s="25"/>
    </row>
    <row r="27" spans="1:8" ht="17.25" customHeight="1" x14ac:dyDescent="0.2">
      <c r="A27" s="518" t="s">
        <v>75</v>
      </c>
      <c r="B27" s="518"/>
      <c r="C27" s="518"/>
      <c r="D27" s="518"/>
      <c r="E27" s="511">
        <f>Basisdaten!B66</f>
        <v>0</v>
      </c>
      <c r="F27" s="512"/>
      <c r="G27" s="25"/>
      <c r="H27" s="25"/>
    </row>
    <row r="28" spans="1:8" ht="17.25" customHeight="1" x14ac:dyDescent="0.2">
      <c r="A28" s="509" t="s">
        <v>70</v>
      </c>
      <c r="B28" s="509"/>
      <c r="C28" s="509"/>
      <c r="D28" s="509"/>
      <c r="E28" s="510">
        <f>SUM(E22:F27)</f>
        <v>0</v>
      </c>
      <c r="F28" s="510"/>
      <c r="G28" s="25"/>
      <c r="H28" s="25"/>
    </row>
    <row r="29" spans="1:8" ht="17.25" customHeight="1" x14ac:dyDescent="0.2">
      <c r="A29" s="476" t="s">
        <v>194</v>
      </c>
      <c r="B29" s="476"/>
      <c r="C29" s="476"/>
      <c r="D29" s="476"/>
      <c r="E29" s="477">
        <f>Basisdaten!B68</f>
        <v>0</v>
      </c>
      <c r="F29" s="477"/>
      <c r="G29" s="25"/>
      <c r="H29" s="25"/>
    </row>
    <row r="30" spans="1:8" ht="12.75" customHeight="1" x14ac:dyDescent="0.2">
      <c r="A30" s="21"/>
      <c r="B30" s="21"/>
      <c r="C30" s="21"/>
      <c r="D30" s="21"/>
      <c r="E30" s="26"/>
      <c r="F30" s="25"/>
      <c r="G30" s="25"/>
      <c r="H30" s="25"/>
    </row>
    <row r="31" spans="1:8" ht="14.25" customHeight="1" x14ac:dyDescent="0.2">
      <c r="A31" s="500" t="s">
        <v>81</v>
      </c>
      <c r="B31" s="500"/>
      <c r="C31" s="500"/>
      <c r="D31" s="500"/>
      <c r="E31" s="499"/>
      <c r="F31" s="499"/>
      <c r="G31" s="91" t="s">
        <v>82</v>
      </c>
      <c r="H31" s="90">
        <f>E28-E31</f>
        <v>0</v>
      </c>
    </row>
    <row r="32" spans="1:8" ht="12.75" customHeight="1" x14ac:dyDescent="0.2">
      <c r="A32" s="21"/>
      <c r="B32" s="21"/>
      <c r="C32" s="21"/>
      <c r="D32" s="21"/>
      <c r="E32" s="26"/>
      <c r="F32" s="25"/>
      <c r="G32" s="25"/>
      <c r="H32" s="25"/>
    </row>
    <row r="33" spans="1:17" x14ac:dyDescent="0.2">
      <c r="A33" s="19" t="s">
        <v>76</v>
      </c>
      <c r="B33" s="19"/>
      <c r="C33" s="19"/>
      <c r="D33" s="19"/>
    </row>
    <row r="34" spans="1:17" ht="6" customHeight="1" x14ac:dyDescent="0.2"/>
    <row r="35" spans="1:17" x14ac:dyDescent="0.2">
      <c r="A35" s="478"/>
      <c r="B35" s="479"/>
      <c r="C35" s="479"/>
      <c r="D35" s="479"/>
      <c r="E35" s="479"/>
      <c r="F35" s="479"/>
      <c r="G35" s="479"/>
      <c r="H35" s="480"/>
    </row>
    <row r="36" spans="1:17" x14ac:dyDescent="0.2">
      <c r="A36" s="481"/>
      <c r="B36" s="482"/>
      <c r="C36" s="482"/>
      <c r="D36" s="482"/>
      <c r="E36" s="482"/>
      <c r="F36" s="482"/>
      <c r="G36" s="482"/>
      <c r="H36" s="483"/>
    </row>
    <row r="37" spans="1:17" x14ac:dyDescent="0.2">
      <c r="A37" s="481"/>
      <c r="B37" s="482"/>
      <c r="C37" s="482"/>
      <c r="D37" s="482"/>
      <c r="E37" s="482"/>
      <c r="F37" s="482"/>
      <c r="G37" s="482"/>
      <c r="H37" s="483"/>
    </row>
    <row r="38" spans="1:17" x14ac:dyDescent="0.2">
      <c r="A38" s="481"/>
      <c r="B38" s="482"/>
      <c r="C38" s="482"/>
      <c r="D38" s="482"/>
      <c r="E38" s="482"/>
      <c r="F38" s="482"/>
      <c r="G38" s="482"/>
      <c r="H38" s="483"/>
    </row>
    <row r="39" spans="1:17" x14ac:dyDescent="0.2">
      <c r="A39" s="481"/>
      <c r="B39" s="482"/>
      <c r="C39" s="482"/>
      <c r="D39" s="482"/>
      <c r="E39" s="482"/>
      <c r="F39" s="482"/>
      <c r="G39" s="482"/>
      <c r="H39" s="483"/>
    </row>
    <row r="40" spans="1:17" x14ac:dyDescent="0.2">
      <c r="A40" s="481"/>
      <c r="B40" s="482"/>
      <c r="C40" s="482"/>
      <c r="D40" s="482"/>
      <c r="E40" s="482"/>
      <c r="F40" s="482"/>
      <c r="G40" s="482"/>
      <c r="H40" s="483"/>
    </row>
    <row r="41" spans="1:17" x14ac:dyDescent="0.2">
      <c r="A41" s="481"/>
      <c r="B41" s="482"/>
      <c r="C41" s="482"/>
      <c r="D41" s="482"/>
      <c r="E41" s="482"/>
      <c r="F41" s="482"/>
      <c r="G41" s="482"/>
      <c r="H41" s="483"/>
    </row>
    <row r="42" spans="1:17" x14ac:dyDescent="0.2">
      <c r="A42" s="481"/>
      <c r="B42" s="482"/>
      <c r="C42" s="482"/>
      <c r="D42" s="482"/>
      <c r="E42" s="482"/>
      <c r="F42" s="482"/>
      <c r="G42" s="482"/>
      <c r="H42" s="483"/>
    </row>
    <row r="43" spans="1:17" x14ac:dyDescent="0.2">
      <c r="A43" s="481"/>
      <c r="B43" s="482"/>
      <c r="C43" s="482"/>
      <c r="D43" s="482"/>
      <c r="E43" s="482"/>
      <c r="F43" s="482"/>
      <c r="G43" s="482"/>
      <c r="H43" s="483"/>
    </row>
    <row r="44" spans="1:17" x14ac:dyDescent="0.2">
      <c r="A44" s="481"/>
      <c r="B44" s="482"/>
      <c r="C44" s="482"/>
      <c r="D44" s="482"/>
      <c r="E44" s="482"/>
      <c r="F44" s="482"/>
      <c r="G44" s="482"/>
      <c r="H44" s="483"/>
    </row>
    <row r="45" spans="1:17" x14ac:dyDescent="0.2">
      <c r="A45" s="481"/>
      <c r="B45" s="482"/>
      <c r="C45" s="482"/>
      <c r="D45" s="482"/>
      <c r="E45" s="482"/>
      <c r="F45" s="482"/>
      <c r="G45" s="482"/>
      <c r="H45" s="483"/>
    </row>
    <row r="46" spans="1:17" ht="12.75" customHeight="1" x14ac:dyDescent="0.2">
      <c r="A46" s="484"/>
      <c r="B46" s="485"/>
      <c r="C46" s="485"/>
      <c r="D46" s="485"/>
      <c r="E46" s="485"/>
      <c r="F46" s="485"/>
      <c r="G46" s="485"/>
      <c r="H46" s="486"/>
    </row>
    <row r="47" spans="1:17" ht="8.25" customHeight="1" x14ac:dyDescent="0.2">
      <c r="A47" s="27"/>
      <c r="B47" s="27"/>
      <c r="C47" s="27"/>
      <c r="D47" s="27"/>
      <c r="E47" s="25"/>
      <c r="F47" s="28"/>
      <c r="G47" s="28"/>
      <c r="H47" s="28"/>
      <c r="Q47" s="49"/>
    </row>
    <row r="48" spans="1:17" ht="17.25" customHeight="1" x14ac:dyDescent="0.2">
      <c r="A48" s="29" t="s">
        <v>119</v>
      </c>
      <c r="B48" s="19"/>
      <c r="C48" s="19"/>
    </row>
    <row r="49" spans="1:9" ht="17.25" customHeight="1" x14ac:dyDescent="0.2">
      <c r="A49" s="452" t="s">
        <v>71</v>
      </c>
      <c r="B49" s="490" t="s">
        <v>72</v>
      </c>
      <c r="C49" s="491"/>
      <c r="D49" s="491"/>
      <c r="E49" s="492"/>
      <c r="F49" s="452" t="s">
        <v>0</v>
      </c>
      <c r="G49" s="501" t="s">
        <v>228</v>
      </c>
      <c r="H49" s="502"/>
    </row>
    <row r="50" spans="1:9" ht="45.75" customHeight="1" x14ac:dyDescent="0.2">
      <c r="A50" s="30" t="s">
        <v>121</v>
      </c>
      <c r="B50" s="493" t="s">
        <v>231</v>
      </c>
      <c r="C50" s="494"/>
      <c r="D50" s="494"/>
      <c r="E50" s="495"/>
      <c r="F50" s="30">
        <f>A4</f>
        <v>0</v>
      </c>
      <c r="G50" s="505"/>
      <c r="H50" s="506"/>
    </row>
    <row r="51" spans="1:9" ht="25.5" hidden="1" customHeight="1" x14ac:dyDescent="0.2">
      <c r="A51" s="33" t="s">
        <v>80</v>
      </c>
      <c r="B51" s="496" t="s">
        <v>85</v>
      </c>
      <c r="C51" s="497"/>
      <c r="D51" s="497"/>
      <c r="E51" s="498"/>
      <c r="F51" s="30"/>
      <c r="G51" s="31"/>
      <c r="H51" s="32"/>
    </row>
    <row r="52" spans="1:9" ht="45.75" hidden="1" customHeight="1" x14ac:dyDescent="0.2">
      <c r="A52" s="33" t="s">
        <v>168</v>
      </c>
      <c r="B52" s="496" t="s">
        <v>229</v>
      </c>
      <c r="C52" s="497"/>
      <c r="D52" s="497"/>
      <c r="E52" s="498"/>
      <c r="F52" s="203"/>
      <c r="G52" s="507"/>
      <c r="H52" s="508"/>
    </row>
    <row r="53" spans="1:9" ht="45.75" customHeight="1" x14ac:dyDescent="0.2">
      <c r="A53" s="30" t="s">
        <v>169</v>
      </c>
      <c r="B53" s="496" t="s">
        <v>230</v>
      </c>
      <c r="C53" s="497"/>
      <c r="D53" s="497"/>
      <c r="E53" s="498"/>
      <c r="F53" s="203" t="s">
        <v>170</v>
      </c>
      <c r="G53" s="505"/>
      <c r="H53" s="506"/>
    </row>
    <row r="54" spans="1:9" ht="22.5" customHeight="1" x14ac:dyDescent="0.2">
      <c r="A54" s="487" t="s">
        <v>73</v>
      </c>
      <c r="B54" s="488"/>
      <c r="C54" s="488"/>
      <c r="D54" s="488"/>
      <c r="E54" s="489"/>
      <c r="F54" s="472"/>
      <c r="G54" s="503"/>
      <c r="H54" s="504"/>
    </row>
    <row r="55" spans="1:9" ht="9" customHeight="1" x14ac:dyDescent="0.2">
      <c r="A55" s="34"/>
      <c r="B55" s="34"/>
      <c r="C55" s="34"/>
      <c r="D55" s="34"/>
      <c r="E55" s="34"/>
      <c r="F55" s="34"/>
      <c r="G55" s="34"/>
      <c r="H55" s="34"/>
      <c r="I55" s="34"/>
    </row>
    <row r="56" spans="1:9" x14ac:dyDescent="0.2">
      <c r="A56" s="47"/>
      <c r="B56" s="47"/>
      <c r="C56" s="47"/>
      <c r="D56" s="47"/>
      <c r="E56" s="47"/>
      <c r="F56" s="47"/>
      <c r="G56" s="47"/>
      <c r="H56" s="47"/>
      <c r="I56" s="47"/>
    </row>
  </sheetData>
  <sheetProtection algorithmName="SHA-512" hashValue="KgD2HASEgsezpFvhFZEOWjgvyBK4/jgjFhj83SorXNHuxa2NkdFO8lVo3mw/Y+5Nec5rRM9oDr2YWeCA2Ht2sg==" saltValue="6PxRCrgMonL1Di9YTsY69g==" spinCount="100000" sheet="1" objects="1" scenarios="1"/>
  <mergeCells count="38">
    <mergeCell ref="E5:F5"/>
    <mergeCell ref="A16:H16"/>
    <mergeCell ref="A15:G15"/>
    <mergeCell ref="A25:D25"/>
    <mergeCell ref="E25:F25"/>
    <mergeCell ref="A20:H20"/>
    <mergeCell ref="A21:D21"/>
    <mergeCell ref="E21:F21"/>
    <mergeCell ref="E22:F22"/>
    <mergeCell ref="B10:H10"/>
    <mergeCell ref="C17:D17"/>
    <mergeCell ref="C18:D18"/>
    <mergeCell ref="A28:D28"/>
    <mergeCell ref="E28:F28"/>
    <mergeCell ref="A23:D23"/>
    <mergeCell ref="E23:F23"/>
    <mergeCell ref="A24:D24"/>
    <mergeCell ref="E24:F24"/>
    <mergeCell ref="A26:D26"/>
    <mergeCell ref="E26:F26"/>
    <mergeCell ref="A27:D27"/>
    <mergeCell ref="E27:F27"/>
    <mergeCell ref="A29:D29"/>
    <mergeCell ref="E29:F29"/>
    <mergeCell ref="A35:H46"/>
    <mergeCell ref="A54:E54"/>
    <mergeCell ref="B49:E49"/>
    <mergeCell ref="B50:E50"/>
    <mergeCell ref="B53:E53"/>
    <mergeCell ref="B51:E51"/>
    <mergeCell ref="B52:E52"/>
    <mergeCell ref="E31:F31"/>
    <mergeCell ref="A31:D31"/>
    <mergeCell ref="G49:H49"/>
    <mergeCell ref="G54:H54"/>
    <mergeCell ref="G53:H53"/>
    <mergeCell ref="G52:H52"/>
    <mergeCell ref="G50:H50"/>
  </mergeCells>
  <conditionalFormatting sqref="G18">
    <cfRule type="cellIs" dxfId="13" priority="1" operator="greaterThan">
      <formula>6</formula>
    </cfRule>
  </conditionalFormatting>
  <dataValidations count="2">
    <dataValidation type="whole" operator="lessThanOrEqual" allowBlank="1" showInputMessage="1" showErrorMessage="1" error="Begrenzt auf maximal 2'500 Stunden pro Jahr!" sqref="E18" xr:uid="{00000000-0002-0000-0000-000000000000}">
      <formula1>2500</formula1>
    </dataValidation>
    <dataValidation type="list" allowBlank="1" showInputMessage="1" showErrorMessage="1" sqref="A4" xr:uid="{A442876D-0800-49B8-B2E4-86ECCE9F78A3}">
      <formula1>"B. Riehm, S. Martinelli, I. Heimann, H. Lambert, P. Scheurer"</formula1>
    </dataValidation>
  </dataValidations>
  <pageMargins left="0.39370078740157483" right="0.19685039370078741" top="0.19685039370078741" bottom="0.19685039370078741" header="0.51181102362204722" footer="0.51181102362204722"/>
  <pageSetup paperSize="9" scale="75" fitToHeight="0" orientation="portrait" r:id="rId1"/>
  <headerFooter alignWithMargins="0">
    <oddFooter>&amp;RJanuar 2026 / V1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tint="-0.249977111117893"/>
    <pageSetUpPr fitToPage="1"/>
  </sheetPr>
  <dimension ref="A1:H44"/>
  <sheetViews>
    <sheetView zoomScale="80" zoomScaleNormal="80" workbookViewId="0">
      <selection activeCell="B13" sqref="B13:D13"/>
    </sheetView>
  </sheetViews>
  <sheetFormatPr baseColWidth="10" defaultColWidth="11.42578125" defaultRowHeight="12.75" x14ac:dyDescent="0.2"/>
  <cols>
    <col min="1" max="1" width="11.42578125" style="326"/>
    <col min="2" max="2" width="39.28515625" style="326" customWidth="1"/>
    <col min="3" max="3" width="11.42578125" style="326"/>
    <col min="4" max="4" width="27" style="326" customWidth="1"/>
    <col min="5" max="6" width="18.5703125" style="370" customWidth="1"/>
    <col min="7" max="16384" width="11.42578125" style="326"/>
  </cols>
  <sheetData>
    <row r="1" spans="1:6" x14ac:dyDescent="0.2">
      <c r="A1" s="29" t="str">
        <f>Basisdaten!A1</f>
        <v>GESUNDHEITS-, SOZIAL- UND INTEGRATIONSDIREKTION DES KANTONS BERN</v>
      </c>
      <c r="B1" s="224"/>
      <c r="C1" s="224"/>
      <c r="D1" s="224"/>
      <c r="E1" s="325"/>
      <c r="F1" s="325"/>
    </row>
    <row r="2" spans="1:6" x14ac:dyDescent="0.2">
      <c r="A2" s="29" t="str">
        <f>Basisdaten!A2</f>
        <v>Amt für Integration und Soziales</v>
      </c>
      <c r="B2" s="224"/>
      <c r="C2" s="224"/>
      <c r="D2" s="224"/>
      <c r="E2" s="325"/>
      <c r="F2" s="325"/>
    </row>
    <row r="3" spans="1:6" ht="39" customHeight="1" x14ac:dyDescent="0.2">
      <c r="A3" s="224"/>
      <c r="B3" s="224"/>
      <c r="C3" s="224"/>
      <c r="D3" s="224"/>
      <c r="E3" s="325"/>
      <c r="F3" s="325"/>
    </row>
    <row r="4" spans="1:6" ht="16.5" customHeight="1" x14ac:dyDescent="0.2">
      <c r="A4" s="327" t="str">
        <f>CONCATENATE('Nachweis Schwankungsfonds'!A4," ",'Nachweis Schwankungsfonds'!C4)</f>
        <v>Abrechnung 2026</v>
      </c>
      <c r="B4" s="224"/>
      <c r="C4" s="783">
        <f>Basisdaten!B17</f>
        <v>0</v>
      </c>
      <c r="D4" s="784"/>
      <c r="E4" s="784"/>
      <c r="F4" s="785"/>
    </row>
    <row r="5" spans="1:6" ht="9" customHeight="1" x14ac:dyDescent="0.2">
      <c r="A5" s="224"/>
      <c r="B5" s="224"/>
      <c r="C5" s="224"/>
      <c r="D5" s="224"/>
      <c r="E5" s="325"/>
      <c r="F5" s="325"/>
    </row>
    <row r="6" spans="1:6" ht="27.75" customHeight="1" x14ac:dyDescent="0.2">
      <c r="A6" s="224"/>
      <c r="B6" s="224"/>
      <c r="C6" s="224"/>
      <c r="D6" s="224"/>
      <c r="E6" s="325"/>
      <c r="F6" s="325"/>
    </row>
    <row r="7" spans="1:6" ht="15.75" x14ac:dyDescent="0.2">
      <c r="A7" s="327" t="s">
        <v>163</v>
      </c>
      <c r="B7" s="224"/>
      <c r="C7" s="224"/>
      <c r="D7" s="224"/>
      <c r="E7" s="325"/>
      <c r="F7" s="325"/>
    </row>
    <row r="9" spans="1:6" s="330" customFormat="1" ht="24.75" customHeight="1" x14ac:dyDescent="0.2">
      <c r="A9" s="29"/>
      <c r="B9" s="786" t="s">
        <v>175</v>
      </c>
      <c r="C9" s="787"/>
      <c r="D9" s="788"/>
      <c r="E9" s="328" t="s">
        <v>46</v>
      </c>
      <c r="F9" s="329" t="s">
        <v>46</v>
      </c>
    </row>
    <row r="10" spans="1:6" s="330" customFormat="1" ht="24.75" customHeight="1" x14ac:dyDescent="0.2">
      <c r="B10" s="789"/>
      <c r="C10" s="790"/>
      <c r="D10" s="791"/>
      <c r="E10" s="331"/>
      <c r="F10" s="332"/>
    </row>
    <row r="11" spans="1:6" s="330" customFormat="1" ht="20.25" customHeight="1" x14ac:dyDescent="0.2">
      <c r="A11" s="792" t="s">
        <v>164</v>
      </c>
      <c r="B11" s="795"/>
      <c r="C11" s="796"/>
      <c r="D11" s="796"/>
      <c r="E11" s="333"/>
      <c r="F11" s="797"/>
    </row>
    <row r="12" spans="1:6" s="330" customFormat="1" ht="20.25" customHeight="1" x14ac:dyDescent="0.2">
      <c r="A12" s="793"/>
      <c r="B12" s="799"/>
      <c r="C12" s="800"/>
      <c r="D12" s="800"/>
      <c r="E12" s="334"/>
      <c r="F12" s="798"/>
    </row>
    <row r="13" spans="1:6" s="330" customFormat="1" ht="20.25" customHeight="1" x14ac:dyDescent="0.2">
      <c r="A13" s="793"/>
      <c r="B13" s="799"/>
      <c r="C13" s="800"/>
      <c r="D13" s="800"/>
      <c r="E13" s="334"/>
      <c r="F13" s="798"/>
    </row>
    <row r="14" spans="1:6" s="330" customFormat="1" ht="20.25" customHeight="1" x14ac:dyDescent="0.2">
      <c r="A14" s="793"/>
      <c r="B14" s="799"/>
      <c r="C14" s="800"/>
      <c r="D14" s="800"/>
      <c r="E14" s="334"/>
      <c r="F14" s="798"/>
    </row>
    <row r="15" spans="1:6" s="330" customFormat="1" ht="20.25" customHeight="1" x14ac:dyDescent="0.2">
      <c r="A15" s="793"/>
      <c r="B15" s="799"/>
      <c r="C15" s="800"/>
      <c r="D15" s="800"/>
      <c r="E15" s="334"/>
      <c r="F15" s="798"/>
    </row>
    <row r="16" spans="1:6" s="330" customFormat="1" ht="20.25" customHeight="1" x14ac:dyDescent="0.2">
      <c r="A16" s="793"/>
      <c r="B16" s="799"/>
      <c r="C16" s="800"/>
      <c r="D16" s="800"/>
      <c r="E16" s="334"/>
      <c r="F16" s="798"/>
    </row>
    <row r="17" spans="1:8" s="330" customFormat="1" ht="20.25" customHeight="1" x14ac:dyDescent="0.2">
      <c r="A17" s="794"/>
      <c r="B17" s="799"/>
      <c r="C17" s="800"/>
      <c r="D17" s="800"/>
      <c r="E17" s="334"/>
      <c r="F17" s="798"/>
    </row>
    <row r="18" spans="1:8" s="330" customFormat="1" ht="20.25" customHeight="1" x14ac:dyDescent="0.2">
      <c r="B18" s="801" t="s">
        <v>165</v>
      </c>
      <c r="C18" s="802"/>
      <c r="D18" s="802"/>
      <c r="E18" s="335">
        <f>SUM(E11:E17)</f>
        <v>0</v>
      </c>
      <c r="F18" s="336">
        <f>E18</f>
        <v>0</v>
      </c>
    </row>
    <row r="19" spans="1:8" s="330" customFormat="1" ht="7.5" customHeight="1" x14ac:dyDescent="0.2">
      <c r="B19" s="803"/>
      <c r="C19" s="804"/>
      <c r="D19" s="804"/>
      <c r="E19" s="805"/>
      <c r="F19" s="337"/>
    </row>
    <row r="20" spans="1:8" s="330" customFormat="1" ht="20.25" customHeight="1" x14ac:dyDescent="0.2">
      <c r="B20" s="803" t="s">
        <v>215</v>
      </c>
      <c r="C20" s="804"/>
      <c r="D20" s="804"/>
      <c r="E20" s="805"/>
      <c r="F20" s="338"/>
    </row>
    <row r="21" spans="1:8" s="330" customFormat="1" ht="7.5" customHeight="1" x14ac:dyDescent="0.2">
      <c r="B21" s="803"/>
      <c r="C21" s="804"/>
      <c r="D21" s="804"/>
      <c r="E21" s="805"/>
      <c r="F21" s="337"/>
    </row>
    <row r="22" spans="1:8" s="330" customFormat="1" ht="48.75" customHeight="1" x14ac:dyDescent="0.2">
      <c r="B22" s="780" t="s">
        <v>216</v>
      </c>
      <c r="C22" s="781"/>
      <c r="D22" s="781"/>
      <c r="E22" s="782"/>
      <c r="F22" s="339">
        <f>F10-F18+F20</f>
        <v>0</v>
      </c>
    </row>
    <row r="23" spans="1:8" ht="22.5" customHeight="1" x14ac:dyDescent="0.2">
      <c r="A23" s="224"/>
      <c r="B23" s="340"/>
      <c r="C23" s="241"/>
      <c r="D23" s="241"/>
      <c r="E23" s="341"/>
      <c r="F23" s="341"/>
    </row>
    <row r="24" spans="1:8" ht="31.5" customHeight="1" x14ac:dyDescent="0.2">
      <c r="A24" s="224"/>
      <c r="B24" s="224"/>
      <c r="C24" s="224"/>
      <c r="D24" s="224"/>
      <c r="E24" s="325"/>
      <c r="F24" s="325"/>
    </row>
    <row r="25" spans="1:8" ht="16.5" customHeight="1" x14ac:dyDescent="0.2">
      <c r="A25" s="224"/>
      <c r="B25" s="769" t="s">
        <v>166</v>
      </c>
      <c r="C25" s="770"/>
      <c r="D25" s="770"/>
      <c r="E25" s="770"/>
      <c r="F25" s="771"/>
      <c r="G25" s="342"/>
      <c r="H25" s="343"/>
    </row>
    <row r="26" spans="1:8" ht="16.5" customHeight="1" x14ac:dyDescent="0.2">
      <c r="A26" s="224"/>
      <c r="B26" s="772"/>
      <c r="C26" s="773"/>
      <c r="D26" s="774"/>
      <c r="E26" s="775"/>
      <c r="F26" s="776"/>
      <c r="G26" s="344"/>
      <c r="H26" s="345"/>
    </row>
    <row r="27" spans="1:8" ht="16.5" customHeight="1" x14ac:dyDescent="0.2">
      <c r="B27" s="346" t="s">
        <v>35</v>
      </c>
      <c r="C27" s="777"/>
      <c r="D27" s="777"/>
      <c r="E27" s="347"/>
      <c r="F27" s="348"/>
      <c r="G27" s="344"/>
      <c r="H27" s="345"/>
    </row>
    <row r="28" spans="1:8" ht="16.5" customHeight="1" x14ac:dyDescent="0.2">
      <c r="A28" s="224"/>
      <c r="B28" s="349"/>
      <c r="C28" s="350"/>
      <c r="D28" s="351"/>
      <c r="E28" s="352"/>
      <c r="F28" s="353"/>
      <c r="G28" s="354"/>
      <c r="H28" s="345"/>
    </row>
    <row r="29" spans="1:8" ht="16.5" customHeight="1" x14ac:dyDescent="0.2">
      <c r="A29" s="224"/>
      <c r="B29" s="778" t="s">
        <v>36</v>
      </c>
      <c r="C29" s="779"/>
      <c r="D29" s="355"/>
      <c r="E29" s="355"/>
      <c r="F29" s="356"/>
      <c r="G29" s="354"/>
      <c r="H29" s="345"/>
    </row>
    <row r="30" spans="1:8" ht="16.5" customHeight="1" x14ac:dyDescent="0.2">
      <c r="A30" s="224"/>
      <c r="B30" s="357" t="s">
        <v>77</v>
      </c>
      <c r="C30" s="358"/>
      <c r="D30" s="355"/>
      <c r="E30" s="359"/>
      <c r="F30" s="360"/>
      <c r="G30" s="354"/>
      <c r="H30" s="345"/>
    </row>
    <row r="31" spans="1:8" ht="16.5" customHeight="1" x14ac:dyDescent="0.2">
      <c r="A31" s="224"/>
      <c r="B31" s="357"/>
      <c r="C31" s="358"/>
      <c r="D31" s="355"/>
      <c r="E31" s="359"/>
      <c r="F31" s="360"/>
      <c r="G31" s="354"/>
      <c r="H31" s="345"/>
    </row>
    <row r="32" spans="1:8" ht="16.5" customHeight="1" x14ac:dyDescent="0.2">
      <c r="B32" s="765" t="s">
        <v>167</v>
      </c>
      <c r="C32" s="766"/>
      <c r="D32" s="766"/>
      <c r="E32" s="359"/>
      <c r="F32" s="361"/>
      <c r="G32" s="354"/>
      <c r="H32" s="345"/>
    </row>
    <row r="33" spans="1:8" ht="16.5" customHeight="1" x14ac:dyDescent="0.2">
      <c r="A33" s="224"/>
      <c r="B33" s="362"/>
      <c r="C33" s="355"/>
      <c r="D33" s="363"/>
      <c r="E33" s="359"/>
      <c r="F33" s="360"/>
      <c r="G33" s="354"/>
      <c r="H33" s="345"/>
    </row>
    <row r="34" spans="1:8" ht="16.5" customHeight="1" x14ac:dyDescent="0.2">
      <c r="A34" s="224"/>
      <c r="B34" s="362"/>
      <c r="C34" s="355"/>
      <c r="D34" s="363"/>
      <c r="E34" s="359"/>
      <c r="F34" s="360"/>
      <c r="G34" s="354"/>
      <c r="H34" s="345"/>
    </row>
    <row r="35" spans="1:8" ht="16.5" customHeight="1" x14ac:dyDescent="0.2">
      <c r="A35" s="224"/>
      <c r="B35" s="362"/>
      <c r="C35" s="355"/>
      <c r="D35" s="363"/>
      <c r="E35" s="359"/>
      <c r="F35" s="360"/>
      <c r="G35" s="354"/>
      <c r="H35" s="345"/>
    </row>
    <row r="36" spans="1:8" ht="16.5" customHeight="1" x14ac:dyDescent="0.2">
      <c r="A36" s="224"/>
      <c r="B36" s="364"/>
      <c r="C36" s="358"/>
      <c r="D36" s="355"/>
      <c r="E36" s="359"/>
      <c r="F36" s="360"/>
      <c r="G36" s="354"/>
      <c r="H36" s="345"/>
    </row>
    <row r="37" spans="1:8" ht="16.5" customHeight="1" x14ac:dyDescent="0.2">
      <c r="A37" s="224"/>
      <c r="B37" s="364"/>
      <c r="C37" s="358"/>
      <c r="D37" s="355"/>
      <c r="E37" s="365"/>
      <c r="F37" s="360"/>
      <c r="G37" s="354"/>
      <c r="H37" s="345"/>
    </row>
    <row r="38" spans="1:8" ht="16.5" customHeight="1" x14ac:dyDescent="0.2">
      <c r="B38" s="765" t="s">
        <v>167</v>
      </c>
      <c r="C38" s="766"/>
      <c r="D38" s="766"/>
      <c r="E38" s="366"/>
      <c r="F38" s="367"/>
      <c r="G38" s="354"/>
      <c r="H38" s="345"/>
    </row>
    <row r="39" spans="1:8" ht="16.5" customHeight="1" x14ac:dyDescent="0.2">
      <c r="A39" s="224"/>
      <c r="B39" s="362"/>
      <c r="C39" s="358"/>
      <c r="D39" s="355"/>
      <c r="E39" s="366"/>
      <c r="F39" s="367"/>
      <c r="G39" s="354"/>
      <c r="H39" s="345"/>
    </row>
    <row r="40" spans="1:8" ht="16.5" customHeight="1" x14ac:dyDescent="0.2">
      <c r="A40" s="224"/>
      <c r="B40" s="362"/>
      <c r="C40" s="358"/>
      <c r="D40" s="355"/>
      <c r="E40" s="366"/>
      <c r="F40" s="367"/>
      <c r="G40" s="354"/>
      <c r="H40" s="345"/>
    </row>
    <row r="41" spans="1:8" ht="16.5" customHeight="1" x14ac:dyDescent="0.2">
      <c r="A41" s="224"/>
      <c r="B41" s="362"/>
      <c r="C41" s="358"/>
      <c r="D41" s="355"/>
      <c r="E41" s="366"/>
      <c r="F41" s="367"/>
      <c r="G41" s="354"/>
      <c r="H41" s="345"/>
    </row>
    <row r="42" spans="1:8" ht="16.5" customHeight="1" x14ac:dyDescent="0.2">
      <c r="A42" s="224"/>
      <c r="B42" s="362"/>
      <c r="C42" s="358"/>
      <c r="D42" s="355"/>
      <c r="E42" s="366"/>
      <c r="F42" s="367"/>
      <c r="G42" s="354"/>
      <c r="H42" s="345"/>
    </row>
    <row r="43" spans="1:8" ht="16.5" customHeight="1" x14ac:dyDescent="0.2">
      <c r="A43" s="224"/>
      <c r="B43" s="368"/>
      <c r="C43" s="369"/>
      <c r="D43" s="767"/>
      <c r="E43" s="767"/>
      <c r="F43" s="768"/>
      <c r="G43" s="354"/>
      <c r="H43" s="345"/>
    </row>
    <row r="44" spans="1:8" x14ac:dyDescent="0.2">
      <c r="A44" s="224"/>
      <c r="B44" s="224"/>
      <c r="C44" s="224"/>
      <c r="D44" s="224"/>
      <c r="E44" s="325"/>
      <c r="F44" s="325"/>
    </row>
  </sheetData>
  <sheetProtection algorithmName="SHA-512" hashValue="DQ7qOdYEf/qJ3wPnIvwvB8VWIFvmJNznFpuSaAU5UmLsSb4I4G/nJf9/wHay2qTxxfS4JaxkSw2XMmbrz/mFGA==" saltValue="u8MHUNJxpk2qd9spQfOe1Q==" spinCount="100000" sheet="1" objects="1" scenarios="1"/>
  <mergeCells count="24">
    <mergeCell ref="B22:E22"/>
    <mergeCell ref="C4:F4"/>
    <mergeCell ref="B9:D10"/>
    <mergeCell ref="A11:A17"/>
    <mergeCell ref="B11:D11"/>
    <mergeCell ref="F11:F17"/>
    <mergeCell ref="B12:D12"/>
    <mergeCell ref="B13:D13"/>
    <mergeCell ref="B14:D14"/>
    <mergeCell ref="B15:D15"/>
    <mergeCell ref="B16:D16"/>
    <mergeCell ref="B17:D17"/>
    <mergeCell ref="B18:D18"/>
    <mergeCell ref="B19:E19"/>
    <mergeCell ref="B20:E20"/>
    <mergeCell ref="B21:E21"/>
    <mergeCell ref="B38:D38"/>
    <mergeCell ref="D43:F43"/>
    <mergeCell ref="B25:F25"/>
    <mergeCell ref="B26:C26"/>
    <mergeCell ref="D26:F26"/>
    <mergeCell ref="C27:D27"/>
    <mergeCell ref="B29:C29"/>
    <mergeCell ref="B32:D32"/>
  </mergeCells>
  <pageMargins left="0.78" right="0.47244094488188981" top="0.28000000000000003" bottom="0.33" header="0.17" footer="0.17"/>
  <pageSetup paperSize="9" scale="7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CF6F7-FF75-4D65-BD11-4D0A76E3245B}">
  <sheetPr>
    <tabColor rgb="FF92D050"/>
    <pageSetUpPr fitToPage="1"/>
  </sheetPr>
  <dimension ref="A1:C16"/>
  <sheetViews>
    <sheetView workbookViewId="0">
      <selection activeCell="C4" sqref="C4"/>
    </sheetView>
  </sheetViews>
  <sheetFormatPr baseColWidth="10" defaultColWidth="11.42578125" defaultRowHeight="12.75" x14ac:dyDescent="0.2"/>
  <cols>
    <col min="1" max="1" width="50.7109375" style="98" customWidth="1"/>
    <col min="2" max="2" width="11.42578125" style="98"/>
    <col min="3" max="3" width="25.28515625" style="98" customWidth="1"/>
    <col min="4" max="16384" width="11.42578125" style="98"/>
  </cols>
  <sheetData>
    <row r="1" spans="1:3" ht="18" x14ac:dyDescent="0.2">
      <c r="A1" s="419" t="s">
        <v>210</v>
      </c>
    </row>
    <row r="3" spans="1:3" ht="16.5" customHeight="1" x14ac:dyDescent="0.2">
      <c r="A3" s="810" t="s">
        <v>179</v>
      </c>
      <c r="B3" s="810"/>
      <c r="C3" s="810"/>
    </row>
    <row r="4" spans="1:3" ht="16.5" customHeight="1" x14ac:dyDescent="0.2">
      <c r="A4" s="812" t="s">
        <v>199</v>
      </c>
      <c r="B4" s="812"/>
      <c r="C4" s="392">
        <f>Basisdaten!B68</f>
        <v>0</v>
      </c>
    </row>
    <row r="5" spans="1:3" ht="16.5" customHeight="1" x14ac:dyDescent="0.2">
      <c r="A5" s="812" t="s">
        <v>200</v>
      </c>
      <c r="B5" s="812"/>
      <c r="C5" s="392" t="b">
        <f>Basisdaten!B69</f>
        <v>0</v>
      </c>
    </row>
    <row r="6" spans="1:3" ht="16.5" customHeight="1" x14ac:dyDescent="0.2">
      <c r="A6" s="811" t="s">
        <v>211</v>
      </c>
      <c r="B6" s="811"/>
      <c r="C6" s="417">
        <f>SUM(C4:C5)</f>
        <v>0</v>
      </c>
    </row>
    <row r="7" spans="1:3" ht="16.5" customHeight="1" x14ac:dyDescent="0.2">
      <c r="A7" s="812" t="s">
        <v>180</v>
      </c>
      <c r="B7" s="812"/>
      <c r="C7" s="392">
        <f>C6/2</f>
        <v>0</v>
      </c>
    </row>
    <row r="8" spans="1:3" ht="16.5" customHeight="1" x14ac:dyDescent="0.2">
      <c r="A8" s="812" t="s">
        <v>181</v>
      </c>
      <c r="B8" s="812"/>
      <c r="C8" s="418"/>
    </row>
    <row r="9" spans="1:3" ht="16.5" customHeight="1" x14ac:dyDescent="0.2">
      <c r="A9" s="813" t="s">
        <v>182</v>
      </c>
      <c r="B9" s="813"/>
      <c r="C9" s="393">
        <f>'Auszahlungsbeleg 1.Q'!D28+'Auszahlungsbeleg 2.Q'!D28+'Auszahlungsbeleg 3.Q'!D28+'Auszahlungsbeleg 4.Q'!D28</f>
        <v>0</v>
      </c>
    </row>
    <row r="10" spans="1:3" ht="16.5" customHeight="1" x14ac:dyDescent="0.2">
      <c r="A10" s="809" t="s">
        <v>183</v>
      </c>
      <c r="B10" s="809"/>
      <c r="C10" s="394">
        <f>C8+C9</f>
        <v>0</v>
      </c>
    </row>
    <row r="12" spans="1:3" ht="16.5" customHeight="1" x14ac:dyDescent="0.2">
      <c r="A12" s="806" t="s">
        <v>212</v>
      </c>
      <c r="B12" s="806"/>
      <c r="C12" s="415">
        <f>Basisdaten!B67</f>
        <v>0</v>
      </c>
    </row>
    <row r="13" spans="1:3" ht="16.5" customHeight="1" x14ac:dyDescent="0.2">
      <c r="A13" s="806" t="s">
        <v>213</v>
      </c>
      <c r="B13" s="807"/>
      <c r="C13" s="415">
        <f>'Auszahlungsbeleg 1.Q'!D24+'Auszahlungsbeleg 2.Q'!D24+'Auszahlungsbeleg 3.Q'!D24+'Auszahlungsbeleg 4.Q'!D24</f>
        <v>0</v>
      </c>
    </row>
    <row r="14" spans="1:3" ht="16.5" customHeight="1" x14ac:dyDescent="0.2">
      <c r="A14" s="806" t="s">
        <v>197</v>
      </c>
      <c r="B14" s="807"/>
      <c r="C14" s="415">
        <f>'Abrechnung 1. - 3.  Quartal'!E17+'Abrechnung 1. - 3.  Quartal'!E31+'Schlussabrechnung - 4. Quartal'!E43+'Schlussabrechnung - 4. Quartal'!G21</f>
        <v>0</v>
      </c>
    </row>
    <row r="15" spans="1:3" ht="16.5" customHeight="1" x14ac:dyDescent="0.2">
      <c r="A15" s="806" t="s">
        <v>198</v>
      </c>
      <c r="B15" s="806"/>
      <c r="C15" s="415">
        <f>'Abrechnung 1. - 3.  Quartal'!E18+'Abrechnung 1. - 3.  Quartal'!E33+'Abrechnung 1. - 3.  Quartal'!E48+'Schlussabrechnung - 4. Quartal'!G22</f>
        <v>0</v>
      </c>
    </row>
    <row r="16" spans="1:3" ht="16.5" customHeight="1" x14ac:dyDescent="0.2">
      <c r="A16" s="808" t="s">
        <v>214</v>
      </c>
      <c r="B16" s="808"/>
      <c r="C16" s="416">
        <f>C12-C13-C14-C15</f>
        <v>0</v>
      </c>
    </row>
  </sheetData>
  <sheetProtection algorithmName="SHA-512" hashValue="aNtQRl9t84N3u1HMIV9r5jAlv9kjo3kAOSnbzt4ule/mpyLgxMHuayfV7bAiPstyA69z8xxBRzzG7jT+FKfjCg==" saltValue="2vVbrSndpWox+InBb9Rcig==" spinCount="100000" sheet="1" objects="1" scenarios="1"/>
  <mergeCells count="13">
    <mergeCell ref="A10:B10"/>
    <mergeCell ref="A3:C3"/>
    <mergeCell ref="A6:B6"/>
    <mergeCell ref="A7:B7"/>
    <mergeCell ref="A8:B8"/>
    <mergeCell ref="A9:B9"/>
    <mergeCell ref="A4:B4"/>
    <mergeCell ref="A5:B5"/>
    <mergeCell ref="A14:B14"/>
    <mergeCell ref="A13:B13"/>
    <mergeCell ref="A12:B12"/>
    <mergeCell ref="A15:B15"/>
    <mergeCell ref="A16:B16"/>
  </mergeCells>
  <pageMargins left="0.48" right="0.27559055118110237" top="0.78740157480314965" bottom="0.78740157480314965"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pageSetUpPr fitToPage="1"/>
  </sheetPr>
  <dimension ref="A1:I37"/>
  <sheetViews>
    <sheetView showGridLines="0" zoomScaleNormal="100" workbookViewId="0">
      <selection activeCell="A2" sqref="A2"/>
    </sheetView>
  </sheetViews>
  <sheetFormatPr baseColWidth="10" defaultColWidth="11.42578125" defaultRowHeight="12.75" x14ac:dyDescent="0.2"/>
  <cols>
    <col min="1" max="1" width="25.5703125" style="232" customWidth="1"/>
    <col min="2" max="2" width="22.28515625" style="232" customWidth="1"/>
    <col min="3" max="3" width="25" style="232" customWidth="1"/>
    <col min="4" max="4" width="21.7109375" style="232" customWidth="1"/>
    <col min="5" max="5" width="22.28515625" style="232" customWidth="1"/>
    <col min="6" max="9" width="11.42578125" style="231"/>
    <col min="10" max="16384" width="11.42578125" style="232"/>
  </cols>
  <sheetData>
    <row r="1" spans="1:9" s="224" customFormat="1" ht="16.5" customHeight="1" x14ac:dyDescent="0.2">
      <c r="A1" s="223" t="s">
        <v>133</v>
      </c>
      <c r="F1" s="225"/>
      <c r="G1" s="225"/>
      <c r="H1" s="225"/>
      <c r="I1" s="225"/>
    </row>
    <row r="2" spans="1:9" s="224" customFormat="1" ht="16.5" customHeight="1" x14ac:dyDescent="0.2">
      <c r="A2" s="223" t="s">
        <v>118</v>
      </c>
      <c r="F2" s="225"/>
      <c r="G2" s="225"/>
      <c r="H2" s="225"/>
      <c r="I2" s="225"/>
    </row>
    <row r="3" spans="1:9" s="224" customFormat="1" ht="16.5" customHeight="1" x14ac:dyDescent="0.2">
      <c r="A3" s="223" t="s">
        <v>134</v>
      </c>
      <c r="F3" s="225"/>
      <c r="G3" s="225"/>
      <c r="H3" s="225"/>
      <c r="I3" s="225"/>
    </row>
    <row r="4" spans="1:9" s="224" customFormat="1" ht="16.5" customHeight="1" x14ac:dyDescent="0.2">
      <c r="A4" s="223" t="s">
        <v>135</v>
      </c>
      <c r="B4" s="226"/>
      <c r="C4" s="226"/>
      <c r="D4" s="226"/>
      <c r="E4" s="226"/>
      <c r="F4" s="225"/>
      <c r="G4" s="225"/>
      <c r="H4" s="225"/>
      <c r="I4" s="225"/>
    </row>
    <row r="5" spans="1:9" s="224" customFormat="1" ht="16.5" customHeight="1" x14ac:dyDescent="0.2">
      <c r="A5" s="223" t="s">
        <v>136</v>
      </c>
      <c r="B5" s="227"/>
      <c r="C5" s="227"/>
      <c r="D5" s="227"/>
      <c r="E5" s="227"/>
      <c r="F5" s="225"/>
      <c r="G5" s="225"/>
      <c r="H5" s="225"/>
      <c r="I5" s="225"/>
    </row>
    <row r="6" spans="1:9" s="224" customFormat="1" ht="16.5" customHeight="1" x14ac:dyDescent="0.2">
      <c r="A6" s="223"/>
      <c r="B6" s="227"/>
      <c r="C6" s="227"/>
      <c r="D6" s="227"/>
      <c r="E6" s="227"/>
      <c r="F6" s="225"/>
      <c r="G6" s="225"/>
      <c r="H6" s="225"/>
      <c r="I6" s="225"/>
    </row>
    <row r="7" spans="1:9" s="224" customFormat="1" ht="27.75" customHeight="1" x14ac:dyDescent="0.2">
      <c r="A7" s="228" t="s">
        <v>137</v>
      </c>
      <c r="B7" s="227"/>
      <c r="C7" s="227"/>
      <c r="D7" s="227"/>
      <c r="E7" s="227"/>
      <c r="F7" s="225"/>
      <c r="G7" s="225"/>
      <c r="H7" s="225"/>
      <c r="I7" s="225"/>
    </row>
    <row r="8" spans="1:9" ht="19.5" customHeight="1" x14ac:dyDescent="0.3">
      <c r="A8" s="229"/>
      <c r="B8" s="230"/>
      <c r="C8" s="230"/>
      <c r="D8" s="230"/>
      <c r="E8" s="230"/>
    </row>
    <row r="9" spans="1:9" ht="22.5" customHeight="1" x14ac:dyDescent="0.3">
      <c r="A9" s="10" t="s">
        <v>40</v>
      </c>
      <c r="B9" s="233"/>
      <c r="C9" s="234" t="s">
        <v>207</v>
      </c>
      <c r="D9" s="235" t="s">
        <v>29</v>
      </c>
      <c r="E9" s="231"/>
    </row>
    <row r="10" spans="1:9" x14ac:dyDescent="0.2">
      <c r="A10" s="231"/>
      <c r="B10" s="231"/>
      <c r="C10" s="231"/>
      <c r="D10" s="231"/>
      <c r="E10" s="231"/>
    </row>
    <row r="11" spans="1:9" ht="45" customHeight="1" x14ac:dyDescent="0.2">
      <c r="A11" s="10" t="s">
        <v>138</v>
      </c>
      <c r="C11" s="820">
        <f>Basisdaten!B17</f>
        <v>0</v>
      </c>
      <c r="D11" s="821"/>
      <c r="E11" s="231"/>
    </row>
    <row r="12" spans="1:9" ht="22.5" customHeight="1" x14ac:dyDescent="0.2">
      <c r="A12" s="236"/>
      <c r="B12" s="231"/>
      <c r="C12" s="820">
        <f>Basisdaten!B18</f>
        <v>0</v>
      </c>
      <c r="D12" s="821"/>
      <c r="E12" s="237"/>
      <c r="F12" s="237"/>
      <c r="G12" s="237"/>
    </row>
    <row r="13" spans="1:9" ht="22.5" customHeight="1" x14ac:dyDescent="0.2">
      <c r="A13" s="231"/>
      <c r="B13" s="231"/>
      <c r="C13" s="820">
        <f>Basisdaten!B19</f>
        <v>0</v>
      </c>
      <c r="D13" s="821"/>
      <c r="E13" s="237"/>
      <c r="F13" s="237"/>
      <c r="G13" s="237"/>
    </row>
    <row r="14" spans="1:9" ht="11.25" customHeight="1" x14ac:dyDescent="0.2">
      <c r="A14" s="231"/>
      <c r="B14" s="231"/>
      <c r="C14" s="231"/>
      <c r="D14" s="231"/>
      <c r="E14" s="231"/>
    </row>
    <row r="15" spans="1:9" ht="20.25" customHeight="1" x14ac:dyDescent="0.2">
      <c r="A15" s="231"/>
      <c r="B15" s="231"/>
      <c r="C15" s="231"/>
      <c r="D15" s="231"/>
      <c r="E15" s="231"/>
    </row>
    <row r="16" spans="1:9" ht="18.75" customHeight="1" x14ac:dyDescent="0.2">
      <c r="A16" s="10" t="s">
        <v>41</v>
      </c>
      <c r="C16" s="231"/>
      <c r="D16" s="231"/>
      <c r="E16" s="231"/>
    </row>
    <row r="17" spans="1:9" ht="16.5" customHeight="1" x14ac:dyDescent="0.2">
      <c r="A17" s="238" t="s">
        <v>42</v>
      </c>
      <c r="B17" s="817">
        <f>Basisdaten!B27</f>
        <v>0</v>
      </c>
      <c r="C17" s="818"/>
      <c r="D17" s="819"/>
      <c r="E17" s="231"/>
    </row>
    <row r="18" spans="1:9" ht="16.5" customHeight="1" x14ac:dyDescent="0.2">
      <c r="A18" s="238" t="s">
        <v>43</v>
      </c>
      <c r="B18" s="817">
        <f>Basisdaten!B28</f>
        <v>0</v>
      </c>
      <c r="C18" s="818"/>
      <c r="D18" s="819"/>
      <c r="E18" s="231"/>
    </row>
    <row r="19" spans="1:9" ht="16.5" customHeight="1" x14ac:dyDescent="0.2">
      <c r="A19" s="238" t="s">
        <v>44</v>
      </c>
      <c r="B19" s="817">
        <f>Basisdaten!B29</f>
        <v>0</v>
      </c>
      <c r="C19" s="818"/>
      <c r="D19" s="819"/>
      <c r="E19" s="231"/>
    </row>
    <row r="20" spans="1:9" ht="16.5" customHeight="1" x14ac:dyDescent="0.2">
      <c r="A20" s="238" t="s">
        <v>45</v>
      </c>
      <c r="B20" s="817">
        <f>Basisdaten!B30</f>
        <v>0</v>
      </c>
      <c r="C20" s="818"/>
      <c r="D20" s="819"/>
      <c r="E20" s="231"/>
    </row>
    <row r="21" spans="1:9" ht="20.25" customHeight="1" x14ac:dyDescent="0.2">
      <c r="B21" s="231"/>
      <c r="C21" s="231"/>
      <c r="D21" s="231"/>
      <c r="E21" s="231"/>
    </row>
    <row r="22" spans="1:9" s="224" customFormat="1" ht="30" customHeight="1" x14ac:dyDescent="0.2">
      <c r="A22" s="239" t="s">
        <v>139</v>
      </c>
      <c r="B22" s="240" t="s">
        <v>120</v>
      </c>
      <c r="C22" s="239" t="s">
        <v>140</v>
      </c>
      <c r="D22" s="278" t="s">
        <v>117</v>
      </c>
      <c r="E22" s="241"/>
      <c r="F22" s="241"/>
      <c r="G22" s="225"/>
      <c r="H22" s="225"/>
    </row>
    <row r="23" spans="1:9" s="224" customFormat="1" ht="27.75" customHeight="1" x14ac:dyDescent="0.2">
      <c r="A23" s="379" t="s">
        <v>208</v>
      </c>
      <c r="B23" s="315">
        <v>363500000</v>
      </c>
      <c r="C23" s="825" t="b">
        <f>IF('Deckblatt Abrechnung '!A4="I. Heimann","irene.heimann@be.ch",IF('Deckblatt Abrechnung '!A4="S. Martinelli","silvan.martinelli@be.ch",IF('Deckblatt Abrechnung '!A4="B. Riehm","brigitte.riehm@be.ch",IF('Deckblatt Abrechnung '!A4="H. Lambert","harumi.lambert@be.ch",IF('Deckblatt Abrechnung '!A4="P. Scheurer","patric.scheurer@be.ch")))))</f>
        <v>0</v>
      </c>
      <c r="D23" s="373">
        <f>MROUND('Abrechnung 1. - 3.  Quartal'!E15-'Abrechnung 1. - 3.  Quartal'!E16,1)</f>
        <v>0</v>
      </c>
      <c r="E23" s="241"/>
      <c r="F23" s="241"/>
      <c r="G23" s="225"/>
      <c r="H23" s="225"/>
    </row>
    <row r="24" spans="1:9" s="224" customFormat="1" ht="27.75" customHeight="1" x14ac:dyDescent="0.2">
      <c r="A24" s="379" t="s">
        <v>209</v>
      </c>
      <c r="B24" s="315">
        <v>363500000</v>
      </c>
      <c r="C24" s="826"/>
      <c r="D24" s="373" t="b">
        <f>'Abrechnung 1. - 3.  Quartal'!E16</f>
        <v>0</v>
      </c>
      <c r="E24" s="241"/>
      <c r="F24" s="241"/>
      <c r="G24" s="225"/>
      <c r="H24" s="225"/>
    </row>
    <row r="25" spans="1:9" s="378" customFormat="1" ht="30.75" customHeight="1" x14ac:dyDescent="0.2">
      <c r="A25" s="814" t="s">
        <v>201</v>
      </c>
      <c r="B25" s="815"/>
      <c r="C25" s="816"/>
      <c r="D25" s="422">
        <f>SUM(D23:D24)</f>
        <v>0</v>
      </c>
      <c r="E25" s="376"/>
      <c r="F25" s="377"/>
      <c r="G25" s="377"/>
      <c r="H25" s="377"/>
      <c r="I25" s="377"/>
    </row>
    <row r="26" spans="1:9" s="378" customFormat="1" ht="12" customHeight="1" x14ac:dyDescent="0.2">
      <c r="A26" s="423"/>
      <c r="B26" s="423"/>
      <c r="C26" s="423"/>
      <c r="D26" s="424"/>
      <c r="E26" s="376"/>
      <c r="F26" s="377"/>
      <c r="G26" s="377"/>
      <c r="H26" s="377"/>
      <c r="I26" s="377"/>
    </row>
    <row r="27" spans="1:9" s="378" customFormat="1" ht="15.75" customHeight="1" x14ac:dyDescent="0.2">
      <c r="A27" s="822" t="s">
        <v>202</v>
      </c>
      <c r="B27" s="823"/>
      <c r="C27" s="823"/>
      <c r="D27" s="824"/>
      <c r="E27" s="376"/>
      <c r="F27" s="377"/>
      <c r="G27" s="377"/>
      <c r="H27" s="377"/>
      <c r="I27" s="377"/>
    </row>
    <row r="28" spans="1:9" s="224" customFormat="1" ht="27.75" customHeight="1" x14ac:dyDescent="0.2">
      <c r="A28" s="433"/>
      <c r="B28" s="430">
        <v>107200000</v>
      </c>
      <c r="C28" s="450" t="b">
        <f>C23</f>
        <v>0</v>
      </c>
      <c r="D28" s="434">
        <f>-'Abrechnung 1. - 3.  Quartal'!E18</f>
        <v>0</v>
      </c>
      <c r="E28" s="241"/>
      <c r="F28" s="241"/>
      <c r="G28" s="225"/>
      <c r="H28" s="225"/>
    </row>
    <row r="29" spans="1:9" s="326" customFormat="1" ht="9" customHeight="1" x14ac:dyDescent="0.2">
      <c r="A29" s="425"/>
      <c r="B29" s="425"/>
      <c r="C29" s="426"/>
      <c r="D29" s="427"/>
      <c r="E29" s="376"/>
      <c r="G29" s="376"/>
      <c r="H29" s="376"/>
    </row>
    <row r="30" spans="1:9" s="378" customFormat="1" ht="30.75" customHeight="1" x14ac:dyDescent="0.2">
      <c r="A30" s="814" t="s">
        <v>203</v>
      </c>
      <c r="B30" s="815"/>
      <c r="C30" s="816"/>
      <c r="D30" s="422">
        <f>D25+D28</f>
        <v>0</v>
      </c>
      <c r="E30" s="376"/>
      <c r="F30" s="377"/>
      <c r="G30" s="377"/>
      <c r="H30" s="377"/>
      <c r="I30" s="377"/>
    </row>
    <row r="31" spans="1:9" ht="20.25" customHeight="1" x14ac:dyDescent="0.2">
      <c r="A31" s="231"/>
      <c r="B31" s="231"/>
      <c r="C31" s="231"/>
      <c r="D31" s="231"/>
      <c r="E31" s="231"/>
    </row>
    <row r="32" spans="1:9" ht="2.25" customHeight="1" x14ac:dyDescent="0.2">
      <c r="A32" s="242"/>
      <c r="B32" s="243"/>
      <c r="C32" s="244"/>
      <c r="D32" s="245"/>
      <c r="E32" s="245"/>
    </row>
    <row r="33" spans="1:9" s="224" customFormat="1" ht="24" customHeight="1" x14ac:dyDescent="0.2">
      <c r="A33" s="239" t="s">
        <v>141</v>
      </c>
      <c r="B33" s="239" t="s">
        <v>142</v>
      </c>
      <c r="C33" s="246"/>
      <c r="D33" s="225"/>
      <c r="E33" s="225"/>
      <c r="F33" s="225"/>
      <c r="G33" s="225"/>
      <c r="H33" s="225"/>
      <c r="I33" s="225"/>
    </row>
    <row r="34" spans="1:9" s="224" customFormat="1" ht="27.6" customHeight="1" x14ac:dyDescent="0.2">
      <c r="A34" s="247">
        <f ca="1">TODAY()</f>
        <v>46045</v>
      </c>
      <c r="B34" s="248">
        <f ca="1">A34+10</f>
        <v>46055</v>
      </c>
      <c r="C34" s="249"/>
      <c r="D34" s="225"/>
      <c r="E34" s="225"/>
      <c r="F34" s="225"/>
      <c r="G34" s="225"/>
      <c r="H34" s="225"/>
      <c r="I34" s="225"/>
    </row>
    <row r="35" spans="1:9" ht="26.25" customHeight="1" x14ac:dyDescent="0.2">
      <c r="A35" s="242"/>
      <c r="B35" s="243"/>
      <c r="C35" s="244"/>
      <c r="D35" s="245"/>
      <c r="E35" s="245"/>
    </row>
    <row r="36" spans="1:9" s="224" customFormat="1" ht="18.75" customHeight="1" x14ac:dyDescent="0.2">
      <c r="A36" s="250" t="s">
        <v>143</v>
      </c>
      <c r="B36" s="251"/>
      <c r="C36" s="252">
        <f>'Deckblatt Abrechnung '!A4</f>
        <v>0</v>
      </c>
      <c r="D36" s="253">
        <f ca="1">TODAY()</f>
        <v>46045</v>
      </c>
      <c r="E36" s="225"/>
      <c r="F36" s="225"/>
      <c r="G36" s="225"/>
      <c r="H36" s="225"/>
      <c r="I36" s="225"/>
    </row>
    <row r="37" spans="1:9" x14ac:dyDescent="0.2">
      <c r="A37" s="231"/>
      <c r="B37" s="231"/>
      <c r="C37" s="231"/>
      <c r="D37" s="231"/>
      <c r="E37" s="231"/>
    </row>
  </sheetData>
  <sheetProtection algorithmName="SHA-512" hashValue="Q/RvXEly7MawgCv9h4jXaBs27Ggkn1qFO+GSo3kuo+tUwDV5rWMCg/wmgNB6AAHUfpPrCMvB178YDfDOB+24Yg==" saltValue="KX8OYPoLDMJx3yuPySGKLg==" spinCount="100000" sheet="1" objects="1" scenarios="1"/>
  <mergeCells count="11">
    <mergeCell ref="A30:C30"/>
    <mergeCell ref="B20:D20"/>
    <mergeCell ref="C11:D11"/>
    <mergeCell ref="C12:D12"/>
    <mergeCell ref="C13:D13"/>
    <mergeCell ref="B17:D17"/>
    <mergeCell ref="B18:D18"/>
    <mergeCell ref="B19:D19"/>
    <mergeCell ref="A25:C25"/>
    <mergeCell ref="A27:D27"/>
    <mergeCell ref="C23:C24"/>
  </mergeCells>
  <pageMargins left="0.70866141732283472" right="0.70866141732283472" top="0.78740157480314965" bottom="0.78740157480314965" header="0.31496062992125984" footer="0.31496062992125984"/>
  <pageSetup paperSize="9" scale="9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pageSetUpPr fitToPage="1"/>
  </sheetPr>
  <dimension ref="A1:I36"/>
  <sheetViews>
    <sheetView showGridLines="0" zoomScaleNormal="100" workbookViewId="0">
      <selection activeCell="B23" sqref="B23"/>
    </sheetView>
  </sheetViews>
  <sheetFormatPr baseColWidth="10" defaultColWidth="11.42578125" defaultRowHeight="12.75" x14ac:dyDescent="0.2"/>
  <cols>
    <col min="1" max="1" width="27.28515625" style="232" customWidth="1"/>
    <col min="2" max="2" width="22.28515625" style="232" customWidth="1"/>
    <col min="3" max="3" width="25" style="232" customWidth="1"/>
    <col min="4" max="4" width="21.7109375" style="232" customWidth="1"/>
    <col min="5" max="5" width="22.28515625" style="232" customWidth="1"/>
    <col min="6" max="9" width="11.42578125" style="231"/>
    <col min="10" max="16384" width="11.42578125" style="232"/>
  </cols>
  <sheetData>
    <row r="1" spans="1:9" s="224" customFormat="1" ht="16.5" customHeight="1" x14ac:dyDescent="0.2">
      <c r="A1" s="223" t="s">
        <v>133</v>
      </c>
      <c r="F1" s="225"/>
      <c r="G1" s="225"/>
      <c r="H1" s="225"/>
      <c r="I1" s="225"/>
    </row>
    <row r="2" spans="1:9" s="224" customFormat="1" ht="16.5" customHeight="1" x14ac:dyDescent="0.2">
      <c r="A2" s="223" t="s">
        <v>118</v>
      </c>
      <c r="F2" s="225"/>
      <c r="G2" s="225"/>
      <c r="H2" s="225"/>
      <c r="I2" s="225"/>
    </row>
    <row r="3" spans="1:9" s="224" customFormat="1" ht="16.5" customHeight="1" x14ac:dyDescent="0.2">
      <c r="A3" s="223" t="s">
        <v>134</v>
      </c>
      <c r="F3" s="225"/>
      <c r="G3" s="225"/>
      <c r="H3" s="225"/>
      <c r="I3" s="225"/>
    </row>
    <row r="4" spans="1:9" s="224" customFormat="1" ht="16.5" customHeight="1" x14ac:dyDescent="0.2">
      <c r="A4" s="223" t="s">
        <v>135</v>
      </c>
      <c r="B4" s="226"/>
      <c r="C4" s="226"/>
      <c r="D4" s="226"/>
      <c r="E4" s="226"/>
      <c r="F4" s="225"/>
      <c r="G4" s="225"/>
      <c r="H4" s="225"/>
      <c r="I4" s="225"/>
    </row>
    <row r="5" spans="1:9" s="224" customFormat="1" ht="16.5" customHeight="1" x14ac:dyDescent="0.2">
      <c r="A5" s="223" t="s">
        <v>136</v>
      </c>
      <c r="B5" s="227"/>
      <c r="C5" s="227"/>
      <c r="D5" s="227"/>
      <c r="E5" s="227"/>
      <c r="F5" s="225"/>
      <c r="G5" s="225"/>
      <c r="H5" s="225"/>
      <c r="I5" s="225"/>
    </row>
    <row r="6" spans="1:9" s="224" customFormat="1" ht="16.5" customHeight="1" x14ac:dyDescent="0.2">
      <c r="A6" s="223"/>
      <c r="B6" s="227"/>
      <c r="C6" s="227"/>
      <c r="D6" s="227"/>
      <c r="E6" s="227"/>
      <c r="F6" s="225"/>
      <c r="G6" s="225"/>
      <c r="H6" s="225"/>
      <c r="I6" s="225"/>
    </row>
    <row r="7" spans="1:9" s="224" customFormat="1" ht="27.75" customHeight="1" x14ac:dyDescent="0.2">
      <c r="A7" s="228" t="s">
        <v>137</v>
      </c>
      <c r="B7" s="227"/>
      <c r="C7" s="227"/>
      <c r="D7" s="227"/>
      <c r="E7" s="227"/>
      <c r="F7" s="225"/>
      <c r="G7" s="225"/>
      <c r="H7" s="225"/>
      <c r="I7" s="225"/>
    </row>
    <row r="8" spans="1:9" ht="19.5" customHeight="1" x14ac:dyDescent="0.3">
      <c r="A8" s="229"/>
      <c r="B8" s="230"/>
      <c r="C8" s="230"/>
      <c r="D8" s="230"/>
      <c r="E8" s="230"/>
    </row>
    <row r="9" spans="1:9" ht="22.5" customHeight="1" x14ac:dyDescent="0.3">
      <c r="A9" s="10" t="s">
        <v>40</v>
      </c>
      <c r="B9" s="233"/>
      <c r="C9" s="234" t="str">
        <f>'Auszahlungsbeleg 1.Q'!C9</f>
        <v>Kantonsbeitrag 2026</v>
      </c>
      <c r="D9" s="235" t="s">
        <v>33</v>
      </c>
      <c r="E9" s="231"/>
    </row>
    <row r="10" spans="1:9" x14ac:dyDescent="0.2">
      <c r="A10" s="231"/>
      <c r="B10" s="231"/>
      <c r="C10" s="231"/>
      <c r="D10" s="231"/>
      <c r="E10" s="231"/>
    </row>
    <row r="11" spans="1:9" ht="45" customHeight="1" x14ac:dyDescent="0.2">
      <c r="A11" s="10" t="s">
        <v>138</v>
      </c>
      <c r="C11" s="820">
        <f>Basisdaten!B17</f>
        <v>0</v>
      </c>
      <c r="D11" s="821"/>
      <c r="E11" s="231"/>
    </row>
    <row r="12" spans="1:9" ht="22.5" customHeight="1" x14ac:dyDescent="0.2">
      <c r="A12" s="236"/>
      <c r="B12" s="231"/>
      <c r="C12" s="820">
        <f>Basisdaten!B18</f>
        <v>0</v>
      </c>
      <c r="D12" s="821"/>
      <c r="E12" s="237"/>
      <c r="F12" s="237"/>
      <c r="G12" s="237"/>
    </row>
    <row r="13" spans="1:9" ht="22.5" customHeight="1" x14ac:dyDescent="0.2">
      <c r="A13" s="231"/>
      <c r="B13" s="231"/>
      <c r="C13" s="820">
        <f>Basisdaten!B19</f>
        <v>0</v>
      </c>
      <c r="D13" s="821"/>
      <c r="E13" s="237"/>
      <c r="F13" s="237"/>
      <c r="G13" s="237"/>
    </row>
    <row r="14" spans="1:9" ht="11.25" customHeight="1" x14ac:dyDescent="0.2">
      <c r="A14" s="231"/>
      <c r="B14" s="231"/>
      <c r="C14" s="231"/>
      <c r="D14" s="231"/>
      <c r="E14" s="231"/>
    </row>
    <row r="15" spans="1:9" ht="20.25" customHeight="1" x14ac:dyDescent="0.2">
      <c r="A15" s="231"/>
      <c r="B15" s="231"/>
      <c r="C15" s="231"/>
      <c r="D15" s="231"/>
      <c r="E15" s="231"/>
    </row>
    <row r="16" spans="1:9" ht="18.75" customHeight="1" x14ac:dyDescent="0.2">
      <c r="A16" s="10" t="s">
        <v>41</v>
      </c>
      <c r="C16" s="231"/>
      <c r="D16" s="231"/>
      <c r="E16" s="231"/>
    </row>
    <row r="17" spans="1:9" ht="16.5" customHeight="1" x14ac:dyDescent="0.2">
      <c r="A17" s="238" t="s">
        <v>42</v>
      </c>
      <c r="B17" s="817">
        <f>Basisdaten!B27</f>
        <v>0</v>
      </c>
      <c r="C17" s="818"/>
      <c r="D17" s="819"/>
      <c r="E17" s="231"/>
    </row>
    <row r="18" spans="1:9" ht="16.5" customHeight="1" x14ac:dyDescent="0.2">
      <c r="A18" s="238" t="s">
        <v>43</v>
      </c>
      <c r="B18" s="817">
        <f>Basisdaten!B28</f>
        <v>0</v>
      </c>
      <c r="C18" s="818"/>
      <c r="D18" s="819"/>
      <c r="E18" s="231"/>
    </row>
    <row r="19" spans="1:9" ht="16.5" customHeight="1" x14ac:dyDescent="0.2">
      <c r="A19" s="238" t="s">
        <v>44</v>
      </c>
      <c r="B19" s="817">
        <f>Basisdaten!B29</f>
        <v>0</v>
      </c>
      <c r="C19" s="818"/>
      <c r="D19" s="819"/>
      <c r="E19" s="231"/>
    </row>
    <row r="20" spans="1:9" ht="16.5" customHeight="1" x14ac:dyDescent="0.2">
      <c r="A20" s="238" t="s">
        <v>45</v>
      </c>
      <c r="B20" s="817">
        <f>Basisdaten!B30</f>
        <v>0</v>
      </c>
      <c r="C20" s="818"/>
      <c r="D20" s="819"/>
      <c r="E20" s="231"/>
    </row>
    <row r="21" spans="1:9" ht="20.25" customHeight="1" x14ac:dyDescent="0.2">
      <c r="B21" s="231"/>
      <c r="C21" s="231"/>
      <c r="D21" s="231"/>
      <c r="E21" s="231"/>
    </row>
    <row r="22" spans="1:9" s="224" customFormat="1" ht="30" customHeight="1" x14ac:dyDescent="0.2">
      <c r="A22" s="239" t="s">
        <v>139</v>
      </c>
      <c r="B22" s="240" t="s">
        <v>120</v>
      </c>
      <c r="C22" s="239" t="s">
        <v>140</v>
      </c>
      <c r="D22" s="278" t="s">
        <v>117</v>
      </c>
      <c r="E22" s="241"/>
      <c r="F22" s="241"/>
      <c r="G22" s="225"/>
      <c r="H22" s="225"/>
    </row>
    <row r="23" spans="1:9" s="224" customFormat="1" ht="27.75" customHeight="1" x14ac:dyDescent="0.2">
      <c r="A23" s="379" t="str">
        <f>'Auszahlungsbeleg 1.Q'!A23</f>
        <v>4400G-300014.E.W.01.2.01</v>
      </c>
      <c r="B23" s="315">
        <v>363500000</v>
      </c>
      <c r="C23" s="825" t="b">
        <f>IF('Deckblatt Abrechnung '!A4="I. Heimann","irene.heimann@be.ch",IF('Deckblatt Abrechnung '!A4="S. Martinelli","silvan.martinelli@be.ch",IF('Deckblatt Abrechnung '!A4="B. Riehm","brigitte.riehm@be.ch",IF('Deckblatt Abrechnung '!A4="H. Lambert","harumi.lambert@be.ch",IF('Deckblatt Abrechnung '!A4="P. Scheurer","patric.scheurer@be.ch")))))</f>
        <v>0</v>
      </c>
      <c r="D23" s="374">
        <f>MROUND('Abrechnung 1. - 3.  Quartal'!E29-'Abrechnung 1. - 3.  Quartal'!E30,1)-'Abrechnung 1. - 3.  Quartal'!E32</f>
        <v>0</v>
      </c>
      <c r="E23" s="241"/>
      <c r="F23" s="241"/>
      <c r="G23" s="225"/>
      <c r="H23" s="225"/>
    </row>
    <row r="24" spans="1:9" s="224" customFormat="1" ht="27.75" customHeight="1" x14ac:dyDescent="0.2">
      <c r="A24" s="379" t="str">
        <f>'Auszahlungsbeleg 1.Q'!A24</f>
        <v>4400G-300014.E.W.01.2.04</v>
      </c>
      <c r="B24" s="315">
        <v>363500000</v>
      </c>
      <c r="C24" s="826"/>
      <c r="D24" s="374" t="b">
        <f>'Abrechnung 1. - 3.  Quartal'!E30</f>
        <v>0</v>
      </c>
      <c r="E24" s="241"/>
      <c r="F24" s="241"/>
      <c r="G24" s="225"/>
      <c r="H24" s="225"/>
    </row>
    <row r="25" spans="1:9" s="378" customFormat="1" ht="30.75" customHeight="1" x14ac:dyDescent="0.2">
      <c r="A25" s="814" t="s">
        <v>201</v>
      </c>
      <c r="B25" s="815"/>
      <c r="C25" s="816"/>
      <c r="D25" s="422">
        <f>SUM(D23:D24)</f>
        <v>0</v>
      </c>
      <c r="E25" s="376"/>
      <c r="F25" s="377"/>
      <c r="G25" s="377"/>
      <c r="H25" s="377"/>
      <c r="I25" s="377"/>
    </row>
    <row r="26" spans="1:9" s="378" customFormat="1" ht="12" customHeight="1" x14ac:dyDescent="0.2">
      <c r="A26" s="423"/>
      <c r="B26" s="423"/>
      <c r="C26" s="423"/>
      <c r="D26" s="424"/>
      <c r="E26" s="376"/>
      <c r="F26" s="377"/>
      <c r="G26" s="377"/>
      <c r="H26" s="377"/>
      <c r="I26" s="377"/>
    </row>
    <row r="27" spans="1:9" s="378" customFormat="1" ht="15.75" customHeight="1" x14ac:dyDescent="0.2">
      <c r="A27" s="822" t="s">
        <v>202</v>
      </c>
      <c r="B27" s="823"/>
      <c r="C27" s="823"/>
      <c r="D27" s="824"/>
      <c r="E27" s="376"/>
      <c r="F27" s="377"/>
      <c r="G27" s="377"/>
      <c r="H27" s="377"/>
      <c r="I27" s="377"/>
    </row>
    <row r="28" spans="1:9" s="224" customFormat="1" ht="27.75" customHeight="1" x14ac:dyDescent="0.2">
      <c r="A28" s="433"/>
      <c r="B28" s="430">
        <f>'Auszahlungsbeleg 1.Q'!B28</f>
        <v>107200000</v>
      </c>
      <c r="C28" s="450" t="b">
        <f>C23</f>
        <v>0</v>
      </c>
      <c r="D28" s="434">
        <f>-'Abrechnung 1. - 3.  Quartal'!E33</f>
        <v>0</v>
      </c>
      <c r="E28" s="241"/>
      <c r="F28" s="241"/>
      <c r="G28" s="225"/>
      <c r="H28" s="225"/>
    </row>
    <row r="29" spans="1:9" s="326" customFormat="1" ht="9" customHeight="1" x14ac:dyDescent="0.2">
      <c r="A29" s="425"/>
      <c r="B29" s="425"/>
      <c r="C29" s="426"/>
      <c r="D29" s="427"/>
      <c r="E29" s="376"/>
      <c r="G29" s="376"/>
      <c r="H29" s="376"/>
    </row>
    <row r="30" spans="1:9" s="378" customFormat="1" ht="30.75" customHeight="1" x14ac:dyDescent="0.2">
      <c r="A30" s="814" t="s">
        <v>203</v>
      </c>
      <c r="B30" s="815"/>
      <c r="C30" s="816"/>
      <c r="D30" s="422">
        <f>D25+D28</f>
        <v>0</v>
      </c>
      <c r="E30" s="376"/>
      <c r="F30" s="377"/>
      <c r="G30" s="377"/>
      <c r="H30" s="377"/>
      <c r="I30" s="377"/>
    </row>
    <row r="31" spans="1:9" s="378" customFormat="1" ht="15" customHeight="1" x14ac:dyDescent="0.2">
      <c r="A31" s="420"/>
      <c r="B31" s="421"/>
      <c r="C31" s="428"/>
      <c r="D31" s="429"/>
      <c r="E31" s="376"/>
      <c r="F31" s="377"/>
      <c r="G31" s="377"/>
      <c r="H31" s="377"/>
      <c r="I31" s="377"/>
    </row>
    <row r="32" spans="1:9" s="224" customFormat="1" ht="24" customHeight="1" x14ac:dyDescent="0.2">
      <c r="A32" s="239" t="s">
        <v>141</v>
      </c>
      <c r="B32" s="239" t="s">
        <v>142</v>
      </c>
      <c r="C32" s="246"/>
      <c r="D32" s="225"/>
      <c r="E32" s="225"/>
      <c r="F32" s="225"/>
      <c r="G32" s="225"/>
      <c r="H32" s="225"/>
      <c r="I32" s="225"/>
    </row>
    <row r="33" spans="1:9" s="224" customFormat="1" ht="27.6" customHeight="1" x14ac:dyDescent="0.2">
      <c r="A33" s="247">
        <f ca="1">TODAY()</f>
        <v>46045</v>
      </c>
      <c r="B33" s="248">
        <f ca="1">A33+10</f>
        <v>46055</v>
      </c>
      <c r="C33" s="249"/>
      <c r="D33" s="225"/>
      <c r="E33" s="225"/>
      <c r="F33" s="225"/>
      <c r="G33" s="225"/>
      <c r="H33" s="225"/>
      <c r="I33" s="225"/>
    </row>
    <row r="34" spans="1:9" ht="26.25" customHeight="1" x14ac:dyDescent="0.2">
      <c r="A34" s="242"/>
      <c r="B34" s="243"/>
      <c r="C34" s="244"/>
      <c r="D34" s="245"/>
      <c r="E34" s="245"/>
    </row>
    <row r="35" spans="1:9" s="224" customFormat="1" ht="18.75" customHeight="1" x14ac:dyDescent="0.2">
      <c r="A35" s="250" t="s">
        <v>143</v>
      </c>
      <c r="B35" s="251"/>
      <c r="C35" s="252">
        <f>'Deckblatt Abrechnung '!A4</f>
        <v>0</v>
      </c>
      <c r="D35" s="253">
        <f ca="1">TODAY()</f>
        <v>46045</v>
      </c>
      <c r="E35" s="225"/>
      <c r="F35" s="225"/>
      <c r="G35" s="225"/>
      <c r="H35" s="225"/>
      <c r="I35" s="225"/>
    </row>
    <row r="36" spans="1:9" x14ac:dyDescent="0.2">
      <c r="A36" s="231"/>
      <c r="B36" s="231"/>
      <c r="C36" s="231"/>
      <c r="D36" s="231"/>
      <c r="E36" s="231"/>
    </row>
  </sheetData>
  <sheetProtection algorithmName="SHA-512" hashValue="Wa7jRxp/n/l2q1EUyorLxFs/z1hyOxKPGhU44bH/eHr7ZRBn/pNYFW96Rbb/PUL6o+eRvuO7bo9PoqBQsvnEaA==" saltValue="CMxJKj59kMDU1JCPCjDV5g==" spinCount="100000" sheet="1" objects="1" scenarios="1"/>
  <mergeCells count="11">
    <mergeCell ref="A30:C30"/>
    <mergeCell ref="B20:D20"/>
    <mergeCell ref="C11:D11"/>
    <mergeCell ref="C12:D12"/>
    <mergeCell ref="C13:D13"/>
    <mergeCell ref="B17:D17"/>
    <mergeCell ref="B18:D18"/>
    <mergeCell ref="B19:D19"/>
    <mergeCell ref="A25:C25"/>
    <mergeCell ref="A27:D27"/>
    <mergeCell ref="C23:C24"/>
  </mergeCells>
  <pageMargins left="0.70866141732283472" right="0.70866141732283472" top="0.78740157480314965" bottom="0.78740157480314965" header="0.31496062992125984" footer="0.31496062992125984"/>
  <pageSetup paperSize="9" scale="92"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pageSetUpPr fitToPage="1"/>
  </sheetPr>
  <dimension ref="A1:I36"/>
  <sheetViews>
    <sheetView showGridLines="0" zoomScaleNormal="100" workbookViewId="0">
      <selection activeCell="A23" sqref="A23"/>
    </sheetView>
  </sheetViews>
  <sheetFormatPr baseColWidth="10" defaultColWidth="11.42578125" defaultRowHeight="12.75" x14ac:dyDescent="0.2"/>
  <cols>
    <col min="1" max="1" width="25" style="232" customWidth="1"/>
    <col min="2" max="2" width="22.28515625" style="232" customWidth="1"/>
    <col min="3" max="3" width="25" style="232" customWidth="1"/>
    <col min="4" max="4" width="21.7109375" style="232" customWidth="1"/>
    <col min="5" max="5" width="22.28515625" style="232" customWidth="1"/>
    <col min="6" max="9" width="11.42578125" style="231"/>
    <col min="10" max="16384" width="11.42578125" style="232"/>
  </cols>
  <sheetData>
    <row r="1" spans="1:9" s="224" customFormat="1" ht="16.5" customHeight="1" x14ac:dyDescent="0.2">
      <c r="A1" s="223" t="s">
        <v>133</v>
      </c>
      <c r="F1" s="225"/>
      <c r="G1" s="225"/>
      <c r="H1" s="225"/>
      <c r="I1" s="225"/>
    </row>
    <row r="2" spans="1:9" s="224" customFormat="1" ht="16.5" customHeight="1" x14ac:dyDescent="0.2">
      <c r="A2" s="223" t="s">
        <v>118</v>
      </c>
      <c r="F2" s="225"/>
      <c r="G2" s="225"/>
      <c r="H2" s="225"/>
      <c r="I2" s="225"/>
    </row>
    <row r="3" spans="1:9" s="224" customFormat="1" ht="16.5" customHeight="1" x14ac:dyDescent="0.2">
      <c r="A3" s="223" t="s">
        <v>134</v>
      </c>
      <c r="F3" s="225"/>
      <c r="G3" s="225"/>
      <c r="H3" s="225"/>
      <c r="I3" s="225"/>
    </row>
    <row r="4" spans="1:9" s="224" customFormat="1" ht="16.5" customHeight="1" x14ac:dyDescent="0.2">
      <c r="A4" s="223" t="s">
        <v>135</v>
      </c>
      <c r="B4" s="226"/>
      <c r="C4" s="226"/>
      <c r="D4" s="226"/>
      <c r="E4" s="226"/>
      <c r="F4" s="225"/>
      <c r="G4" s="225"/>
      <c r="H4" s="225"/>
      <c r="I4" s="225"/>
    </row>
    <row r="5" spans="1:9" s="224" customFormat="1" ht="16.5" customHeight="1" x14ac:dyDescent="0.2">
      <c r="A5" s="223" t="s">
        <v>136</v>
      </c>
      <c r="B5" s="227"/>
      <c r="C5" s="227"/>
      <c r="D5" s="227"/>
      <c r="E5" s="227"/>
      <c r="F5" s="225"/>
      <c r="G5" s="225"/>
      <c r="H5" s="225"/>
      <c r="I5" s="225"/>
    </row>
    <row r="6" spans="1:9" s="224" customFormat="1" ht="16.5" customHeight="1" x14ac:dyDescent="0.2">
      <c r="A6" s="223"/>
      <c r="B6" s="227"/>
      <c r="C6" s="227"/>
      <c r="D6" s="227"/>
      <c r="E6" s="227"/>
      <c r="F6" s="225"/>
      <c r="G6" s="225"/>
      <c r="H6" s="225"/>
      <c r="I6" s="225"/>
    </row>
    <row r="7" spans="1:9" s="224" customFormat="1" ht="27.75" customHeight="1" x14ac:dyDescent="0.2">
      <c r="A7" s="228" t="s">
        <v>137</v>
      </c>
      <c r="B7" s="227"/>
      <c r="C7" s="227"/>
      <c r="D7" s="227"/>
      <c r="E7" s="227"/>
      <c r="F7" s="225"/>
      <c r="G7" s="225"/>
      <c r="H7" s="225"/>
      <c r="I7" s="225"/>
    </row>
    <row r="8" spans="1:9" ht="19.5" customHeight="1" x14ac:dyDescent="0.3">
      <c r="A8" s="229"/>
      <c r="B8" s="230"/>
      <c r="C8" s="230"/>
      <c r="D8" s="230"/>
      <c r="E8" s="230"/>
    </row>
    <row r="9" spans="1:9" ht="22.5" customHeight="1" x14ac:dyDescent="0.3">
      <c r="A9" s="10" t="s">
        <v>40</v>
      </c>
      <c r="B9" s="233"/>
      <c r="C9" s="234" t="str">
        <f>'Auszahlungsbeleg 1.Q'!C9</f>
        <v>Kantonsbeitrag 2026</v>
      </c>
      <c r="D9" s="235" t="s">
        <v>34</v>
      </c>
      <c r="E9" s="231"/>
    </row>
    <row r="10" spans="1:9" x14ac:dyDescent="0.2">
      <c r="A10" s="231"/>
      <c r="B10" s="231"/>
      <c r="C10" s="231"/>
      <c r="D10" s="231"/>
      <c r="E10" s="231"/>
    </row>
    <row r="11" spans="1:9" ht="45" customHeight="1" x14ac:dyDescent="0.2">
      <c r="A11" s="10" t="s">
        <v>138</v>
      </c>
      <c r="C11" s="820">
        <f>Basisdaten!B17</f>
        <v>0</v>
      </c>
      <c r="D11" s="821"/>
      <c r="E11" s="231"/>
    </row>
    <row r="12" spans="1:9" ht="22.5" customHeight="1" x14ac:dyDescent="0.2">
      <c r="A12" s="236"/>
      <c r="B12" s="231"/>
      <c r="C12" s="820">
        <f>Basisdaten!B18</f>
        <v>0</v>
      </c>
      <c r="D12" s="821"/>
      <c r="E12" s="237"/>
      <c r="F12" s="237"/>
      <c r="G12" s="237"/>
    </row>
    <row r="13" spans="1:9" ht="22.5" customHeight="1" x14ac:dyDescent="0.2">
      <c r="A13" s="231"/>
      <c r="B13" s="231"/>
      <c r="C13" s="820">
        <f>Basisdaten!B19</f>
        <v>0</v>
      </c>
      <c r="D13" s="821"/>
      <c r="E13" s="237"/>
      <c r="F13" s="237"/>
      <c r="G13" s="237"/>
    </row>
    <row r="14" spans="1:9" ht="11.25" customHeight="1" x14ac:dyDescent="0.2">
      <c r="A14" s="231"/>
      <c r="B14" s="231"/>
      <c r="C14" s="231"/>
      <c r="D14" s="231"/>
      <c r="E14" s="231"/>
    </row>
    <row r="15" spans="1:9" ht="20.25" customHeight="1" x14ac:dyDescent="0.2">
      <c r="A15" s="231"/>
      <c r="B15" s="231"/>
      <c r="C15" s="231"/>
      <c r="D15" s="231"/>
      <c r="E15" s="231"/>
    </row>
    <row r="16" spans="1:9" ht="18.75" customHeight="1" x14ac:dyDescent="0.2">
      <c r="A16" s="10" t="s">
        <v>41</v>
      </c>
      <c r="C16" s="231"/>
      <c r="D16" s="231"/>
      <c r="E16" s="231"/>
    </row>
    <row r="17" spans="1:9" ht="16.5" customHeight="1" x14ac:dyDescent="0.2">
      <c r="A17" s="238" t="s">
        <v>42</v>
      </c>
      <c r="B17" s="817">
        <f>Basisdaten!B27</f>
        <v>0</v>
      </c>
      <c r="C17" s="818"/>
      <c r="D17" s="819"/>
      <c r="E17" s="231"/>
    </row>
    <row r="18" spans="1:9" ht="16.5" customHeight="1" x14ac:dyDescent="0.2">
      <c r="A18" s="238" t="s">
        <v>43</v>
      </c>
      <c r="B18" s="817">
        <f>Basisdaten!B28</f>
        <v>0</v>
      </c>
      <c r="C18" s="818"/>
      <c r="D18" s="819"/>
      <c r="E18" s="231"/>
    </row>
    <row r="19" spans="1:9" ht="16.5" customHeight="1" x14ac:dyDescent="0.2">
      <c r="A19" s="238" t="s">
        <v>44</v>
      </c>
      <c r="B19" s="817">
        <f>Basisdaten!B29</f>
        <v>0</v>
      </c>
      <c r="C19" s="818"/>
      <c r="D19" s="819"/>
      <c r="E19" s="231"/>
    </row>
    <row r="20" spans="1:9" ht="16.5" customHeight="1" x14ac:dyDescent="0.2">
      <c r="A20" s="238" t="s">
        <v>45</v>
      </c>
      <c r="B20" s="817">
        <f>Basisdaten!B30</f>
        <v>0</v>
      </c>
      <c r="C20" s="818"/>
      <c r="D20" s="819"/>
      <c r="E20" s="231"/>
    </row>
    <row r="21" spans="1:9" ht="20.25" customHeight="1" x14ac:dyDescent="0.2">
      <c r="B21" s="231"/>
      <c r="C21" s="231"/>
      <c r="D21" s="231"/>
      <c r="E21" s="231"/>
    </row>
    <row r="22" spans="1:9" s="224" customFormat="1" ht="30" customHeight="1" x14ac:dyDescent="0.2">
      <c r="A22" s="312" t="s">
        <v>139</v>
      </c>
      <c r="B22" s="313" t="s">
        <v>120</v>
      </c>
      <c r="C22" s="312" t="s">
        <v>140</v>
      </c>
      <c r="D22" s="314" t="s">
        <v>117</v>
      </c>
      <c r="E22" s="241"/>
      <c r="F22" s="241"/>
      <c r="G22" s="225"/>
      <c r="H22" s="225"/>
    </row>
    <row r="23" spans="1:9" s="224" customFormat="1" ht="27.75" customHeight="1" x14ac:dyDescent="0.2">
      <c r="A23" s="379" t="str">
        <f>'Auszahlungsbeleg 1.Q'!A23</f>
        <v>4400G-300014.E.W.01.2.01</v>
      </c>
      <c r="B23" s="315">
        <v>363500000</v>
      </c>
      <c r="C23" s="825" t="b">
        <f>IF('Deckblatt Abrechnung '!A4="I. Heimann","irene.heimann@be.ch",IF('Deckblatt Abrechnung '!A4="S. Martinelli","silvan.martinelli@be.ch",IF('Deckblatt Abrechnung '!A4="B. Riehm","brigitte.riehm@be.ch",IF('Deckblatt Abrechnung '!A4="H. Lambert","harumi.lambert@be.ch",IF('Deckblatt Abrechnung '!A4="P. Scheurer","patric.scheurer@be.ch")))))</f>
        <v>0</v>
      </c>
      <c r="D23" s="374">
        <f>MROUND('Abrechnung 1. - 3.  Quartal'!E44-'Abrechnung 1. - 3.  Quartal'!E45,1)</f>
        <v>0</v>
      </c>
      <c r="E23" s="241"/>
      <c r="F23" s="241"/>
      <c r="G23" s="225"/>
      <c r="H23" s="225"/>
    </row>
    <row r="24" spans="1:9" s="224" customFormat="1" ht="27.75" customHeight="1" x14ac:dyDescent="0.2">
      <c r="A24" s="379" t="str">
        <f>'Auszahlungsbeleg 1.Q'!A24</f>
        <v>4400G-300014.E.W.01.2.04</v>
      </c>
      <c r="B24" s="315">
        <v>363500000</v>
      </c>
      <c r="C24" s="826"/>
      <c r="D24" s="374" t="b">
        <f>'Abrechnung 1. - 3.  Quartal'!E45</f>
        <v>0</v>
      </c>
      <c r="E24" s="241"/>
      <c r="F24" s="241"/>
      <c r="G24" s="225"/>
      <c r="H24" s="225"/>
    </row>
    <row r="25" spans="1:9" s="378" customFormat="1" ht="30.75" customHeight="1" x14ac:dyDescent="0.2">
      <c r="A25" s="814" t="s">
        <v>201</v>
      </c>
      <c r="B25" s="815"/>
      <c r="C25" s="816"/>
      <c r="D25" s="422">
        <f>SUM(D23:D24)</f>
        <v>0</v>
      </c>
      <c r="E25" s="376"/>
      <c r="F25" s="377"/>
      <c r="G25" s="377"/>
      <c r="H25" s="377"/>
      <c r="I25" s="377"/>
    </row>
    <row r="26" spans="1:9" s="378" customFormat="1" ht="12" customHeight="1" x14ac:dyDescent="0.2">
      <c r="A26" s="423"/>
      <c r="B26" s="423"/>
      <c r="C26" s="423"/>
      <c r="D26" s="424"/>
      <c r="E26" s="376"/>
      <c r="F26" s="377"/>
      <c r="G26" s="377"/>
      <c r="H26" s="377"/>
      <c r="I26" s="377"/>
    </row>
    <row r="27" spans="1:9" s="378" customFormat="1" ht="15.75" customHeight="1" x14ac:dyDescent="0.2">
      <c r="A27" s="822" t="s">
        <v>202</v>
      </c>
      <c r="B27" s="823"/>
      <c r="C27" s="823"/>
      <c r="D27" s="824"/>
      <c r="E27" s="376"/>
      <c r="F27" s="377"/>
      <c r="G27" s="377"/>
      <c r="H27" s="377"/>
      <c r="I27" s="377"/>
    </row>
    <row r="28" spans="1:9" s="224" customFormat="1" ht="27.75" customHeight="1" x14ac:dyDescent="0.2">
      <c r="A28" s="433"/>
      <c r="B28" s="430">
        <f>'Auszahlungsbeleg 1.Q'!B28</f>
        <v>107200000</v>
      </c>
      <c r="C28" s="450" t="b">
        <f>C23</f>
        <v>0</v>
      </c>
      <c r="D28" s="434">
        <f>-'Abrechnung 1. - 3.  Quartal'!E48</f>
        <v>0</v>
      </c>
      <c r="E28" s="241"/>
      <c r="F28" s="241"/>
      <c r="G28" s="225"/>
      <c r="H28" s="225"/>
    </row>
    <row r="29" spans="1:9" s="326" customFormat="1" ht="9" customHeight="1" x14ac:dyDescent="0.2">
      <c r="A29" s="425"/>
      <c r="B29" s="425"/>
      <c r="C29" s="426"/>
      <c r="D29" s="427"/>
      <c r="E29" s="376"/>
      <c r="G29" s="376"/>
      <c r="H29" s="376"/>
    </row>
    <row r="30" spans="1:9" s="378" customFormat="1" ht="30.75" customHeight="1" x14ac:dyDescent="0.2">
      <c r="A30" s="814" t="s">
        <v>203</v>
      </c>
      <c r="B30" s="815"/>
      <c r="C30" s="816"/>
      <c r="D30" s="422">
        <f>D25+D28</f>
        <v>0</v>
      </c>
      <c r="E30" s="376"/>
      <c r="F30" s="377"/>
      <c r="G30" s="377"/>
      <c r="H30" s="377"/>
      <c r="I30" s="377"/>
    </row>
    <row r="31" spans="1:9" s="378" customFormat="1" ht="12.6" customHeight="1" x14ac:dyDescent="0.2">
      <c r="A31" s="420"/>
      <c r="B31" s="421"/>
      <c r="C31" s="428"/>
      <c r="D31" s="429"/>
      <c r="E31" s="376"/>
      <c r="F31" s="377"/>
      <c r="G31" s="377"/>
      <c r="H31" s="377"/>
      <c r="I31" s="377"/>
    </row>
    <row r="32" spans="1:9" s="224" customFormat="1" ht="24" customHeight="1" x14ac:dyDescent="0.2">
      <c r="A32" s="239" t="s">
        <v>141</v>
      </c>
      <c r="B32" s="239" t="s">
        <v>142</v>
      </c>
      <c r="C32" s="246"/>
      <c r="D32" s="225"/>
      <c r="E32" s="225"/>
      <c r="F32" s="225"/>
      <c r="G32" s="225"/>
      <c r="H32" s="225"/>
      <c r="I32" s="225"/>
    </row>
    <row r="33" spans="1:9" s="224" customFormat="1" ht="27.6" customHeight="1" x14ac:dyDescent="0.2">
      <c r="A33" s="247">
        <f ca="1">TODAY()</f>
        <v>46045</v>
      </c>
      <c r="B33" s="248">
        <f ca="1">A33+10</f>
        <v>46055</v>
      </c>
      <c r="C33" s="249"/>
      <c r="D33" s="225"/>
      <c r="E33" s="225"/>
      <c r="F33" s="225"/>
      <c r="G33" s="225"/>
      <c r="H33" s="225"/>
      <c r="I33" s="225"/>
    </row>
    <row r="34" spans="1:9" ht="26.25" customHeight="1" x14ac:dyDescent="0.2">
      <c r="A34" s="242"/>
      <c r="B34" s="243"/>
      <c r="C34" s="244"/>
      <c r="D34" s="245"/>
      <c r="E34" s="245"/>
    </row>
    <row r="35" spans="1:9" s="224" customFormat="1" ht="18.75" customHeight="1" x14ac:dyDescent="0.2">
      <c r="A35" s="250" t="s">
        <v>143</v>
      </c>
      <c r="B35" s="251"/>
      <c r="C35" s="252">
        <f>'Deckblatt Abrechnung '!A4</f>
        <v>0</v>
      </c>
      <c r="D35" s="253">
        <f ca="1">TODAY()</f>
        <v>46045</v>
      </c>
      <c r="E35" s="225"/>
      <c r="F35" s="225"/>
      <c r="G35" s="225"/>
      <c r="H35" s="225"/>
      <c r="I35" s="225"/>
    </row>
    <row r="36" spans="1:9" x14ac:dyDescent="0.2">
      <c r="A36" s="231"/>
      <c r="B36" s="231"/>
      <c r="C36" s="231"/>
      <c r="D36" s="231"/>
      <c r="E36" s="231"/>
    </row>
  </sheetData>
  <sheetProtection algorithmName="SHA-512" hashValue="2BAtZqBrORTD1PXyVpEKDKMpdk7hj39CKr8nZX+bMBXMsa7y+1Cd9mU66IcalkW9w8lIl9KZUr3eLCkBDdzulg==" saltValue="+NdXutquU1EhhK2+zaYD5w==" spinCount="100000" sheet="1" objects="1" scenarios="1"/>
  <mergeCells count="11">
    <mergeCell ref="A30:C30"/>
    <mergeCell ref="B20:D20"/>
    <mergeCell ref="C11:D11"/>
    <mergeCell ref="C12:D12"/>
    <mergeCell ref="C13:D13"/>
    <mergeCell ref="B17:D17"/>
    <mergeCell ref="B18:D18"/>
    <mergeCell ref="B19:D19"/>
    <mergeCell ref="A25:C25"/>
    <mergeCell ref="A27:D27"/>
    <mergeCell ref="C23:C24"/>
  </mergeCells>
  <pageMargins left="0.70866141732283472" right="0.70866141732283472" top="0.78740157480314965" bottom="0.78740157480314965" header="0.31496062992125984" footer="0.31496062992125984"/>
  <pageSetup paperSize="9" scale="9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pageSetUpPr fitToPage="1"/>
  </sheetPr>
  <dimension ref="A1:I36"/>
  <sheetViews>
    <sheetView showGridLines="0" zoomScaleNormal="100" workbookViewId="0">
      <selection activeCell="C28" sqref="C28"/>
    </sheetView>
  </sheetViews>
  <sheetFormatPr baseColWidth="10" defaultColWidth="11.42578125" defaultRowHeight="12.75" x14ac:dyDescent="0.2"/>
  <cols>
    <col min="1" max="1" width="25.28515625" style="232" customWidth="1"/>
    <col min="2" max="2" width="22.28515625" style="232" customWidth="1"/>
    <col min="3" max="3" width="27.28515625" style="232" customWidth="1"/>
    <col min="4" max="4" width="21.7109375" style="232" customWidth="1"/>
    <col min="5" max="5" width="3.7109375" style="232" customWidth="1"/>
    <col min="6" max="9" width="11.42578125" style="231"/>
    <col min="10" max="16384" width="11.42578125" style="232"/>
  </cols>
  <sheetData>
    <row r="1" spans="1:9" s="224" customFormat="1" ht="16.5" customHeight="1" x14ac:dyDescent="0.2">
      <c r="A1" s="223" t="s">
        <v>133</v>
      </c>
      <c r="F1" s="225"/>
      <c r="G1" s="225"/>
      <c r="H1" s="225"/>
      <c r="I1" s="225"/>
    </row>
    <row r="2" spans="1:9" s="224" customFormat="1" ht="16.5" customHeight="1" x14ac:dyDescent="0.2">
      <c r="A2" s="223" t="s">
        <v>118</v>
      </c>
      <c r="F2" s="225"/>
      <c r="G2" s="225"/>
      <c r="H2" s="225"/>
      <c r="I2" s="225"/>
    </row>
    <row r="3" spans="1:9" s="224" customFormat="1" ht="16.5" customHeight="1" x14ac:dyDescent="0.2">
      <c r="A3" s="223" t="s">
        <v>134</v>
      </c>
      <c r="F3" s="225"/>
      <c r="G3" s="225"/>
      <c r="H3" s="225"/>
      <c r="I3" s="225"/>
    </row>
    <row r="4" spans="1:9" s="224" customFormat="1" ht="16.5" customHeight="1" x14ac:dyDescent="0.2">
      <c r="A4" s="223" t="s">
        <v>135</v>
      </c>
      <c r="B4" s="226"/>
      <c r="C4" s="226"/>
      <c r="D4" s="226"/>
      <c r="E4" s="226"/>
      <c r="F4" s="225"/>
      <c r="G4" s="225"/>
      <c r="H4" s="225"/>
      <c r="I4" s="225"/>
    </row>
    <row r="5" spans="1:9" s="224" customFormat="1" ht="16.5" customHeight="1" x14ac:dyDescent="0.2">
      <c r="A5" s="223" t="s">
        <v>136</v>
      </c>
      <c r="B5" s="227"/>
      <c r="C5" s="227"/>
      <c r="D5" s="227"/>
      <c r="E5" s="227"/>
      <c r="F5" s="225"/>
      <c r="G5" s="225"/>
      <c r="H5" s="225"/>
      <c r="I5" s="225"/>
    </row>
    <row r="6" spans="1:9" s="224" customFormat="1" ht="16.5" customHeight="1" x14ac:dyDescent="0.2">
      <c r="A6" s="223"/>
      <c r="B6" s="227"/>
      <c r="C6" s="227"/>
      <c r="D6" s="227"/>
      <c r="E6" s="227"/>
      <c r="F6" s="225"/>
      <c r="G6" s="225"/>
      <c r="H6" s="225"/>
      <c r="I6" s="225"/>
    </row>
    <row r="7" spans="1:9" s="224" customFormat="1" ht="27.75" customHeight="1" x14ac:dyDescent="0.2">
      <c r="A7" s="228" t="s">
        <v>137</v>
      </c>
      <c r="B7" s="227"/>
      <c r="C7" s="227"/>
      <c r="D7" s="227"/>
      <c r="E7" s="227"/>
      <c r="F7" s="225"/>
      <c r="G7" s="225"/>
      <c r="H7" s="225"/>
      <c r="I7" s="225"/>
    </row>
    <row r="8" spans="1:9" ht="19.5" customHeight="1" x14ac:dyDescent="0.3">
      <c r="A8" s="229"/>
      <c r="B8" s="230"/>
      <c r="C8" s="230"/>
      <c r="D8" s="230"/>
      <c r="E8" s="230"/>
    </row>
    <row r="9" spans="1:9" ht="22.5" customHeight="1" x14ac:dyDescent="0.3">
      <c r="A9" s="10" t="s">
        <v>40</v>
      </c>
      <c r="B9" s="233"/>
      <c r="C9" s="234" t="str">
        <f>'Auszahlungsbeleg 1.Q'!C9</f>
        <v>Kantonsbeitrag 2026</v>
      </c>
      <c r="D9" s="235" t="s">
        <v>144</v>
      </c>
      <c r="E9" s="231"/>
    </row>
    <row r="10" spans="1:9" x14ac:dyDescent="0.2">
      <c r="A10" s="231"/>
      <c r="B10" s="231"/>
      <c r="C10" s="231"/>
      <c r="D10" s="231"/>
      <c r="E10" s="231"/>
    </row>
    <row r="11" spans="1:9" ht="45" customHeight="1" x14ac:dyDescent="0.2">
      <c r="A11" s="10" t="s">
        <v>138</v>
      </c>
      <c r="C11" s="820">
        <f>Basisdaten!B17</f>
        <v>0</v>
      </c>
      <c r="D11" s="821"/>
      <c r="E11" s="231"/>
    </row>
    <row r="12" spans="1:9" ht="22.5" customHeight="1" x14ac:dyDescent="0.2">
      <c r="A12" s="236"/>
      <c r="B12" s="231"/>
      <c r="C12" s="820">
        <f>Basisdaten!B18</f>
        <v>0</v>
      </c>
      <c r="D12" s="821"/>
      <c r="E12" s="237"/>
      <c r="F12" s="237"/>
      <c r="G12" s="237"/>
    </row>
    <row r="13" spans="1:9" ht="22.5" customHeight="1" x14ac:dyDescent="0.2">
      <c r="A13" s="231"/>
      <c r="B13" s="231"/>
      <c r="C13" s="820">
        <f>Basisdaten!B19</f>
        <v>0</v>
      </c>
      <c r="D13" s="821"/>
      <c r="E13" s="237"/>
      <c r="F13" s="237"/>
      <c r="G13" s="237"/>
    </row>
    <row r="14" spans="1:9" ht="11.25" customHeight="1" x14ac:dyDescent="0.2">
      <c r="A14" s="231"/>
      <c r="B14" s="231"/>
      <c r="C14" s="231"/>
      <c r="D14" s="231"/>
      <c r="E14" s="231"/>
    </row>
    <row r="15" spans="1:9" ht="20.25" customHeight="1" x14ac:dyDescent="0.2">
      <c r="A15" s="231"/>
      <c r="B15" s="231"/>
      <c r="C15" s="231"/>
      <c r="D15" s="231"/>
      <c r="E15" s="231"/>
    </row>
    <row r="16" spans="1:9" ht="18.75" customHeight="1" x14ac:dyDescent="0.2">
      <c r="A16" s="10" t="s">
        <v>41</v>
      </c>
      <c r="C16" s="231"/>
      <c r="D16" s="231"/>
      <c r="E16" s="231"/>
    </row>
    <row r="17" spans="1:9" ht="16.5" customHeight="1" x14ac:dyDescent="0.2">
      <c r="A17" s="238" t="s">
        <v>42</v>
      </c>
      <c r="B17" s="817">
        <f>Basisdaten!B27</f>
        <v>0</v>
      </c>
      <c r="C17" s="818"/>
      <c r="D17" s="819"/>
      <c r="E17" s="231"/>
    </row>
    <row r="18" spans="1:9" ht="16.5" customHeight="1" x14ac:dyDescent="0.2">
      <c r="A18" s="238" t="s">
        <v>43</v>
      </c>
      <c r="B18" s="817">
        <f>Basisdaten!B28</f>
        <v>0</v>
      </c>
      <c r="C18" s="818"/>
      <c r="D18" s="819"/>
      <c r="E18" s="231"/>
    </row>
    <row r="19" spans="1:9" ht="16.5" customHeight="1" x14ac:dyDescent="0.2">
      <c r="A19" s="238" t="s">
        <v>44</v>
      </c>
      <c r="B19" s="817">
        <f>Basisdaten!B29</f>
        <v>0</v>
      </c>
      <c r="C19" s="818"/>
      <c r="D19" s="819"/>
      <c r="E19" s="231"/>
    </row>
    <row r="20" spans="1:9" ht="16.5" customHeight="1" x14ac:dyDescent="0.2">
      <c r="A20" s="238" t="s">
        <v>45</v>
      </c>
      <c r="B20" s="817">
        <f>Basisdaten!B30</f>
        <v>0</v>
      </c>
      <c r="C20" s="818"/>
      <c r="D20" s="819"/>
      <c r="E20" s="231"/>
    </row>
    <row r="21" spans="1:9" ht="20.25" customHeight="1" x14ac:dyDescent="0.2">
      <c r="B21" s="231"/>
      <c r="C21" s="231"/>
      <c r="D21" s="231"/>
      <c r="E21" s="231"/>
    </row>
    <row r="22" spans="1:9" s="224" customFormat="1" ht="30" customHeight="1" x14ac:dyDescent="0.2">
      <c r="A22" s="312" t="s">
        <v>139</v>
      </c>
      <c r="B22" s="313" t="s">
        <v>120</v>
      </c>
      <c r="C22" s="312" t="s">
        <v>140</v>
      </c>
      <c r="D22" s="314" t="s">
        <v>117</v>
      </c>
      <c r="E22" s="241"/>
      <c r="F22" s="241"/>
      <c r="G22" s="225"/>
      <c r="H22" s="225"/>
    </row>
    <row r="23" spans="1:9" s="224" customFormat="1" ht="27.75" customHeight="1" x14ac:dyDescent="0.2">
      <c r="A23" s="379" t="str">
        <f>'Auszahlungsbeleg 1.Q'!A23</f>
        <v>4400G-300014.E.W.01.2.01</v>
      </c>
      <c r="B23" s="315">
        <v>363500000</v>
      </c>
      <c r="C23" s="825" t="b">
        <f>IF('Deckblatt Abrechnung '!A4="I. Heimann","irene.heimann@be.ch",IF('Deckblatt Abrechnung '!A4="S. Martinelli","silvan.martinelli@be.ch",IF('Deckblatt Abrechnung '!A4="B. Riehm","brigitte.riehm@be.ch",IF('Deckblatt Abrechnung '!A4="H. Lambert","harumi.lambert@be.ch",IF('Deckblatt Abrechnung '!A4="P. Scheurer","patric.scheurer@be.ch")))))</f>
        <v>0</v>
      </c>
      <c r="D23" s="374">
        <f>'Schlussabrechnung - 4. Quartal'!G18-'Schlussabrechnung - 4. Quartal'!G19-'Schlussabrechnung - 4. Quartal'!G21</f>
        <v>0</v>
      </c>
      <c r="E23" s="241"/>
      <c r="F23" s="241"/>
      <c r="G23" s="225"/>
      <c r="H23" s="225"/>
    </row>
    <row r="24" spans="1:9" s="224" customFormat="1" ht="27.75" customHeight="1" x14ac:dyDescent="0.2">
      <c r="A24" s="379" t="str">
        <f>'Auszahlungsbeleg 1.Q'!A24</f>
        <v>4400G-300014.E.W.01.2.04</v>
      </c>
      <c r="B24" s="315">
        <v>363500000</v>
      </c>
      <c r="C24" s="826"/>
      <c r="D24" s="374">
        <f>MROUND('Schlussabrechnung - 4. Quartal'!G19+'Schlussabrechnung - 4. Quartal'!G20,1)</f>
        <v>0</v>
      </c>
      <c r="E24" s="241"/>
      <c r="F24" s="241"/>
      <c r="G24" s="225"/>
      <c r="H24" s="225"/>
    </row>
    <row r="25" spans="1:9" s="378" customFormat="1" ht="30.75" customHeight="1" x14ac:dyDescent="0.2">
      <c r="A25" s="814" t="s">
        <v>201</v>
      </c>
      <c r="B25" s="815"/>
      <c r="C25" s="816"/>
      <c r="D25" s="422">
        <f>SUM(D23:D24)</f>
        <v>0</v>
      </c>
      <c r="E25" s="376"/>
      <c r="F25" s="377"/>
      <c r="G25" s="377"/>
      <c r="H25" s="377"/>
      <c r="I25" s="377"/>
    </row>
    <row r="26" spans="1:9" s="378" customFormat="1" ht="12" customHeight="1" x14ac:dyDescent="0.2">
      <c r="A26" s="423"/>
      <c r="B26" s="423"/>
      <c r="C26" s="423"/>
      <c r="D26" s="424"/>
      <c r="E26" s="376"/>
      <c r="F26" s="377"/>
      <c r="G26" s="377"/>
      <c r="H26" s="377"/>
      <c r="I26" s="377"/>
    </row>
    <row r="27" spans="1:9" s="378" customFormat="1" ht="15.75" customHeight="1" x14ac:dyDescent="0.2">
      <c r="A27" s="822" t="s">
        <v>202</v>
      </c>
      <c r="B27" s="823"/>
      <c r="C27" s="823"/>
      <c r="D27" s="824"/>
      <c r="E27" s="376"/>
      <c r="F27" s="377"/>
      <c r="G27" s="377"/>
      <c r="H27" s="377"/>
      <c r="I27" s="377"/>
    </row>
    <row r="28" spans="1:9" s="224" customFormat="1" ht="27.75" customHeight="1" x14ac:dyDescent="0.2">
      <c r="A28" s="433"/>
      <c r="B28" s="315">
        <f>'Auszahlungsbeleg 1.Q'!B28</f>
        <v>107200000</v>
      </c>
      <c r="C28" s="449" t="b">
        <f>C23</f>
        <v>0</v>
      </c>
      <c r="D28" s="434">
        <f>-'Schlussabrechnung - 4. Quartal'!G22</f>
        <v>0</v>
      </c>
      <c r="E28" s="241"/>
      <c r="F28" s="241"/>
      <c r="G28" s="225"/>
      <c r="H28" s="225"/>
    </row>
    <row r="29" spans="1:9" s="326" customFormat="1" ht="9" customHeight="1" x14ac:dyDescent="0.2">
      <c r="A29" s="425"/>
      <c r="B29" s="425"/>
      <c r="C29" s="426"/>
      <c r="D29" s="427"/>
      <c r="E29" s="376"/>
      <c r="G29" s="376"/>
      <c r="H29" s="376"/>
    </row>
    <row r="30" spans="1:9" s="378" customFormat="1" ht="30.75" customHeight="1" x14ac:dyDescent="0.2">
      <c r="A30" s="814" t="s">
        <v>203</v>
      </c>
      <c r="B30" s="815"/>
      <c r="C30" s="816"/>
      <c r="D30" s="422">
        <f>D25+D28</f>
        <v>0</v>
      </c>
      <c r="E30" s="376"/>
      <c r="F30" s="377"/>
      <c r="G30" s="377"/>
      <c r="H30" s="377"/>
      <c r="I30" s="377"/>
    </row>
    <row r="31" spans="1:9" ht="15.75" customHeight="1" x14ac:dyDescent="0.2">
      <c r="A31" s="242"/>
      <c r="B31" s="243"/>
      <c r="C31" s="244"/>
      <c r="D31" s="245"/>
      <c r="E31" s="376"/>
    </row>
    <row r="32" spans="1:9" s="224" customFormat="1" ht="24" customHeight="1" x14ac:dyDescent="0.2">
      <c r="A32" s="239" t="s">
        <v>141</v>
      </c>
      <c r="B32" s="239" t="s">
        <v>142</v>
      </c>
      <c r="C32" s="246"/>
      <c r="D32" s="225"/>
      <c r="E32" s="225"/>
      <c r="F32" s="225"/>
      <c r="G32" s="225"/>
      <c r="H32" s="225"/>
      <c r="I32" s="225"/>
    </row>
    <row r="33" spans="1:9" s="224" customFormat="1" ht="27.6" customHeight="1" x14ac:dyDescent="0.2">
      <c r="A33" s="247">
        <f ca="1">TODAY()</f>
        <v>46045</v>
      </c>
      <c r="B33" s="248">
        <f ca="1">A33+10</f>
        <v>46055</v>
      </c>
      <c r="C33" s="249"/>
      <c r="D33" s="225"/>
      <c r="E33" s="225"/>
      <c r="F33" s="225"/>
      <c r="G33" s="225"/>
      <c r="H33" s="225"/>
      <c r="I33" s="225"/>
    </row>
    <row r="34" spans="1:9" ht="26.25" customHeight="1" x14ac:dyDescent="0.2">
      <c r="A34" s="242"/>
      <c r="B34" s="243"/>
      <c r="C34" s="244"/>
      <c r="D34" s="245"/>
      <c r="E34" s="245"/>
    </row>
    <row r="35" spans="1:9" s="224" customFormat="1" ht="18.75" customHeight="1" x14ac:dyDescent="0.2">
      <c r="A35" s="250" t="s">
        <v>143</v>
      </c>
      <c r="B35" s="251"/>
      <c r="C35" s="252">
        <f>'Deckblatt Abrechnung '!A4</f>
        <v>0</v>
      </c>
      <c r="D35" s="253">
        <f ca="1">TODAY()</f>
        <v>46045</v>
      </c>
      <c r="E35" s="225"/>
      <c r="F35" s="225"/>
      <c r="G35" s="225"/>
      <c r="H35" s="225"/>
      <c r="I35" s="225"/>
    </row>
    <row r="36" spans="1:9" x14ac:dyDescent="0.2">
      <c r="A36" s="231"/>
      <c r="B36" s="231"/>
      <c r="C36" s="231"/>
      <c r="D36" s="231"/>
      <c r="E36" s="231"/>
    </row>
  </sheetData>
  <sheetProtection algorithmName="SHA-512" hashValue="NDryyqSQjUXp4syb/dtxNYIbY7neW7w2QOepBZuxYkWhIInecCkHQ7ENksEptOhigriKH1WOKAsAkwnX/GLpVw==" saltValue="e2mlEiEloLe7Asd1ZkYLbg==" spinCount="100000" sheet="1" objects="1" scenarios="1"/>
  <mergeCells count="11">
    <mergeCell ref="A30:C30"/>
    <mergeCell ref="B20:D20"/>
    <mergeCell ref="C11:D11"/>
    <mergeCell ref="C12:D12"/>
    <mergeCell ref="C13:D13"/>
    <mergeCell ref="B17:D17"/>
    <mergeCell ref="B18:D18"/>
    <mergeCell ref="B19:D19"/>
    <mergeCell ref="A25:C25"/>
    <mergeCell ref="A27:D27"/>
    <mergeCell ref="C23:C24"/>
  </mergeCells>
  <pageMargins left="0.70866141732283472" right="0.70866141732283472" top="0.78740157480314965" bottom="0.78740157480314965" header="0.31496062992125984" footer="0.31496062992125984"/>
  <pageSetup paperSize="9" scale="92"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27"/>
  <sheetViews>
    <sheetView zoomScaleNormal="100" workbookViewId="0">
      <selection activeCell="C12" sqref="C12"/>
    </sheetView>
  </sheetViews>
  <sheetFormatPr baseColWidth="10" defaultColWidth="11.42578125" defaultRowHeight="14.25" x14ac:dyDescent="0.2"/>
  <cols>
    <col min="1" max="2" width="11.42578125" style="324" customWidth="1"/>
    <col min="3" max="16384" width="11.42578125" style="324"/>
  </cols>
  <sheetData>
    <row r="1" spans="1:1" ht="20.25" x14ac:dyDescent="0.3">
      <c r="A1" s="323" t="s">
        <v>156</v>
      </c>
    </row>
    <row r="16" spans="1:1" ht="20.25" x14ac:dyDescent="0.3">
      <c r="A16" s="323" t="s">
        <v>157</v>
      </c>
    </row>
    <row r="27" spans="1:1" ht="20.25" x14ac:dyDescent="0.3">
      <c r="A27" s="323" t="s">
        <v>158</v>
      </c>
    </row>
  </sheetData>
  <sheetProtection algorithmName="SHA-512" hashValue="+39ZkF9E9qAHS6Nh+kRNfarma24J1gwKqFcteSdSk51Oeb/M27PTa5fpb7jU/mhommmBSRqrGuLa72fXqse5Rg==" saltValue="2utvvpi+GC5meOTSf9hrxg==" spinCount="100000" sheet="1" objects="1" scenarios="1"/>
  <pageMargins left="0.39370078740157483" right="0.17" top="0.70866141732283472" bottom="0.78740157480314965" header="0.31496062992125984" footer="0.31496062992125984"/>
  <pageSetup paperSize="9" scale="8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19050</xdr:colOff>
                    <xdr:row>1</xdr:row>
                    <xdr:rowOff>171450</xdr:rowOff>
                  </from>
                  <to>
                    <xdr:col>6</xdr:col>
                    <xdr:colOff>685800</xdr:colOff>
                    <xdr:row>3</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0</xdr:col>
                    <xdr:colOff>19050</xdr:colOff>
                    <xdr:row>3</xdr:row>
                    <xdr:rowOff>171450</xdr:rowOff>
                  </from>
                  <to>
                    <xdr:col>6</xdr:col>
                    <xdr:colOff>685800</xdr:colOff>
                    <xdr:row>5</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0</xdr:col>
                    <xdr:colOff>19050</xdr:colOff>
                    <xdr:row>7</xdr:row>
                    <xdr:rowOff>171450</xdr:rowOff>
                  </from>
                  <to>
                    <xdr:col>6</xdr:col>
                    <xdr:colOff>685800</xdr:colOff>
                    <xdr:row>9</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0</xdr:col>
                    <xdr:colOff>19050</xdr:colOff>
                    <xdr:row>9</xdr:row>
                    <xdr:rowOff>171450</xdr:rowOff>
                  </from>
                  <to>
                    <xdr:col>6</xdr:col>
                    <xdr:colOff>685800</xdr:colOff>
                    <xdr:row>11</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0</xdr:col>
                    <xdr:colOff>19050</xdr:colOff>
                    <xdr:row>11</xdr:row>
                    <xdr:rowOff>171450</xdr:rowOff>
                  </from>
                  <to>
                    <xdr:col>6</xdr:col>
                    <xdr:colOff>685800</xdr:colOff>
                    <xdr:row>13</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0</xdr:col>
                    <xdr:colOff>19050</xdr:colOff>
                    <xdr:row>5</xdr:row>
                    <xdr:rowOff>171450</xdr:rowOff>
                  </from>
                  <to>
                    <xdr:col>6</xdr:col>
                    <xdr:colOff>685800</xdr:colOff>
                    <xdr:row>7</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0</xdr:col>
                    <xdr:colOff>19050</xdr:colOff>
                    <xdr:row>16</xdr:row>
                    <xdr:rowOff>142875</xdr:rowOff>
                  </from>
                  <to>
                    <xdr:col>7</xdr:col>
                    <xdr:colOff>476250</xdr:colOff>
                    <xdr:row>18</xdr:row>
                    <xdr:rowOff>57150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0</xdr:col>
                    <xdr:colOff>19050</xdr:colOff>
                    <xdr:row>18</xdr:row>
                    <xdr:rowOff>95250</xdr:rowOff>
                  </from>
                  <to>
                    <xdr:col>7</xdr:col>
                    <xdr:colOff>666750</xdr:colOff>
                    <xdr:row>20</xdr:row>
                    <xdr:rowOff>76200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0</xdr:col>
                    <xdr:colOff>19050</xdr:colOff>
                    <xdr:row>20</xdr:row>
                    <xdr:rowOff>95250</xdr:rowOff>
                  </from>
                  <to>
                    <xdr:col>7</xdr:col>
                    <xdr:colOff>666750</xdr:colOff>
                    <xdr:row>22</xdr:row>
                    <xdr:rowOff>95250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0</xdr:col>
                    <xdr:colOff>19050</xdr:colOff>
                    <xdr:row>22</xdr:row>
                    <xdr:rowOff>76200</xdr:rowOff>
                  </from>
                  <to>
                    <xdr:col>7</xdr:col>
                    <xdr:colOff>666750</xdr:colOff>
                    <xdr:row>24</xdr:row>
                    <xdr:rowOff>66675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0</xdr:col>
                    <xdr:colOff>19050</xdr:colOff>
                    <xdr:row>27</xdr:row>
                    <xdr:rowOff>133350</xdr:rowOff>
                  </from>
                  <to>
                    <xdr:col>7</xdr:col>
                    <xdr:colOff>476250</xdr:colOff>
                    <xdr:row>29</xdr:row>
                    <xdr:rowOff>38100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0</xdr:col>
                    <xdr:colOff>19050</xdr:colOff>
                    <xdr:row>31</xdr:row>
                    <xdr:rowOff>133350</xdr:rowOff>
                  </from>
                  <to>
                    <xdr:col>7</xdr:col>
                    <xdr:colOff>476250</xdr:colOff>
                    <xdr:row>33</xdr:row>
                    <xdr:rowOff>38100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0</xdr:col>
                    <xdr:colOff>19050</xdr:colOff>
                    <xdr:row>33</xdr:row>
                    <xdr:rowOff>133350</xdr:rowOff>
                  </from>
                  <to>
                    <xdr:col>7</xdr:col>
                    <xdr:colOff>476250</xdr:colOff>
                    <xdr:row>35</xdr:row>
                    <xdr:rowOff>38100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0</xdr:col>
                    <xdr:colOff>19050</xdr:colOff>
                    <xdr:row>35</xdr:row>
                    <xdr:rowOff>133350</xdr:rowOff>
                  </from>
                  <to>
                    <xdr:col>7</xdr:col>
                    <xdr:colOff>476250</xdr:colOff>
                    <xdr:row>37</xdr:row>
                    <xdr:rowOff>38100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0</xdr:col>
                    <xdr:colOff>19050</xdr:colOff>
                    <xdr:row>37</xdr:row>
                    <xdr:rowOff>133350</xdr:rowOff>
                  </from>
                  <to>
                    <xdr:col>7</xdr:col>
                    <xdr:colOff>714375</xdr:colOff>
                    <xdr:row>39</xdr:row>
                    <xdr:rowOff>114300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0</xdr:col>
                    <xdr:colOff>19050</xdr:colOff>
                    <xdr:row>29</xdr:row>
                    <xdr:rowOff>133350</xdr:rowOff>
                  </from>
                  <to>
                    <xdr:col>7</xdr:col>
                    <xdr:colOff>476250</xdr:colOff>
                    <xdr:row>31</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1">
    <pageSetUpPr fitToPage="1"/>
  </sheetPr>
  <dimension ref="A1:M73"/>
  <sheetViews>
    <sheetView showGridLines="0" tabSelected="1" topLeftCell="A22" zoomScale="80" zoomScaleNormal="80" workbookViewId="0">
      <selection activeCell="A35" sqref="A35"/>
    </sheetView>
  </sheetViews>
  <sheetFormatPr baseColWidth="10" defaultColWidth="11.42578125" defaultRowHeight="12.75" x14ac:dyDescent="0.2"/>
  <cols>
    <col min="1" max="1" width="44.42578125" style="95" customWidth="1"/>
    <col min="2" max="2" width="12.28515625" style="95" customWidth="1"/>
    <col min="3" max="4" width="16" style="95" customWidth="1"/>
    <col min="5" max="5" width="11.42578125" style="95" customWidth="1"/>
    <col min="6" max="7" width="16" style="95" customWidth="1"/>
    <col min="8" max="16384" width="11.42578125" style="95"/>
  </cols>
  <sheetData>
    <row r="1" spans="1:7" x14ac:dyDescent="0.2">
      <c r="A1" s="103" t="s">
        <v>109</v>
      </c>
      <c r="C1" s="104"/>
      <c r="E1" s="105"/>
      <c r="F1" s="105"/>
    </row>
    <row r="2" spans="1:7" x14ac:dyDescent="0.2">
      <c r="A2" s="103" t="s">
        <v>118</v>
      </c>
      <c r="C2" s="104"/>
    </row>
    <row r="3" spans="1:7" ht="9" customHeight="1" x14ac:dyDescent="0.2"/>
    <row r="4" spans="1:7" ht="9" customHeight="1" x14ac:dyDescent="0.2"/>
    <row r="5" spans="1:7" ht="18" customHeight="1" x14ac:dyDescent="0.2">
      <c r="A5" s="566" t="s">
        <v>83</v>
      </c>
      <c r="B5" s="566"/>
      <c r="C5" s="566"/>
      <c r="D5" s="566"/>
      <c r="E5" s="106"/>
      <c r="F5" s="447" t="s">
        <v>220</v>
      </c>
    </row>
    <row r="6" spans="1:7" s="108" customFormat="1" ht="8.25" customHeight="1" x14ac:dyDescent="0.2">
      <c r="A6" s="6"/>
      <c r="B6" s="6"/>
      <c r="C6" s="6"/>
      <c r="D6" s="6"/>
      <c r="E6" s="7"/>
      <c r="F6" s="8"/>
      <c r="G6" s="107"/>
    </row>
    <row r="7" spans="1:7" s="108" customFormat="1" ht="15.75" x14ac:dyDescent="0.2">
      <c r="A7" s="109" t="s">
        <v>18</v>
      </c>
      <c r="B7" s="109">
        <f>+'Deckblatt Abrechnung '!B8</f>
        <v>2026</v>
      </c>
      <c r="C7" s="109"/>
      <c r="D7" s="109"/>
      <c r="E7" s="9"/>
      <c r="F7" s="8"/>
      <c r="G7" s="107"/>
    </row>
    <row r="8" spans="1:7" s="108" customFormat="1" ht="20.25" customHeight="1" x14ac:dyDescent="0.2">
      <c r="A8" s="6"/>
      <c r="B8" s="6"/>
      <c r="C8" s="6"/>
      <c r="D8" s="6"/>
      <c r="E8" s="7"/>
      <c r="F8" s="8"/>
      <c r="G8" s="107"/>
    </row>
    <row r="9" spans="1:7" ht="23.25" customHeight="1" x14ac:dyDescent="0.2">
      <c r="A9" s="565" t="s">
        <v>16</v>
      </c>
      <c r="B9" s="565"/>
      <c r="C9" s="565"/>
      <c r="D9" s="565"/>
      <c r="E9" s="565"/>
      <c r="F9" s="565"/>
      <c r="G9" s="565"/>
    </row>
    <row r="10" spans="1:7" ht="8.25" customHeight="1" x14ac:dyDescent="0.2"/>
    <row r="11" spans="1:7" s="108" customFormat="1" ht="23.25" customHeight="1" x14ac:dyDescent="0.2">
      <c r="A11" s="53" t="s">
        <v>17</v>
      </c>
      <c r="B11" s="110"/>
      <c r="C11" s="110"/>
      <c r="D11" s="110"/>
      <c r="E11" s="111"/>
      <c r="F11" s="111"/>
      <c r="G11" s="111"/>
    </row>
    <row r="12" spans="1:7" ht="18.75" customHeight="1" x14ac:dyDescent="0.2">
      <c r="A12" s="112" t="s">
        <v>0</v>
      </c>
      <c r="B12" s="567"/>
      <c r="C12" s="568"/>
      <c r="D12" s="568"/>
      <c r="E12" s="568"/>
      <c r="F12" s="568"/>
      <c r="G12" s="569"/>
    </row>
    <row r="13" spans="1:7" ht="18.75" customHeight="1" x14ac:dyDescent="0.2">
      <c r="A13" s="112" t="s">
        <v>1</v>
      </c>
      <c r="B13" s="567"/>
      <c r="C13" s="568"/>
      <c r="D13" s="568"/>
      <c r="E13" s="568"/>
      <c r="F13" s="568"/>
      <c r="G13" s="569"/>
    </row>
    <row r="14" spans="1:7" ht="18.75" customHeight="1" x14ac:dyDescent="0.2">
      <c r="A14" s="112" t="s">
        <v>2</v>
      </c>
      <c r="B14" s="567"/>
      <c r="C14" s="568"/>
      <c r="D14" s="568"/>
      <c r="E14" s="568"/>
      <c r="F14" s="568"/>
      <c r="G14" s="569"/>
    </row>
    <row r="16" spans="1:7" s="108" customFormat="1" ht="23.25" customHeight="1" x14ac:dyDescent="0.2">
      <c r="A16" s="53" t="s">
        <v>3</v>
      </c>
      <c r="B16" s="110"/>
      <c r="C16" s="110"/>
      <c r="D16" s="110"/>
      <c r="E16" s="111"/>
      <c r="F16" s="111"/>
      <c r="G16" s="111"/>
    </row>
    <row r="17" spans="1:13" ht="18.75" customHeight="1" x14ac:dyDescent="0.2">
      <c r="A17" s="112" t="s">
        <v>0</v>
      </c>
      <c r="B17" s="567"/>
      <c r="C17" s="570"/>
      <c r="D17" s="570"/>
      <c r="E17" s="570"/>
      <c r="F17" s="570"/>
      <c r="G17" s="571"/>
    </row>
    <row r="18" spans="1:13" ht="18.75" customHeight="1" x14ac:dyDescent="0.2">
      <c r="A18" s="112" t="s">
        <v>1</v>
      </c>
      <c r="B18" s="567"/>
      <c r="C18" s="570"/>
      <c r="D18" s="570"/>
      <c r="E18" s="570"/>
      <c r="F18" s="570"/>
      <c r="G18" s="571"/>
    </row>
    <row r="19" spans="1:13" ht="18.75" customHeight="1" x14ac:dyDescent="0.2">
      <c r="A19" s="112" t="s">
        <v>2</v>
      </c>
      <c r="B19" s="567"/>
      <c r="C19" s="570"/>
      <c r="D19" s="570"/>
      <c r="E19" s="570"/>
      <c r="F19" s="570"/>
      <c r="G19" s="571"/>
    </row>
    <row r="21" spans="1:13" s="108" customFormat="1" ht="23.25" customHeight="1" x14ac:dyDescent="0.2">
      <c r="A21" s="53" t="s">
        <v>102</v>
      </c>
      <c r="B21" s="110"/>
      <c r="C21" s="110"/>
      <c r="D21" s="110"/>
      <c r="E21" s="111"/>
      <c r="F21" s="111"/>
      <c r="G21" s="111"/>
      <c r="M21" s="108" t="s">
        <v>78</v>
      </c>
    </row>
    <row r="22" spans="1:13" ht="18.75" customHeight="1" x14ac:dyDescent="0.2">
      <c r="A22" s="112" t="s">
        <v>4</v>
      </c>
      <c r="B22" s="567"/>
      <c r="C22" s="568"/>
      <c r="D22" s="568"/>
      <c r="E22" s="568"/>
      <c r="F22" s="568"/>
      <c r="G22" s="569"/>
    </row>
    <row r="23" spans="1:13" ht="18.75" customHeight="1" x14ac:dyDescent="0.2">
      <c r="A23" s="112" t="s">
        <v>5</v>
      </c>
      <c r="B23" s="567"/>
      <c r="C23" s="568"/>
      <c r="D23" s="568"/>
      <c r="E23" s="568"/>
      <c r="F23" s="568"/>
      <c r="G23" s="569"/>
    </row>
    <row r="24" spans="1:13" ht="18.75" customHeight="1" x14ac:dyDescent="0.2">
      <c r="A24" s="112" t="s">
        <v>6</v>
      </c>
      <c r="B24" s="567"/>
      <c r="C24" s="570"/>
      <c r="D24" s="570"/>
      <c r="E24" s="570"/>
      <c r="F24" s="570"/>
      <c r="G24" s="571"/>
    </row>
    <row r="25" spans="1:13" s="108" customFormat="1" x14ac:dyDescent="0.2">
      <c r="E25" s="111"/>
      <c r="F25" s="111"/>
      <c r="G25" s="111"/>
    </row>
    <row r="26" spans="1:13" s="108" customFormat="1" ht="23.25" customHeight="1" x14ac:dyDescent="0.2">
      <c r="A26" s="53" t="s">
        <v>103</v>
      </c>
      <c r="B26" s="110"/>
      <c r="C26" s="110"/>
      <c r="D26" s="110"/>
      <c r="E26" s="111"/>
      <c r="F26" s="111"/>
      <c r="G26" s="111"/>
    </row>
    <row r="27" spans="1:13" s="108" customFormat="1" ht="18.75" customHeight="1" x14ac:dyDescent="0.2">
      <c r="A27" s="54" t="s">
        <v>42</v>
      </c>
      <c r="B27" s="572"/>
      <c r="C27" s="573"/>
      <c r="D27" s="573"/>
      <c r="E27" s="573"/>
      <c r="F27" s="573"/>
      <c r="G27" s="574"/>
    </row>
    <row r="28" spans="1:13" s="108" customFormat="1" ht="18.75" customHeight="1" x14ac:dyDescent="0.2">
      <c r="A28" s="54" t="s">
        <v>43</v>
      </c>
      <c r="B28" s="572"/>
      <c r="C28" s="573"/>
      <c r="D28" s="573"/>
      <c r="E28" s="573"/>
      <c r="F28" s="573"/>
      <c r="G28" s="574"/>
    </row>
    <row r="29" spans="1:13" s="108" customFormat="1" ht="18.75" customHeight="1" x14ac:dyDescent="0.2">
      <c r="A29" s="54" t="s">
        <v>44</v>
      </c>
      <c r="B29" s="572"/>
      <c r="C29" s="573"/>
      <c r="D29" s="573"/>
      <c r="E29" s="573"/>
      <c r="F29" s="573"/>
      <c r="G29" s="574"/>
    </row>
    <row r="30" spans="1:13" s="108" customFormat="1" ht="18.75" customHeight="1" x14ac:dyDescent="0.2">
      <c r="A30" s="54" t="s">
        <v>45</v>
      </c>
      <c r="B30" s="572"/>
      <c r="C30" s="573"/>
      <c r="D30" s="573"/>
      <c r="E30" s="573"/>
      <c r="F30" s="573"/>
      <c r="G30" s="574"/>
    </row>
    <row r="32" spans="1:13" s="108" customFormat="1" ht="23.25" customHeight="1" x14ac:dyDescent="0.2">
      <c r="A32" s="53" t="str">
        <f>+"Basisdaten Leistungsvertrag "&amp;B7</f>
        <v>Basisdaten Leistungsvertrag 2026</v>
      </c>
      <c r="B32" s="110"/>
      <c r="C32" s="110"/>
      <c r="D32" s="110"/>
      <c r="E32" s="111"/>
      <c r="F32" s="111"/>
      <c r="G32" s="111"/>
    </row>
    <row r="33" spans="1:8" ht="96.75" customHeight="1" x14ac:dyDescent="0.2">
      <c r="A33" s="288" t="s">
        <v>193</v>
      </c>
      <c r="B33" s="92" t="s">
        <v>15</v>
      </c>
      <c r="C33" s="93" t="s">
        <v>98</v>
      </c>
      <c r="D33" s="94" t="s">
        <v>97</v>
      </c>
      <c r="E33" s="93" t="s">
        <v>96</v>
      </c>
      <c r="F33" s="94" t="s">
        <v>153</v>
      </c>
      <c r="G33" s="94" t="s">
        <v>154</v>
      </c>
    </row>
    <row r="34" spans="1:8" ht="16.5" customHeight="1" x14ac:dyDescent="0.2">
      <c r="A34" s="287"/>
      <c r="B34" s="281"/>
      <c r="C34" s="282"/>
      <c r="D34" s="113">
        <f>B34*C34</f>
        <v>0</v>
      </c>
      <c r="E34" s="55">
        <f>(D34+(D34*0.06))</f>
        <v>0</v>
      </c>
      <c r="F34" s="283"/>
      <c r="G34" s="284"/>
    </row>
    <row r="35" spans="1:8" ht="16.5" customHeight="1" x14ac:dyDescent="0.2">
      <c r="A35" s="474" t="s">
        <v>224</v>
      </c>
      <c r="B35" s="469" t="b">
        <v>0</v>
      </c>
      <c r="C35" s="469" t="b">
        <v>0</v>
      </c>
      <c r="D35" s="469" t="b">
        <v>0</v>
      </c>
      <c r="E35" s="470"/>
      <c r="F35" s="469" t="b">
        <v>0</v>
      </c>
      <c r="G35" s="469" t="b">
        <v>0</v>
      </c>
    </row>
    <row r="36" spans="1:8" s="108" customFormat="1" ht="36.75" customHeight="1" x14ac:dyDescent="0.25">
      <c r="A36" s="471" t="s">
        <v>122</v>
      </c>
      <c r="B36" s="110"/>
      <c r="C36" s="110"/>
      <c r="D36" s="110"/>
      <c r="E36" s="111"/>
      <c r="F36" s="111"/>
      <c r="G36" s="111"/>
    </row>
    <row r="37" spans="1:8" ht="17.25" customHeight="1" x14ac:dyDescent="0.2">
      <c r="A37" s="539" t="s">
        <v>57</v>
      </c>
      <c r="B37" s="540"/>
      <c r="C37" s="541"/>
      <c r="D37" s="57" t="s">
        <v>7</v>
      </c>
      <c r="E37" s="117"/>
      <c r="F37" s="117"/>
    </row>
    <row r="38" spans="1:8" ht="17.25" customHeight="1" x14ac:dyDescent="0.2">
      <c r="A38" s="542" t="s">
        <v>129</v>
      </c>
      <c r="B38" s="543"/>
      <c r="C38" s="544"/>
      <c r="D38" s="58">
        <f>'Leistungsn. BE m IV-R u Abklär '!K17</f>
        <v>0</v>
      </c>
      <c r="E38" s="120"/>
      <c r="F38" s="120"/>
    </row>
    <row r="39" spans="1:8" ht="17.25" customHeight="1" x14ac:dyDescent="0.2">
      <c r="A39" s="547" t="str">
        <f>'Leistungsn. BE m IV-R u Abklär '!C18</f>
        <v>Invalid gem. ATSG, ohne Rente (BE) (in Abklärung IV-Rente)</v>
      </c>
      <c r="B39" s="548"/>
      <c r="C39" s="549"/>
      <c r="D39" s="446">
        <f>'Leistungsn. BE m IV-R u Abklär '!K18</f>
        <v>0</v>
      </c>
      <c r="E39" s="120"/>
      <c r="F39" s="120"/>
    </row>
    <row r="40" spans="1:8" ht="17.25" customHeight="1" x14ac:dyDescent="0.2">
      <c r="A40" s="542" t="s">
        <v>130</v>
      </c>
      <c r="B40" s="543"/>
      <c r="C40" s="544"/>
      <c r="D40" s="58">
        <f>'Leistungsn. BE m IV-R u Abklär '!K19</f>
        <v>0</v>
      </c>
      <c r="E40" s="120"/>
      <c r="F40" s="120"/>
    </row>
    <row r="41" spans="1:8" ht="17.25" customHeight="1" x14ac:dyDescent="0.2">
      <c r="A41" s="210" t="s">
        <v>12</v>
      </c>
      <c r="B41" s="211"/>
      <c r="D41" s="59">
        <f>SUM(D38:D40)</f>
        <v>0</v>
      </c>
      <c r="E41" s="123"/>
      <c r="F41" s="120"/>
    </row>
    <row r="42" spans="1:8" ht="12.75" customHeight="1" x14ac:dyDescent="0.2">
      <c r="A42" s="134"/>
      <c r="B42" s="134"/>
      <c r="C42" s="135"/>
      <c r="D42" s="123"/>
      <c r="E42" s="123"/>
      <c r="F42" s="120"/>
    </row>
    <row r="43" spans="1:8" ht="16.5" customHeight="1" x14ac:dyDescent="0.2">
      <c r="A43" s="545" t="s">
        <v>95</v>
      </c>
      <c r="B43" s="545"/>
      <c r="C43" s="545"/>
      <c r="D43" s="120"/>
      <c r="E43" s="120"/>
      <c r="F43" s="104"/>
    </row>
    <row r="44" spans="1:8" ht="17.25" customHeight="1" x14ac:dyDescent="0.2">
      <c r="A44" s="124" t="s">
        <v>58</v>
      </c>
      <c r="B44" s="116"/>
      <c r="C44" s="61" t="s">
        <v>7</v>
      </c>
      <c r="D44" s="119"/>
      <c r="E44" s="120"/>
      <c r="F44" s="104"/>
    </row>
    <row r="45" spans="1:8" ht="17.25" customHeight="1" x14ac:dyDescent="0.2">
      <c r="A45" s="118" t="s">
        <v>131</v>
      </c>
      <c r="B45" s="116"/>
      <c r="C45" s="58">
        <f>'Leistungsnachweis nicht BE'!F14</f>
        <v>0</v>
      </c>
      <c r="D45" s="119"/>
      <c r="E45" s="120"/>
      <c r="F45" s="125"/>
    </row>
    <row r="46" spans="1:8" ht="17.25" customHeight="1" x14ac:dyDescent="0.2">
      <c r="A46" s="118" t="s">
        <v>132</v>
      </c>
      <c r="B46" s="116"/>
      <c r="C46" s="58">
        <f>'Leistungsnachweis nicht BE'!F15</f>
        <v>0</v>
      </c>
      <c r="D46" s="119"/>
      <c r="E46" s="120"/>
      <c r="F46" s="125"/>
      <c r="H46" s="126"/>
    </row>
    <row r="47" spans="1:8" ht="17.25" customHeight="1" x14ac:dyDescent="0.2">
      <c r="A47" s="124" t="s">
        <v>123</v>
      </c>
      <c r="B47" s="121"/>
      <c r="C47" s="59">
        <f>SUM(C45:C46)</f>
        <v>0</v>
      </c>
      <c r="D47" s="122"/>
      <c r="E47" s="123"/>
      <c r="F47" s="127"/>
      <c r="G47" s="128"/>
    </row>
    <row r="48" spans="1:8" s="114" customFormat="1" ht="8.25" customHeight="1" x14ac:dyDescent="0.2">
      <c r="A48" s="129"/>
      <c r="B48" s="116"/>
      <c r="C48" s="62"/>
      <c r="D48" s="120"/>
      <c r="E48" s="120"/>
      <c r="F48" s="120"/>
    </row>
    <row r="49" spans="1:7" s="103" customFormat="1" ht="17.25" customHeight="1" x14ac:dyDescent="0.2">
      <c r="A49" s="124" t="s">
        <v>13</v>
      </c>
      <c r="B49" s="121"/>
      <c r="C49" s="59">
        <f>D41+C47</f>
        <v>0</v>
      </c>
      <c r="D49" s="122"/>
      <c r="E49" s="123"/>
      <c r="F49" s="123"/>
      <c r="G49" s="128"/>
    </row>
    <row r="51" spans="1:7" ht="16.5" hidden="1" customHeight="1" x14ac:dyDescent="0.2">
      <c r="A51" s="546" t="s">
        <v>146</v>
      </c>
      <c r="B51" s="546"/>
      <c r="C51" s="285"/>
    </row>
    <row r="52" spans="1:7" hidden="1" x14ac:dyDescent="0.2"/>
    <row r="54" spans="1:7" s="108" customFormat="1" ht="23.25" customHeight="1" x14ac:dyDescent="0.2">
      <c r="A54" s="53" t="s">
        <v>38</v>
      </c>
      <c r="B54" s="110"/>
      <c r="C54" s="110"/>
      <c r="D54" s="110"/>
      <c r="E54" s="111"/>
      <c r="F54" s="111"/>
      <c r="G54" s="111"/>
    </row>
    <row r="55" spans="1:7" ht="17.25" customHeight="1" x14ac:dyDescent="0.2">
      <c r="A55" s="537" t="s">
        <v>59</v>
      </c>
      <c r="B55" s="538"/>
      <c r="C55" s="58">
        <f>C49</f>
        <v>0</v>
      </c>
    </row>
    <row r="56" spans="1:7" ht="17.25" customHeight="1" x14ac:dyDescent="0.2">
      <c r="A56" s="118" t="s">
        <v>39</v>
      </c>
      <c r="B56" s="130"/>
      <c r="C56" s="58">
        <f>E34</f>
        <v>0</v>
      </c>
    </row>
    <row r="57" spans="1:7" ht="17.25" customHeight="1" x14ac:dyDescent="0.2">
      <c r="A57" s="124" t="str">
        <f>IF(C55-C56&gt;=0,"Überschreitung der Obergrenze","Unterschreitung der Obergrenze")</f>
        <v>Überschreitung der Obergrenze</v>
      </c>
      <c r="B57" s="131"/>
      <c r="C57" s="59">
        <f>C55-C56</f>
        <v>0</v>
      </c>
      <c r="D57" s="115"/>
      <c r="F57" s="103"/>
      <c r="G57" s="128"/>
    </row>
    <row r="58" spans="1:7" ht="16.5" customHeight="1" x14ac:dyDescent="0.2"/>
    <row r="59" spans="1:7" s="108" customFormat="1" ht="17.25" customHeight="1" x14ac:dyDescent="0.2">
      <c r="A59" s="53" t="str">
        <f>+"Zusammenfassung der Betriebsbeiträge "&amp;B7</f>
        <v>Zusammenfassung der Betriebsbeiträge 2026</v>
      </c>
      <c r="B59" s="110"/>
      <c r="C59" s="110"/>
      <c r="D59" s="110"/>
      <c r="E59" s="111"/>
      <c r="F59" s="111"/>
      <c r="G59" s="111"/>
    </row>
    <row r="60" spans="1:7" s="108" customFormat="1" ht="17.25" customHeight="1" x14ac:dyDescent="0.2">
      <c r="A60" s="289"/>
      <c r="B60" s="559" t="s">
        <v>46</v>
      </c>
      <c r="C60" s="559"/>
      <c r="D60" s="473" t="s">
        <v>224</v>
      </c>
      <c r="E60" s="111"/>
      <c r="F60" s="111"/>
      <c r="G60" s="111"/>
    </row>
    <row r="61" spans="1:7" s="108" customFormat="1" ht="17.25" customHeight="1" x14ac:dyDescent="0.2">
      <c r="A61" s="132" t="s">
        <v>55</v>
      </c>
      <c r="B61" s="563"/>
      <c r="C61" s="564"/>
      <c r="D61" s="451" t="b">
        <v>0</v>
      </c>
      <c r="E61" s="111"/>
      <c r="F61" s="111"/>
      <c r="G61" s="111"/>
    </row>
    <row r="62" spans="1:7" s="108" customFormat="1" ht="17.25" customHeight="1" x14ac:dyDescent="0.2">
      <c r="A62" s="132" t="s">
        <v>29</v>
      </c>
      <c r="B62" s="560">
        <f>'Abrechnung 1. - 3.  Quartal'!E19</f>
        <v>0</v>
      </c>
      <c r="C62" s="529"/>
      <c r="D62" s="451" t="b">
        <v>0</v>
      </c>
      <c r="E62" s="111"/>
      <c r="F62" s="111"/>
      <c r="G62" s="111"/>
    </row>
    <row r="63" spans="1:7" s="108" customFormat="1" ht="17.25" customHeight="1" x14ac:dyDescent="0.2">
      <c r="A63" s="132" t="s">
        <v>33</v>
      </c>
      <c r="B63" s="560">
        <f>'Abrechnung 1. - 3.  Quartal'!E34</f>
        <v>0</v>
      </c>
      <c r="C63" s="529"/>
      <c r="D63" s="451" t="b">
        <v>0</v>
      </c>
      <c r="E63" s="111"/>
      <c r="F63" s="111"/>
      <c r="G63" s="111"/>
    </row>
    <row r="64" spans="1:7" s="108" customFormat="1" ht="17.25" customHeight="1" x14ac:dyDescent="0.2">
      <c r="A64" s="132" t="s">
        <v>34</v>
      </c>
      <c r="B64" s="560">
        <f>'Abrechnung 1. - 3.  Quartal'!E49</f>
        <v>0</v>
      </c>
      <c r="C64" s="529"/>
      <c r="D64" s="451" t="b">
        <v>0</v>
      </c>
      <c r="E64" s="111"/>
      <c r="F64" s="111"/>
      <c r="G64" s="111"/>
    </row>
    <row r="65" spans="1:7" s="108" customFormat="1" ht="17.25" customHeight="1" x14ac:dyDescent="0.2">
      <c r="A65" s="132" t="s">
        <v>88</v>
      </c>
      <c r="B65" s="96"/>
      <c r="C65" s="97">
        <f>'Schlussabrechnung - 4. Quartal'!G16</f>
        <v>0</v>
      </c>
      <c r="E65" s="111"/>
      <c r="F65" s="111"/>
      <c r="G65" s="111"/>
    </row>
    <row r="66" spans="1:7" s="108" customFormat="1" ht="17.25" customHeight="1" x14ac:dyDescent="0.2">
      <c r="A66" s="132" t="s">
        <v>160</v>
      </c>
      <c r="B66" s="561">
        <f>'Schlussabrechnung - 4. Quartal'!G23</f>
        <v>0</v>
      </c>
      <c r="C66" s="562"/>
      <c r="E66" s="111"/>
      <c r="F66" s="111"/>
      <c r="G66" s="111"/>
    </row>
    <row r="67" spans="1:7" s="108" customFormat="1" ht="16.5" customHeight="1" x14ac:dyDescent="0.2">
      <c r="A67" s="399" t="s">
        <v>7</v>
      </c>
      <c r="B67" s="558">
        <f>SUM(B61:C66)</f>
        <v>0</v>
      </c>
      <c r="C67" s="558"/>
      <c r="D67" s="133"/>
      <c r="E67" s="111"/>
      <c r="F67" s="111"/>
      <c r="G67" s="111"/>
    </row>
    <row r="68" spans="1:7" s="108" customFormat="1" ht="16.5" customHeight="1" x14ac:dyDescent="0.2">
      <c r="A68" s="290" t="s">
        <v>196</v>
      </c>
      <c r="B68" s="553">
        <f>'Abrechnung 1. - 3.  Quartal'!E16+'Abrechnung 1. - 3.  Quartal'!E30+'Abrechnung 1. - 3.  Quartal'!E45+'Schlussabrechnung - 4. Quartal'!G19+'Schlussabrechnung - 4. Quartal'!G20</f>
        <v>0</v>
      </c>
      <c r="C68" s="553"/>
      <c r="D68" s="133"/>
      <c r="E68" s="111"/>
      <c r="F68" s="111"/>
      <c r="G68" s="111"/>
    </row>
    <row r="69" spans="1:7" s="108" customFormat="1" ht="16.5" customHeight="1" x14ac:dyDescent="0.2">
      <c r="A69" s="290" t="s">
        <v>155</v>
      </c>
      <c r="B69" s="554" t="b">
        <f>IF(A34=1,'Schlussabrechnung - 4. Quartal'!O12*'Leistungsnachweis nicht BE'!F16,IF(A34=2,'Schlussabrechnung - 4. Quartal'!O14*'Leistungsnachweis nicht BE'!F16,IF(Basisdaten!A34=3,'Schlussabrechnung - 4. Quartal'!O16*'Leistungsnachweis nicht BE'!F16)))</f>
        <v>0</v>
      </c>
      <c r="C69" s="555"/>
      <c r="D69" s="133"/>
      <c r="E69" s="111"/>
      <c r="F69" s="111"/>
      <c r="G69" s="111"/>
    </row>
    <row r="70" spans="1:7" s="108" customFormat="1" ht="16.5" customHeight="1" x14ac:dyDescent="0.2">
      <c r="A70" s="372" t="s">
        <v>173</v>
      </c>
      <c r="B70" s="556">
        <f>SUM(B68:C69)</f>
        <v>0</v>
      </c>
      <c r="C70" s="557"/>
      <c r="D70" s="133"/>
      <c r="E70" s="111"/>
      <c r="F70" s="111"/>
      <c r="G70" s="111"/>
    </row>
    <row r="71" spans="1:7" s="108" customFormat="1" ht="16.5" customHeight="1" x14ac:dyDescent="0.2">
      <c r="A71" s="399" t="s">
        <v>184</v>
      </c>
      <c r="B71" s="551">
        <f>B67-B68</f>
        <v>0</v>
      </c>
      <c r="C71" s="552"/>
      <c r="D71" s="133"/>
      <c r="E71" s="111"/>
      <c r="F71" s="111"/>
      <c r="G71" s="111"/>
    </row>
    <row r="72" spans="1:7" ht="11.25" customHeight="1" x14ac:dyDescent="0.2"/>
    <row r="73" spans="1:7" ht="30.75" customHeight="1" x14ac:dyDescent="0.2">
      <c r="A73" s="550" t="s">
        <v>162</v>
      </c>
      <c r="B73" s="550"/>
      <c r="C73" s="550"/>
      <c r="D73" s="550"/>
      <c r="E73" s="550"/>
      <c r="F73" s="550"/>
      <c r="G73" s="550"/>
    </row>
  </sheetData>
  <sheetProtection algorithmName="SHA-512" hashValue="2WB/bmCW5isIFjLEGKfkwxAl12D/OPruh4jHUvTwsZckXdI26RYgdI1APTyaf3Z13nPS4WhravIW95RkM2Emvg==" saltValue="jPe/a9viVoWre4Hog3d68A==" spinCount="100000" sheet="1" objects="1" scenarios="1"/>
  <mergeCells count="34">
    <mergeCell ref="B27:G27"/>
    <mergeCell ref="B28:G28"/>
    <mergeCell ref="B29:G29"/>
    <mergeCell ref="B30:G30"/>
    <mergeCell ref="B24:G24"/>
    <mergeCell ref="B17:G17"/>
    <mergeCell ref="B18:G18"/>
    <mergeCell ref="B19:G19"/>
    <mergeCell ref="B22:G22"/>
    <mergeCell ref="B23:G23"/>
    <mergeCell ref="A9:G9"/>
    <mergeCell ref="A5:D5"/>
    <mergeCell ref="B12:G12"/>
    <mergeCell ref="B13:G13"/>
    <mergeCell ref="B14:G14"/>
    <mergeCell ref="B67:C67"/>
    <mergeCell ref="B60:C60"/>
    <mergeCell ref="B62:C62"/>
    <mergeCell ref="B63:C63"/>
    <mergeCell ref="B64:C64"/>
    <mergeCell ref="B66:C66"/>
    <mergeCell ref="B61:C61"/>
    <mergeCell ref="A73:G73"/>
    <mergeCell ref="B71:C71"/>
    <mergeCell ref="B68:C68"/>
    <mergeCell ref="B69:C69"/>
    <mergeCell ref="B70:C70"/>
    <mergeCell ref="A55:B55"/>
    <mergeCell ref="A37:C37"/>
    <mergeCell ref="A38:C38"/>
    <mergeCell ref="A40:C40"/>
    <mergeCell ref="A43:C43"/>
    <mergeCell ref="A51:B51"/>
    <mergeCell ref="A39:C39"/>
  </mergeCells>
  <phoneticPr fontId="5" type="noConversion"/>
  <dataValidations count="2">
    <dataValidation type="whole" operator="lessThanOrEqual" allowBlank="1" showInputMessage="1" showErrorMessage="1" error="Begrenzt auf maximal 2'500 Stunden pro Jahr!" sqref="D34" xr:uid="{00000000-0002-0000-0200-000000000000}">
      <formula1>2500</formula1>
    </dataValidation>
    <dataValidation type="list" allowBlank="1" showInputMessage="1" showErrorMessage="1" sqref="A34" xr:uid="{00000000-0002-0000-0200-000001000000}">
      <formula1>"1,2,3"</formula1>
    </dataValidation>
  </dataValidations>
  <pageMargins left="0.74803149606299213" right="0.78740157480314965" top="0.62992125984251968" bottom="0.78740157480314965" header="0.51181102362204722" footer="0.51181102362204722"/>
  <pageSetup paperSize="9" scale="58" orientation="portrait" r:id="rId1"/>
  <headerFooter alignWithMargins="0">
    <oddFooter>&amp;RJanuar 2026 / V1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25"/>
  <sheetViews>
    <sheetView zoomScale="80" zoomScaleNormal="80" workbookViewId="0">
      <selection activeCell="C12" sqref="C12"/>
    </sheetView>
  </sheetViews>
  <sheetFormatPr baseColWidth="10" defaultColWidth="11.42578125" defaultRowHeight="12.75" x14ac:dyDescent="0.2"/>
  <cols>
    <col min="1" max="2" width="40.7109375" style="98" customWidth="1"/>
    <col min="3" max="3" width="14.7109375" style="98" customWidth="1"/>
    <col min="4" max="4" width="22.5703125" style="98" customWidth="1"/>
    <col min="5" max="16384" width="11.42578125" style="98"/>
  </cols>
  <sheetData>
    <row r="1" spans="1:5" ht="15.75" customHeight="1" x14ac:dyDescent="0.2">
      <c r="A1" s="103" t="str">
        <f>Basisdaten!A1</f>
        <v>GESUNDHEITS-, SOZIAL- UND INTEGRATIONSDIREKTION DES KANTONS BERN</v>
      </c>
      <c r="B1" s="103"/>
      <c r="C1" s="95"/>
      <c r="D1" s="104"/>
      <c r="E1" s="95"/>
    </row>
    <row r="2" spans="1:5" ht="15.75" customHeight="1" x14ac:dyDescent="0.2">
      <c r="A2" s="103" t="s">
        <v>118</v>
      </c>
      <c r="B2" s="103"/>
      <c r="C2" s="95"/>
      <c r="D2" s="104"/>
      <c r="E2" s="95"/>
    </row>
    <row r="3" spans="1:5" x14ac:dyDescent="0.2">
      <c r="A3" s="95"/>
      <c r="B3" s="95"/>
      <c r="C3" s="95"/>
      <c r="D3" s="95"/>
      <c r="E3" s="95"/>
    </row>
    <row r="4" spans="1:5" x14ac:dyDescent="0.2">
      <c r="A4" s="95"/>
      <c r="B4" s="95"/>
      <c r="C4" s="95"/>
      <c r="D4" s="95"/>
      <c r="E4" s="95"/>
    </row>
    <row r="5" spans="1:5" ht="15.75" x14ac:dyDescent="0.2">
      <c r="A5" s="579" t="s">
        <v>83</v>
      </c>
      <c r="B5" s="579"/>
      <c r="C5" s="579"/>
      <c r="D5" s="137"/>
      <c r="E5" s="137"/>
    </row>
    <row r="6" spans="1:5" ht="15.75" x14ac:dyDescent="0.2">
      <c r="A6" s="109"/>
      <c r="B6" s="109"/>
      <c r="C6" s="109"/>
      <c r="D6" s="109"/>
      <c r="E6" s="109"/>
    </row>
    <row r="7" spans="1:5" ht="15.75" x14ac:dyDescent="0.2">
      <c r="A7" s="109" t="s">
        <v>94</v>
      </c>
      <c r="B7" s="588">
        <f>Basisdaten!B17</f>
        <v>0</v>
      </c>
      <c r="C7" s="588"/>
      <c r="D7" s="137"/>
      <c r="E7" s="137"/>
    </row>
    <row r="8" spans="1:5" x14ac:dyDescent="0.2">
      <c r="A8" s="6"/>
      <c r="B8" s="6"/>
      <c r="C8" s="6"/>
      <c r="D8" s="6"/>
      <c r="E8" s="6"/>
    </row>
    <row r="9" spans="1:5" ht="15.75" x14ac:dyDescent="0.2">
      <c r="A9" s="109" t="s">
        <v>18</v>
      </c>
      <c r="B9" s="109"/>
      <c r="C9" s="138">
        <f>Basisdaten!B7</f>
        <v>2026</v>
      </c>
      <c r="D9" s="109"/>
      <c r="E9" s="109"/>
    </row>
    <row r="10" spans="1:5" x14ac:dyDescent="0.2">
      <c r="A10" s="95"/>
      <c r="B10" s="95"/>
      <c r="C10" s="95"/>
    </row>
    <row r="11" spans="1:5" ht="13.5" thickBot="1" x14ac:dyDescent="0.25">
      <c r="A11" s="95"/>
      <c r="B11" s="95"/>
      <c r="C11" s="95"/>
    </row>
    <row r="12" spans="1:5" ht="22.5" customHeight="1" x14ac:dyDescent="0.2">
      <c r="A12" s="580" t="s">
        <v>93</v>
      </c>
      <c r="B12" s="581"/>
      <c r="C12" s="291"/>
    </row>
    <row r="13" spans="1:5" ht="22.5" customHeight="1" x14ac:dyDescent="0.2">
      <c r="A13" s="586" t="s">
        <v>90</v>
      </c>
      <c r="B13" s="587"/>
      <c r="C13" s="292"/>
    </row>
    <row r="14" spans="1:5" ht="22.5" customHeight="1" x14ac:dyDescent="0.2">
      <c r="A14" s="586" t="s">
        <v>91</v>
      </c>
      <c r="B14" s="587"/>
      <c r="C14" s="187">
        <f>Basisdaten!B34</f>
        <v>0</v>
      </c>
    </row>
    <row r="15" spans="1:5" ht="30" customHeight="1" thickBot="1" x14ac:dyDescent="0.25">
      <c r="A15" s="582" t="s">
        <v>92</v>
      </c>
      <c r="B15" s="583"/>
      <c r="C15" s="293"/>
    </row>
    <row r="16" spans="1:5" ht="27.6" customHeight="1" thickBot="1" x14ac:dyDescent="0.25">
      <c r="A16" s="188"/>
      <c r="B16" s="188"/>
      <c r="C16" s="154"/>
      <c r="D16" s="99"/>
    </row>
    <row r="17" spans="1:4" ht="22.5" customHeight="1" x14ac:dyDescent="0.2">
      <c r="A17" s="577" t="s">
        <v>113</v>
      </c>
      <c r="B17" s="189" t="s">
        <v>99</v>
      </c>
      <c r="C17" s="291"/>
      <c r="D17" s="136"/>
    </row>
    <row r="18" spans="1:4" ht="22.5" customHeight="1" x14ac:dyDescent="0.2">
      <c r="A18" s="578"/>
      <c r="B18" s="190" t="s">
        <v>100</v>
      </c>
      <c r="C18" s="292"/>
      <c r="D18" s="136"/>
    </row>
    <row r="19" spans="1:4" ht="36" customHeight="1" x14ac:dyDescent="0.2">
      <c r="A19" s="584" t="s">
        <v>114</v>
      </c>
      <c r="B19" s="585"/>
      <c r="C19" s="292"/>
    </row>
    <row r="20" spans="1:4" ht="36" customHeight="1" x14ac:dyDescent="0.2">
      <c r="A20" s="584" t="s">
        <v>115</v>
      </c>
      <c r="B20" s="585"/>
      <c r="C20" s="294"/>
    </row>
    <row r="21" spans="1:4" ht="36" customHeight="1" thickBot="1" x14ac:dyDescent="0.25">
      <c r="A21" s="582" t="s">
        <v>116</v>
      </c>
      <c r="B21" s="583"/>
      <c r="C21" s="293"/>
    </row>
    <row r="22" spans="1:4" ht="20.25" hidden="1" customHeight="1" thickBot="1" x14ac:dyDescent="0.25">
      <c r="A22" s="274"/>
      <c r="B22" s="274"/>
      <c r="C22" s="275"/>
    </row>
    <row r="23" spans="1:4" ht="36" hidden="1" customHeight="1" thickBot="1" x14ac:dyDescent="0.25">
      <c r="A23" s="575" t="s">
        <v>161</v>
      </c>
      <c r="B23" s="576"/>
      <c r="C23" s="295"/>
    </row>
    <row r="24" spans="1:4" ht="12.75" customHeight="1" x14ac:dyDescent="0.2">
      <c r="A24" s="274"/>
      <c r="B24" s="274"/>
      <c r="C24" s="275"/>
    </row>
    <row r="25" spans="1:4" x14ac:dyDescent="0.2">
      <c r="A25" s="199" t="s">
        <v>112</v>
      </c>
    </row>
  </sheetData>
  <sheetProtection algorithmName="SHA-512" hashValue="PLkT27m/pLx4+PvxSZUwtEtPg46jjPBmHcc4EGX3jzN8joq4P6vRLzFX7OGYNIBZ+5WQL4Y53e4iS/XKcJNO9g==" saltValue="SAfbE419LJyiIw2JKhZr9w==" spinCount="100000" sheet="1" objects="1" scenarios="1"/>
  <mergeCells count="11">
    <mergeCell ref="A23:B23"/>
    <mergeCell ref="A17:A18"/>
    <mergeCell ref="A5:C5"/>
    <mergeCell ref="A12:B12"/>
    <mergeCell ref="A21:B21"/>
    <mergeCell ref="A20:B20"/>
    <mergeCell ref="A19:B19"/>
    <mergeCell ref="A15:B15"/>
    <mergeCell ref="A14:B14"/>
    <mergeCell ref="A13:B13"/>
    <mergeCell ref="B7:C7"/>
  </mergeCells>
  <pageMargins left="0.7" right="0.7" top="0.78740157499999996" bottom="0.78740157499999996" header="0.3" footer="0.3"/>
  <pageSetup paperSize="9" scale="9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2">
    <pageSetUpPr fitToPage="1"/>
  </sheetPr>
  <dimension ref="A1:BM598"/>
  <sheetViews>
    <sheetView showGridLines="0" zoomScale="80" zoomScaleNormal="80" workbookViewId="0">
      <pane ySplit="25" topLeftCell="A26" activePane="bottomLeft" state="frozen"/>
      <selection activeCell="M21" sqref="M21"/>
      <selection pane="bottomLeft" activeCell="C28" sqref="C28"/>
    </sheetView>
  </sheetViews>
  <sheetFormatPr baseColWidth="10" defaultColWidth="11.42578125" defaultRowHeight="12.75" x14ac:dyDescent="0.2"/>
  <cols>
    <col min="1" max="1" width="23" style="95" customWidth="1"/>
    <col min="2" max="2" width="17.42578125" style="95" customWidth="1"/>
    <col min="3" max="3" width="43.5703125" style="95" customWidth="1"/>
    <col min="4" max="5" width="10.7109375" style="95" customWidth="1"/>
    <col min="6" max="6" width="12" style="139" customWidth="1"/>
    <col min="7" max="8" width="10.7109375" style="95" bestFit="1" customWidth="1"/>
    <col min="9" max="12" width="10.28515625" style="95" customWidth="1"/>
    <col min="13" max="13" width="10.28515625" style="140" customWidth="1"/>
    <col min="14" max="14" width="17.85546875" style="459" customWidth="1"/>
    <col min="15" max="15" width="12.28515625" style="459" customWidth="1"/>
    <col min="16" max="16" width="11.42578125" style="459"/>
    <col min="17" max="17" width="13" style="459" customWidth="1"/>
    <col min="18" max="19" width="11.42578125" style="459"/>
    <col min="20" max="16384" width="11.42578125" style="95"/>
  </cols>
  <sheetData>
    <row r="1" spans="1:15" x14ac:dyDescent="0.2">
      <c r="A1" s="103" t="str">
        <f>Basisdaten!A1</f>
        <v>GESUNDHEITS-, SOZIAL- UND INTEGRATIONSDIREKTION DES KANTONS BERN</v>
      </c>
    </row>
    <row r="2" spans="1:15" ht="12" customHeight="1" x14ac:dyDescent="0.2">
      <c r="A2" s="103" t="s">
        <v>118</v>
      </c>
    </row>
    <row r="3" spans="1:15" ht="12" customHeight="1" x14ac:dyDescent="0.2">
      <c r="A3" s="103"/>
    </row>
    <row r="4" spans="1:15" ht="12" customHeight="1" x14ac:dyDescent="0.2">
      <c r="A4" s="103"/>
    </row>
    <row r="5" spans="1:15" x14ac:dyDescent="0.2">
      <c r="A5" s="103" t="s">
        <v>18</v>
      </c>
      <c r="B5" s="141">
        <f>Basisdaten!B7</f>
        <v>2026</v>
      </c>
    </row>
    <row r="6" spans="1:15" x14ac:dyDescent="0.2">
      <c r="A6" s="103" t="s">
        <v>19</v>
      </c>
      <c r="B6" s="593" t="str">
        <f>IF(Basisdaten!B17="","",Basisdaten!B17)</f>
        <v/>
      </c>
      <c r="C6" s="593"/>
      <c r="D6" s="389"/>
      <c r="E6" s="389"/>
      <c r="F6" s="142"/>
    </row>
    <row r="7" spans="1:15" hidden="1" x14ac:dyDescent="0.2"/>
    <row r="8" spans="1:15" hidden="1" x14ac:dyDescent="0.2">
      <c r="A8" s="95" t="s">
        <v>126</v>
      </c>
      <c r="B8" s="104"/>
    </row>
    <row r="9" spans="1:15" hidden="1" x14ac:dyDescent="0.2">
      <c r="A9" s="126" t="s">
        <v>204</v>
      </c>
      <c r="B9" s="104"/>
    </row>
    <row r="10" spans="1:15" hidden="1" x14ac:dyDescent="0.2">
      <c r="A10" s="126" t="s">
        <v>205</v>
      </c>
      <c r="B10" s="104"/>
    </row>
    <row r="11" spans="1:15" x14ac:dyDescent="0.2">
      <c r="B11" s="104"/>
    </row>
    <row r="12" spans="1:15" ht="32.25" customHeight="1" x14ac:dyDescent="0.2">
      <c r="A12" s="594" t="s">
        <v>124</v>
      </c>
      <c r="B12" s="595"/>
      <c r="C12" s="595"/>
      <c r="D12" s="595"/>
      <c r="E12" s="595"/>
      <c r="F12" s="595"/>
      <c r="G12" s="595"/>
      <c r="H12" s="595"/>
      <c r="I12" s="595"/>
      <c r="J12" s="595"/>
      <c r="K12" s="595"/>
      <c r="L12" s="595"/>
      <c r="M12" s="595"/>
    </row>
    <row r="14" spans="1:15" ht="18.75" customHeight="1" x14ac:dyDescent="0.2">
      <c r="C14" s="603" t="s">
        <v>61</v>
      </c>
      <c r="D14" s="604"/>
      <c r="E14" s="604"/>
      <c r="F14" s="605"/>
      <c r="G14" s="597" t="s">
        <v>52</v>
      </c>
      <c r="H14" s="598"/>
      <c r="I14" s="598"/>
      <c r="J14" s="598"/>
      <c r="K14" s="599"/>
      <c r="L14" s="143"/>
      <c r="M14" s="144"/>
    </row>
    <row r="15" spans="1:15" ht="13.5" customHeight="1" x14ac:dyDescent="0.2">
      <c r="C15" s="606"/>
      <c r="D15" s="607"/>
      <c r="E15" s="607"/>
      <c r="F15" s="608"/>
      <c r="G15" s="600"/>
      <c r="H15" s="601"/>
      <c r="I15" s="601"/>
      <c r="J15" s="601"/>
      <c r="K15" s="602"/>
      <c r="L15" s="64"/>
      <c r="M15" s="65"/>
    </row>
    <row r="16" spans="1:15" ht="15" customHeight="1" x14ac:dyDescent="0.2">
      <c r="A16" s="114"/>
      <c r="B16" s="114"/>
      <c r="C16" s="609"/>
      <c r="D16" s="610"/>
      <c r="E16" s="610"/>
      <c r="F16" s="611"/>
      <c r="G16" s="57" t="s">
        <v>21</v>
      </c>
      <c r="H16" s="57" t="s">
        <v>22</v>
      </c>
      <c r="I16" s="57" t="s">
        <v>23</v>
      </c>
      <c r="J16" s="57" t="s">
        <v>25</v>
      </c>
      <c r="K16" s="145" t="s">
        <v>7</v>
      </c>
      <c r="L16" s="146"/>
      <c r="M16" s="147"/>
      <c r="N16" s="460"/>
      <c r="O16" s="460"/>
    </row>
    <row r="17" spans="1:65" ht="13.5" customHeight="1" x14ac:dyDescent="0.2">
      <c r="A17" s="596"/>
      <c r="B17" s="596"/>
      <c r="C17" s="612" t="str">
        <f>A8</f>
        <v>Invalid gemäss ATSG, mit Rente (BE)</v>
      </c>
      <c r="D17" s="613"/>
      <c r="E17" s="613"/>
      <c r="F17" s="614"/>
      <c r="G17" s="148">
        <f>SUMIF($C26:$C$598,$C$17,$I$26:$I598)</f>
        <v>0</v>
      </c>
      <c r="H17" s="148">
        <f>SUMIF($C26:$C$598,$C$17,$J$26:$J598)</f>
        <v>0</v>
      </c>
      <c r="I17" s="148">
        <f>SUMIF($C26:$C$598,$C$17,$K$26:$K598)</f>
        <v>0</v>
      </c>
      <c r="J17" s="148">
        <f>SUMIF($C26:$C$598,$C$17,$L$26:$L598)</f>
        <v>0</v>
      </c>
      <c r="K17" s="149">
        <f>SUM(G17:J17)</f>
        <v>0</v>
      </c>
      <c r="L17" s="114"/>
      <c r="M17" s="150"/>
    </row>
    <row r="18" spans="1:65" ht="13.5" customHeight="1" x14ac:dyDescent="0.2">
      <c r="A18" s="596"/>
      <c r="B18" s="596"/>
      <c r="C18" s="435" t="str">
        <f>A9</f>
        <v>Invalid gem. ATSG, ohne Rente (BE) (in Abklärung IV-Rente)</v>
      </c>
      <c r="D18" s="431"/>
      <c r="E18" s="431"/>
      <c r="F18" s="436"/>
      <c r="G18" s="148">
        <f>SUMIF($C26:$C$598,$C$18,$I$26:$I599)</f>
        <v>0</v>
      </c>
      <c r="H18" s="148">
        <f>SUMIF($C26:$C$598,$C$18,$J$26:$J599)</f>
        <v>0</v>
      </c>
      <c r="I18" s="148">
        <f>SUMIF($C26:$C$598,$C$18,$K$26:$K599)</f>
        <v>0</v>
      </c>
      <c r="J18" s="148">
        <f>SUMIF($C26:$C$598,$C$18,$L$26:$L599)</f>
        <v>0</v>
      </c>
      <c r="K18" s="149">
        <f>SUM(G18:J18)</f>
        <v>0</v>
      </c>
      <c r="L18" s="114"/>
      <c r="M18" s="150"/>
    </row>
    <row r="19" spans="1:65" ht="13.5" customHeight="1" x14ac:dyDescent="0.2">
      <c r="A19" s="596"/>
      <c r="B19" s="596"/>
      <c r="C19" s="204" t="str">
        <f>A10</f>
        <v>Invalid gem. ATSG, ohne Rente (BE) (neg. Rentenentscheid)</v>
      </c>
      <c r="D19" s="390"/>
      <c r="E19" s="390"/>
      <c r="F19" s="205"/>
      <c r="G19" s="148">
        <f>SUMIF($C26:$C$598,$C$19,$I$26:$I598)</f>
        <v>0</v>
      </c>
      <c r="H19" s="148">
        <f>SUMIF($C26:$C$598,$C$19,$J$26:$J598)</f>
        <v>0</v>
      </c>
      <c r="I19" s="148">
        <f>SUMIF($C26:$C$598,$C$19,$K$26:$K598)</f>
        <v>0</v>
      </c>
      <c r="J19" s="148">
        <f>SUMIF($C26:$C$598,$C$19,$L$26:$L598)</f>
        <v>0</v>
      </c>
      <c r="K19" s="149">
        <f>SUM(G19:J19)</f>
        <v>0</v>
      </c>
      <c r="L19" s="114"/>
      <c r="M19" s="150"/>
    </row>
    <row r="20" spans="1:65" ht="13.5" customHeight="1" x14ac:dyDescent="0.2">
      <c r="A20" s="596"/>
      <c r="B20" s="596"/>
      <c r="C20" s="539" t="s">
        <v>7</v>
      </c>
      <c r="D20" s="615"/>
      <c r="E20" s="615"/>
      <c r="F20" s="541"/>
      <c r="G20" s="151">
        <f>SUM(G17:G19)</f>
        <v>0</v>
      </c>
      <c r="H20" s="151">
        <f>SUM(H17:H19)</f>
        <v>0</v>
      </c>
      <c r="I20" s="151">
        <f>SUM(I17:I19)</f>
        <v>0</v>
      </c>
      <c r="J20" s="151">
        <f>SUM(J17:J19)</f>
        <v>0</v>
      </c>
      <c r="K20" s="149">
        <f>SUM(K17:K19)</f>
        <v>0</v>
      </c>
      <c r="L20" s="120"/>
      <c r="M20" s="150"/>
    </row>
    <row r="21" spans="1:65" ht="17.25" customHeight="1" x14ac:dyDescent="0.2">
      <c r="A21" s="101"/>
      <c r="B21" s="101"/>
      <c r="C21" s="474" t="s">
        <v>224</v>
      </c>
      <c r="D21" s="114"/>
      <c r="E21" s="114"/>
      <c r="F21" s="152"/>
      <c r="G21" s="467" t="b">
        <v>0</v>
      </c>
      <c r="H21" s="467" t="b">
        <v>0</v>
      </c>
      <c r="I21" s="467" t="b">
        <v>0</v>
      </c>
      <c r="J21" s="467" t="b">
        <v>0</v>
      </c>
      <c r="K21" s="468" t="b">
        <v>0</v>
      </c>
      <c r="L21" s="114"/>
      <c r="M21" s="150"/>
    </row>
    <row r="22" spans="1:65" ht="13.5" customHeight="1" x14ac:dyDescent="0.2">
      <c r="A22" s="101"/>
      <c r="B22" s="101"/>
      <c r="C22" s="114"/>
      <c r="D22" s="114"/>
      <c r="E22" s="114"/>
      <c r="F22" s="152"/>
      <c r="G22" s="120"/>
      <c r="H22" s="120"/>
      <c r="I22" s="120"/>
      <c r="J22" s="120"/>
      <c r="K22" s="153"/>
      <c r="L22" s="114"/>
      <c r="M22" s="150"/>
    </row>
    <row r="23" spans="1:65" ht="13.5" customHeight="1" x14ac:dyDescent="0.2">
      <c r="A23" s="101"/>
      <c r="B23" s="101"/>
      <c r="C23" s="114"/>
      <c r="D23" s="114"/>
      <c r="E23" s="114"/>
      <c r="F23" s="152"/>
      <c r="G23" s="120"/>
      <c r="H23" s="120"/>
      <c r="I23" s="120"/>
      <c r="J23" s="120"/>
      <c r="K23" s="120"/>
      <c r="L23" s="120"/>
      <c r="M23" s="154"/>
    </row>
    <row r="24" spans="1:65" ht="18" customHeight="1" x14ac:dyDescent="0.2">
      <c r="A24" s="617" t="s">
        <v>0</v>
      </c>
      <c r="B24" s="617" t="s">
        <v>8</v>
      </c>
      <c r="C24" s="617" t="s">
        <v>9</v>
      </c>
      <c r="D24" s="589" t="s">
        <v>177</v>
      </c>
      <c r="E24" s="589" t="s">
        <v>178</v>
      </c>
      <c r="F24" s="589" t="s">
        <v>84</v>
      </c>
      <c r="G24" s="616" t="s">
        <v>10</v>
      </c>
      <c r="H24" s="616" t="s">
        <v>159</v>
      </c>
      <c r="I24" s="592" t="s">
        <v>20</v>
      </c>
      <c r="J24" s="592"/>
      <c r="K24" s="592"/>
      <c r="L24" s="592"/>
      <c r="M24" s="296"/>
      <c r="N24" s="590" t="s">
        <v>224</v>
      </c>
      <c r="O24" s="591"/>
      <c r="P24" s="591"/>
      <c r="Q24" s="591"/>
      <c r="R24" s="591"/>
      <c r="S24" s="591"/>
    </row>
    <row r="25" spans="1:65" s="155" customFormat="1" ht="41.25" customHeight="1" x14ac:dyDescent="0.2">
      <c r="A25" s="617"/>
      <c r="B25" s="617"/>
      <c r="C25" s="617"/>
      <c r="D25" s="589"/>
      <c r="E25" s="589"/>
      <c r="F25" s="589"/>
      <c r="G25" s="616"/>
      <c r="H25" s="616"/>
      <c r="I25" s="297" t="s">
        <v>21</v>
      </c>
      <c r="J25" s="297" t="s">
        <v>22</v>
      </c>
      <c r="K25" s="297" t="s">
        <v>23</v>
      </c>
      <c r="L25" s="297" t="s">
        <v>24</v>
      </c>
      <c r="M25" s="298" t="s">
        <v>7</v>
      </c>
      <c r="N25" s="461" t="s">
        <v>0</v>
      </c>
      <c r="O25" s="461" t="s">
        <v>10</v>
      </c>
      <c r="P25" s="461" t="s">
        <v>159</v>
      </c>
      <c r="Q25" s="463" t="s">
        <v>221</v>
      </c>
      <c r="R25" s="463" t="s">
        <v>222</v>
      </c>
      <c r="S25" s="461" t="s">
        <v>223</v>
      </c>
      <c r="T25" s="95"/>
      <c r="U25" s="95"/>
      <c r="V25" s="95"/>
      <c r="W25" s="95"/>
      <c r="X25" s="95"/>
      <c r="Y25" s="95"/>
      <c r="Z25" s="95"/>
      <c r="AA25" s="95"/>
      <c r="AB25" s="95"/>
      <c r="AC25" s="95"/>
      <c r="AD25" s="95"/>
      <c r="AE25" s="95"/>
      <c r="AF25" s="95"/>
      <c r="AG25" s="95"/>
      <c r="AH25" s="95"/>
      <c r="AI25" s="95"/>
      <c r="AJ25" s="95"/>
      <c r="AK25" s="95"/>
      <c r="AL25" s="95"/>
      <c r="AM25" s="95"/>
      <c r="AN25" s="95"/>
      <c r="AO25" s="95"/>
      <c r="AP25" s="95"/>
      <c r="AQ25" s="95"/>
      <c r="AR25" s="95"/>
      <c r="AS25" s="95"/>
      <c r="AT25" s="95"/>
      <c r="AU25" s="95"/>
      <c r="AV25" s="95"/>
      <c r="AW25" s="95"/>
      <c r="AX25" s="95"/>
      <c r="AY25" s="95"/>
      <c r="AZ25" s="95"/>
      <c r="BA25" s="95"/>
      <c r="BB25" s="95"/>
      <c r="BC25" s="95"/>
      <c r="BD25" s="95"/>
      <c r="BE25" s="95"/>
      <c r="BF25" s="95"/>
      <c r="BG25" s="95"/>
      <c r="BH25" s="95"/>
      <c r="BI25" s="95"/>
      <c r="BJ25" s="95"/>
      <c r="BK25" s="95"/>
      <c r="BL25" s="95"/>
      <c r="BM25" s="95"/>
    </row>
    <row r="26" spans="1:65" ht="13.5" customHeight="1" x14ac:dyDescent="0.2">
      <c r="A26" s="303"/>
      <c r="B26" s="303"/>
      <c r="C26" s="286"/>
      <c r="D26" s="391"/>
      <c r="E26" s="391"/>
      <c r="F26" s="299"/>
      <c r="G26" s="300"/>
      <c r="H26" s="300"/>
      <c r="I26" s="301"/>
      <c r="J26" s="301"/>
      <c r="K26" s="301"/>
      <c r="L26" s="301"/>
      <c r="M26" s="302">
        <f>SUM(I26:L26)</f>
        <v>0</v>
      </c>
      <c r="N26" s="462" t="str">
        <f>CONCATENATE(A26," ",B26)</f>
        <v xml:space="preserve"> </v>
      </c>
      <c r="O26" s="464" t="str">
        <f>IF(YEAR($G26)&lt;$B$5,CONCATENATE("01.01.",$B$5),$G26)</f>
        <v>01.01.2026</v>
      </c>
      <c r="P26" s="464" t="str">
        <f>IF($H26="",CONCATENATE("31.12.",$B$5),H26)</f>
        <v>31.12.2026</v>
      </c>
      <c r="Q26" s="465">
        <f>NETWORKDAYS(O26,P26)</f>
        <v>261</v>
      </c>
      <c r="R26" s="465">
        <f>IF(E26="",($Q26*9),($Q26*9)*$E26)</f>
        <v>2349</v>
      </c>
      <c r="S26" s="465">
        <f>M26-R26</f>
        <v>-2349</v>
      </c>
    </row>
    <row r="27" spans="1:65" ht="13.5" customHeight="1" x14ac:dyDescent="0.2">
      <c r="A27" s="286"/>
      <c r="B27" s="286"/>
      <c r="C27" s="286"/>
      <c r="D27" s="391"/>
      <c r="E27" s="391"/>
      <c r="F27" s="299"/>
      <c r="G27" s="300"/>
      <c r="H27" s="300"/>
      <c r="I27" s="301"/>
      <c r="J27" s="301"/>
      <c r="K27" s="301"/>
      <c r="L27" s="301"/>
      <c r="M27" s="302">
        <f t="shared" ref="M27:M90" si="0">SUM(I27:L27)</f>
        <v>0</v>
      </c>
      <c r="N27" s="462" t="str">
        <f t="shared" ref="N27:N90" si="1">CONCATENATE(A27," ",B27)</f>
        <v xml:space="preserve"> </v>
      </c>
      <c r="O27" s="464" t="str">
        <f t="shared" ref="O27:O90" si="2">IF(YEAR($G27)&lt;$B$5,CONCATENATE("01.01.",$B$5),$G27)</f>
        <v>01.01.2026</v>
      </c>
      <c r="P27" s="464" t="str">
        <f t="shared" ref="P27:P90" si="3">IF($H27="",CONCATENATE("31.12.",$B$5),H27)</f>
        <v>31.12.2026</v>
      </c>
      <c r="Q27" s="465">
        <f t="shared" ref="Q27:Q90" si="4">NETWORKDAYS(O27,P27)</f>
        <v>261</v>
      </c>
      <c r="R27" s="465">
        <f t="shared" ref="R27:R90" si="5">IF(E27="",($Q27*9),($Q27*9)*$E27)</f>
        <v>2349</v>
      </c>
      <c r="S27" s="465">
        <f t="shared" ref="S27:S90" si="6">M27-R27</f>
        <v>-2349</v>
      </c>
    </row>
    <row r="28" spans="1:65" ht="13.5" customHeight="1" x14ac:dyDescent="0.2">
      <c r="A28" s="286"/>
      <c r="B28" s="286"/>
      <c r="C28" s="286"/>
      <c r="D28" s="391"/>
      <c r="E28" s="391"/>
      <c r="F28" s="299"/>
      <c r="G28" s="300"/>
      <c r="H28" s="300"/>
      <c r="I28" s="301"/>
      <c r="J28" s="301"/>
      <c r="K28" s="301"/>
      <c r="L28" s="301"/>
      <c r="M28" s="302">
        <f t="shared" si="0"/>
        <v>0</v>
      </c>
      <c r="N28" s="462" t="str">
        <f t="shared" si="1"/>
        <v xml:space="preserve"> </v>
      </c>
      <c r="O28" s="464" t="str">
        <f t="shared" si="2"/>
        <v>01.01.2026</v>
      </c>
      <c r="P28" s="464" t="str">
        <f t="shared" si="3"/>
        <v>31.12.2026</v>
      </c>
      <c r="Q28" s="465">
        <f t="shared" si="4"/>
        <v>261</v>
      </c>
      <c r="R28" s="465">
        <f t="shared" si="5"/>
        <v>2349</v>
      </c>
      <c r="S28" s="465">
        <f t="shared" si="6"/>
        <v>-2349</v>
      </c>
    </row>
    <row r="29" spans="1:65" ht="13.5" customHeight="1" x14ac:dyDescent="0.2">
      <c r="A29" s="303"/>
      <c r="B29" s="303"/>
      <c r="C29" s="286"/>
      <c r="D29" s="391"/>
      <c r="E29" s="391"/>
      <c r="F29" s="299"/>
      <c r="G29" s="300"/>
      <c r="H29" s="300"/>
      <c r="I29" s="301"/>
      <c r="J29" s="301"/>
      <c r="K29" s="301"/>
      <c r="L29" s="301"/>
      <c r="M29" s="302">
        <f t="shared" si="0"/>
        <v>0</v>
      </c>
      <c r="N29" s="462" t="str">
        <f t="shared" si="1"/>
        <v xml:space="preserve"> </v>
      </c>
      <c r="O29" s="464" t="str">
        <f t="shared" si="2"/>
        <v>01.01.2026</v>
      </c>
      <c r="P29" s="464" t="str">
        <f t="shared" si="3"/>
        <v>31.12.2026</v>
      </c>
      <c r="Q29" s="465">
        <f t="shared" si="4"/>
        <v>261</v>
      </c>
      <c r="R29" s="465">
        <f t="shared" si="5"/>
        <v>2349</v>
      </c>
      <c r="S29" s="465">
        <f t="shared" si="6"/>
        <v>-2349</v>
      </c>
    </row>
    <row r="30" spans="1:65" ht="13.5" customHeight="1" x14ac:dyDescent="0.2">
      <c r="A30" s="286"/>
      <c r="B30" s="286"/>
      <c r="C30" s="286"/>
      <c r="D30" s="391"/>
      <c r="E30" s="391"/>
      <c r="F30" s="299"/>
      <c r="G30" s="300"/>
      <c r="H30" s="300"/>
      <c r="I30" s="301"/>
      <c r="J30" s="301"/>
      <c r="K30" s="301"/>
      <c r="L30" s="301"/>
      <c r="M30" s="302">
        <f t="shared" si="0"/>
        <v>0</v>
      </c>
      <c r="N30" s="462" t="str">
        <f t="shared" si="1"/>
        <v xml:space="preserve"> </v>
      </c>
      <c r="O30" s="464" t="str">
        <f t="shared" si="2"/>
        <v>01.01.2026</v>
      </c>
      <c r="P30" s="464" t="str">
        <f t="shared" si="3"/>
        <v>31.12.2026</v>
      </c>
      <c r="Q30" s="465">
        <f t="shared" si="4"/>
        <v>261</v>
      </c>
      <c r="R30" s="465">
        <f t="shared" si="5"/>
        <v>2349</v>
      </c>
      <c r="S30" s="465">
        <f t="shared" si="6"/>
        <v>-2349</v>
      </c>
    </row>
    <row r="31" spans="1:65" ht="13.5" customHeight="1" x14ac:dyDescent="0.2">
      <c r="A31" s="303"/>
      <c r="B31" s="303"/>
      <c r="C31" s="286"/>
      <c r="D31" s="391"/>
      <c r="E31" s="391"/>
      <c r="F31" s="299"/>
      <c r="G31" s="300"/>
      <c r="H31" s="300"/>
      <c r="I31" s="301"/>
      <c r="J31" s="301"/>
      <c r="K31" s="301"/>
      <c r="L31" s="301"/>
      <c r="M31" s="302">
        <f t="shared" si="0"/>
        <v>0</v>
      </c>
      <c r="N31" s="462" t="str">
        <f t="shared" si="1"/>
        <v xml:space="preserve"> </v>
      </c>
      <c r="O31" s="464" t="str">
        <f t="shared" si="2"/>
        <v>01.01.2026</v>
      </c>
      <c r="P31" s="464" t="str">
        <f t="shared" si="3"/>
        <v>31.12.2026</v>
      </c>
      <c r="Q31" s="465">
        <f t="shared" si="4"/>
        <v>261</v>
      </c>
      <c r="R31" s="465">
        <f t="shared" si="5"/>
        <v>2349</v>
      </c>
      <c r="S31" s="465">
        <f t="shared" si="6"/>
        <v>-2349</v>
      </c>
    </row>
    <row r="32" spans="1:65" ht="13.5" customHeight="1" x14ac:dyDescent="0.2">
      <c r="A32" s="286"/>
      <c r="B32" s="286"/>
      <c r="C32" s="286"/>
      <c r="D32" s="391"/>
      <c r="E32" s="391"/>
      <c r="F32" s="299"/>
      <c r="G32" s="300"/>
      <c r="H32" s="300"/>
      <c r="I32" s="301"/>
      <c r="J32" s="301"/>
      <c r="K32" s="301"/>
      <c r="L32" s="301"/>
      <c r="M32" s="302">
        <f t="shared" si="0"/>
        <v>0</v>
      </c>
      <c r="N32" s="462" t="str">
        <f t="shared" si="1"/>
        <v xml:space="preserve"> </v>
      </c>
      <c r="O32" s="464" t="str">
        <f t="shared" si="2"/>
        <v>01.01.2026</v>
      </c>
      <c r="P32" s="464" t="str">
        <f t="shared" si="3"/>
        <v>31.12.2026</v>
      </c>
      <c r="Q32" s="465">
        <f t="shared" si="4"/>
        <v>261</v>
      </c>
      <c r="R32" s="465">
        <f t="shared" si="5"/>
        <v>2349</v>
      </c>
      <c r="S32" s="465">
        <f t="shared" si="6"/>
        <v>-2349</v>
      </c>
    </row>
    <row r="33" spans="1:19" ht="13.5" customHeight="1" x14ac:dyDescent="0.2">
      <c r="A33" s="286"/>
      <c r="B33" s="286"/>
      <c r="C33" s="286"/>
      <c r="D33" s="391"/>
      <c r="E33" s="391"/>
      <c r="F33" s="299"/>
      <c r="G33" s="300"/>
      <c r="H33" s="300"/>
      <c r="I33" s="301"/>
      <c r="J33" s="301"/>
      <c r="K33" s="301"/>
      <c r="L33" s="301"/>
      <c r="M33" s="302">
        <f t="shared" si="0"/>
        <v>0</v>
      </c>
      <c r="N33" s="462" t="str">
        <f t="shared" si="1"/>
        <v xml:space="preserve"> </v>
      </c>
      <c r="O33" s="464" t="str">
        <f t="shared" si="2"/>
        <v>01.01.2026</v>
      </c>
      <c r="P33" s="464" t="str">
        <f t="shared" si="3"/>
        <v>31.12.2026</v>
      </c>
      <c r="Q33" s="465">
        <f t="shared" si="4"/>
        <v>261</v>
      </c>
      <c r="R33" s="465">
        <f t="shared" si="5"/>
        <v>2349</v>
      </c>
      <c r="S33" s="465">
        <f t="shared" si="6"/>
        <v>-2349</v>
      </c>
    </row>
    <row r="34" spans="1:19" ht="13.5" customHeight="1" x14ac:dyDescent="0.2">
      <c r="A34" s="286"/>
      <c r="B34" s="286"/>
      <c r="C34" s="286"/>
      <c r="D34" s="391"/>
      <c r="E34" s="391"/>
      <c r="F34" s="299"/>
      <c r="G34" s="300"/>
      <c r="H34" s="300"/>
      <c r="I34" s="301"/>
      <c r="J34" s="301"/>
      <c r="K34" s="301"/>
      <c r="L34" s="301"/>
      <c r="M34" s="302">
        <f t="shared" si="0"/>
        <v>0</v>
      </c>
      <c r="N34" s="462" t="str">
        <f t="shared" si="1"/>
        <v xml:space="preserve"> </v>
      </c>
      <c r="O34" s="464" t="str">
        <f t="shared" si="2"/>
        <v>01.01.2026</v>
      </c>
      <c r="P34" s="464" t="str">
        <f t="shared" si="3"/>
        <v>31.12.2026</v>
      </c>
      <c r="Q34" s="465">
        <f t="shared" si="4"/>
        <v>261</v>
      </c>
      <c r="R34" s="465">
        <f t="shared" si="5"/>
        <v>2349</v>
      </c>
      <c r="S34" s="465">
        <f t="shared" si="6"/>
        <v>-2349</v>
      </c>
    </row>
    <row r="35" spans="1:19" ht="13.5" customHeight="1" x14ac:dyDescent="0.2">
      <c r="A35" s="286"/>
      <c r="B35" s="286"/>
      <c r="C35" s="286"/>
      <c r="D35" s="391"/>
      <c r="E35" s="391"/>
      <c r="F35" s="299"/>
      <c r="G35" s="300"/>
      <c r="H35" s="300"/>
      <c r="I35" s="301"/>
      <c r="J35" s="301"/>
      <c r="K35" s="301"/>
      <c r="L35" s="301"/>
      <c r="M35" s="302">
        <f t="shared" si="0"/>
        <v>0</v>
      </c>
      <c r="N35" s="462" t="str">
        <f t="shared" si="1"/>
        <v xml:space="preserve"> </v>
      </c>
      <c r="O35" s="464" t="str">
        <f t="shared" si="2"/>
        <v>01.01.2026</v>
      </c>
      <c r="P35" s="464" t="str">
        <f t="shared" si="3"/>
        <v>31.12.2026</v>
      </c>
      <c r="Q35" s="465">
        <f t="shared" si="4"/>
        <v>261</v>
      </c>
      <c r="R35" s="465">
        <f t="shared" si="5"/>
        <v>2349</v>
      </c>
      <c r="S35" s="465">
        <f t="shared" si="6"/>
        <v>-2349</v>
      </c>
    </row>
    <row r="36" spans="1:19" ht="13.5" customHeight="1" x14ac:dyDescent="0.2">
      <c r="A36" s="286"/>
      <c r="B36" s="286"/>
      <c r="C36" s="286"/>
      <c r="D36" s="391"/>
      <c r="E36" s="391"/>
      <c r="F36" s="299"/>
      <c r="G36" s="300"/>
      <c r="H36" s="300"/>
      <c r="I36" s="301"/>
      <c r="J36" s="301"/>
      <c r="K36" s="301"/>
      <c r="L36" s="301"/>
      <c r="M36" s="302">
        <f t="shared" si="0"/>
        <v>0</v>
      </c>
      <c r="N36" s="462" t="str">
        <f t="shared" si="1"/>
        <v xml:space="preserve"> </v>
      </c>
      <c r="O36" s="464" t="str">
        <f t="shared" si="2"/>
        <v>01.01.2026</v>
      </c>
      <c r="P36" s="464" t="str">
        <f t="shared" si="3"/>
        <v>31.12.2026</v>
      </c>
      <c r="Q36" s="465">
        <f t="shared" si="4"/>
        <v>261</v>
      </c>
      <c r="R36" s="465">
        <f t="shared" si="5"/>
        <v>2349</v>
      </c>
      <c r="S36" s="465">
        <f t="shared" si="6"/>
        <v>-2349</v>
      </c>
    </row>
    <row r="37" spans="1:19" ht="13.5" customHeight="1" x14ac:dyDescent="0.2">
      <c r="A37" s="286"/>
      <c r="B37" s="286"/>
      <c r="C37" s="286"/>
      <c r="D37" s="391"/>
      <c r="E37" s="391"/>
      <c r="F37" s="299"/>
      <c r="G37" s="300"/>
      <c r="H37" s="300"/>
      <c r="I37" s="301"/>
      <c r="J37" s="301"/>
      <c r="K37" s="301"/>
      <c r="L37" s="301"/>
      <c r="M37" s="302">
        <f t="shared" si="0"/>
        <v>0</v>
      </c>
      <c r="N37" s="462" t="str">
        <f t="shared" si="1"/>
        <v xml:space="preserve"> </v>
      </c>
      <c r="O37" s="464" t="str">
        <f t="shared" si="2"/>
        <v>01.01.2026</v>
      </c>
      <c r="P37" s="464" t="str">
        <f t="shared" si="3"/>
        <v>31.12.2026</v>
      </c>
      <c r="Q37" s="465">
        <f t="shared" si="4"/>
        <v>261</v>
      </c>
      <c r="R37" s="465">
        <f t="shared" si="5"/>
        <v>2349</v>
      </c>
      <c r="S37" s="465">
        <f t="shared" si="6"/>
        <v>-2349</v>
      </c>
    </row>
    <row r="38" spans="1:19" ht="13.5" customHeight="1" x14ac:dyDescent="0.2">
      <c r="A38" s="286"/>
      <c r="B38" s="286"/>
      <c r="C38" s="286"/>
      <c r="D38" s="391"/>
      <c r="E38" s="391"/>
      <c r="F38" s="299"/>
      <c r="G38" s="300"/>
      <c r="H38" s="300"/>
      <c r="I38" s="301"/>
      <c r="J38" s="301"/>
      <c r="K38" s="301"/>
      <c r="L38" s="301"/>
      <c r="M38" s="302">
        <f t="shared" si="0"/>
        <v>0</v>
      </c>
      <c r="N38" s="462" t="str">
        <f t="shared" si="1"/>
        <v xml:space="preserve"> </v>
      </c>
      <c r="O38" s="464" t="str">
        <f t="shared" si="2"/>
        <v>01.01.2026</v>
      </c>
      <c r="P38" s="464" t="str">
        <f t="shared" si="3"/>
        <v>31.12.2026</v>
      </c>
      <c r="Q38" s="465">
        <f t="shared" si="4"/>
        <v>261</v>
      </c>
      <c r="R38" s="465">
        <f t="shared" si="5"/>
        <v>2349</v>
      </c>
      <c r="S38" s="465">
        <f t="shared" si="6"/>
        <v>-2349</v>
      </c>
    </row>
    <row r="39" spans="1:19" ht="13.5" customHeight="1" x14ac:dyDescent="0.2">
      <c r="A39" s="286"/>
      <c r="B39" s="286"/>
      <c r="C39" s="286"/>
      <c r="D39" s="391"/>
      <c r="E39" s="391"/>
      <c r="F39" s="299"/>
      <c r="G39" s="300"/>
      <c r="H39" s="300"/>
      <c r="I39" s="301"/>
      <c r="J39" s="301"/>
      <c r="K39" s="301"/>
      <c r="L39" s="301"/>
      <c r="M39" s="302">
        <f t="shared" si="0"/>
        <v>0</v>
      </c>
      <c r="N39" s="462" t="str">
        <f t="shared" si="1"/>
        <v xml:space="preserve"> </v>
      </c>
      <c r="O39" s="464" t="str">
        <f t="shared" si="2"/>
        <v>01.01.2026</v>
      </c>
      <c r="P39" s="464" t="str">
        <f t="shared" si="3"/>
        <v>31.12.2026</v>
      </c>
      <c r="Q39" s="465">
        <f t="shared" si="4"/>
        <v>261</v>
      </c>
      <c r="R39" s="465">
        <f t="shared" si="5"/>
        <v>2349</v>
      </c>
      <c r="S39" s="465">
        <f t="shared" si="6"/>
        <v>-2349</v>
      </c>
    </row>
    <row r="40" spans="1:19" ht="13.5" customHeight="1" x14ac:dyDescent="0.2">
      <c r="A40" s="286"/>
      <c r="B40" s="286"/>
      <c r="C40" s="286"/>
      <c r="D40" s="391"/>
      <c r="E40" s="391"/>
      <c r="F40" s="299"/>
      <c r="G40" s="300"/>
      <c r="H40" s="300"/>
      <c r="I40" s="301"/>
      <c r="J40" s="301"/>
      <c r="K40" s="301"/>
      <c r="L40" s="301"/>
      <c r="M40" s="302">
        <f t="shared" si="0"/>
        <v>0</v>
      </c>
      <c r="N40" s="462" t="str">
        <f t="shared" si="1"/>
        <v xml:space="preserve"> </v>
      </c>
      <c r="O40" s="464" t="str">
        <f t="shared" si="2"/>
        <v>01.01.2026</v>
      </c>
      <c r="P40" s="464" t="str">
        <f t="shared" si="3"/>
        <v>31.12.2026</v>
      </c>
      <c r="Q40" s="465">
        <f t="shared" si="4"/>
        <v>261</v>
      </c>
      <c r="R40" s="465">
        <f t="shared" si="5"/>
        <v>2349</v>
      </c>
      <c r="S40" s="465">
        <f t="shared" si="6"/>
        <v>-2349</v>
      </c>
    </row>
    <row r="41" spans="1:19" ht="13.5" customHeight="1" x14ac:dyDescent="0.2">
      <c r="A41" s="286"/>
      <c r="B41" s="286"/>
      <c r="C41" s="286"/>
      <c r="D41" s="391"/>
      <c r="E41" s="391"/>
      <c r="F41" s="299"/>
      <c r="G41" s="300"/>
      <c r="H41" s="300"/>
      <c r="I41" s="301"/>
      <c r="J41" s="301"/>
      <c r="K41" s="301"/>
      <c r="L41" s="301"/>
      <c r="M41" s="302">
        <f t="shared" si="0"/>
        <v>0</v>
      </c>
      <c r="N41" s="462" t="str">
        <f t="shared" si="1"/>
        <v xml:space="preserve"> </v>
      </c>
      <c r="O41" s="464" t="str">
        <f t="shared" si="2"/>
        <v>01.01.2026</v>
      </c>
      <c r="P41" s="464" t="str">
        <f t="shared" si="3"/>
        <v>31.12.2026</v>
      </c>
      <c r="Q41" s="465">
        <f t="shared" si="4"/>
        <v>261</v>
      </c>
      <c r="R41" s="465">
        <f t="shared" si="5"/>
        <v>2349</v>
      </c>
      <c r="S41" s="465">
        <f t="shared" si="6"/>
        <v>-2349</v>
      </c>
    </row>
    <row r="42" spans="1:19" ht="13.5" customHeight="1" x14ac:dyDescent="0.2">
      <c r="A42" s="286"/>
      <c r="B42" s="286"/>
      <c r="C42" s="286"/>
      <c r="D42" s="391"/>
      <c r="E42" s="391"/>
      <c r="F42" s="299"/>
      <c r="G42" s="300"/>
      <c r="H42" s="300"/>
      <c r="I42" s="301"/>
      <c r="J42" s="301"/>
      <c r="K42" s="301"/>
      <c r="L42" s="301"/>
      <c r="M42" s="302">
        <f t="shared" si="0"/>
        <v>0</v>
      </c>
      <c r="N42" s="462" t="str">
        <f t="shared" si="1"/>
        <v xml:space="preserve"> </v>
      </c>
      <c r="O42" s="464" t="str">
        <f t="shared" si="2"/>
        <v>01.01.2026</v>
      </c>
      <c r="P42" s="464" t="str">
        <f t="shared" si="3"/>
        <v>31.12.2026</v>
      </c>
      <c r="Q42" s="465">
        <f t="shared" si="4"/>
        <v>261</v>
      </c>
      <c r="R42" s="465">
        <f t="shared" si="5"/>
        <v>2349</v>
      </c>
      <c r="S42" s="465">
        <f t="shared" si="6"/>
        <v>-2349</v>
      </c>
    </row>
    <row r="43" spans="1:19" ht="13.5" customHeight="1" x14ac:dyDescent="0.2">
      <c r="A43" s="286"/>
      <c r="B43" s="286"/>
      <c r="C43" s="286"/>
      <c r="D43" s="391"/>
      <c r="E43" s="391"/>
      <c r="F43" s="299"/>
      <c r="G43" s="300"/>
      <c r="H43" s="300"/>
      <c r="I43" s="301"/>
      <c r="J43" s="301"/>
      <c r="K43" s="301"/>
      <c r="L43" s="301"/>
      <c r="M43" s="302">
        <f t="shared" si="0"/>
        <v>0</v>
      </c>
      <c r="N43" s="462" t="str">
        <f t="shared" si="1"/>
        <v xml:space="preserve"> </v>
      </c>
      <c r="O43" s="464" t="str">
        <f t="shared" si="2"/>
        <v>01.01.2026</v>
      </c>
      <c r="P43" s="464" t="str">
        <f t="shared" si="3"/>
        <v>31.12.2026</v>
      </c>
      <c r="Q43" s="465">
        <f t="shared" si="4"/>
        <v>261</v>
      </c>
      <c r="R43" s="465">
        <f t="shared" si="5"/>
        <v>2349</v>
      </c>
      <c r="S43" s="465">
        <f t="shared" si="6"/>
        <v>-2349</v>
      </c>
    </row>
    <row r="44" spans="1:19" ht="13.5" customHeight="1" x14ac:dyDescent="0.2">
      <c r="A44" s="286"/>
      <c r="B44" s="286"/>
      <c r="C44" s="286"/>
      <c r="D44" s="391"/>
      <c r="E44" s="391"/>
      <c r="F44" s="299"/>
      <c r="G44" s="300"/>
      <c r="H44" s="300"/>
      <c r="I44" s="301"/>
      <c r="J44" s="301"/>
      <c r="K44" s="301"/>
      <c r="L44" s="301"/>
      <c r="M44" s="302">
        <f t="shared" si="0"/>
        <v>0</v>
      </c>
      <c r="N44" s="462" t="str">
        <f t="shared" si="1"/>
        <v xml:space="preserve"> </v>
      </c>
      <c r="O44" s="464" t="str">
        <f t="shared" si="2"/>
        <v>01.01.2026</v>
      </c>
      <c r="P44" s="464" t="str">
        <f t="shared" si="3"/>
        <v>31.12.2026</v>
      </c>
      <c r="Q44" s="465">
        <f t="shared" si="4"/>
        <v>261</v>
      </c>
      <c r="R44" s="465">
        <f t="shared" si="5"/>
        <v>2349</v>
      </c>
      <c r="S44" s="465">
        <f t="shared" si="6"/>
        <v>-2349</v>
      </c>
    </row>
    <row r="45" spans="1:19" ht="13.5" customHeight="1" x14ac:dyDescent="0.2">
      <c r="A45" s="286"/>
      <c r="B45" s="286"/>
      <c r="C45" s="286"/>
      <c r="D45" s="391"/>
      <c r="E45" s="391"/>
      <c r="F45" s="299"/>
      <c r="G45" s="300"/>
      <c r="H45" s="300"/>
      <c r="I45" s="301"/>
      <c r="J45" s="301"/>
      <c r="K45" s="301"/>
      <c r="L45" s="301"/>
      <c r="M45" s="302">
        <f t="shared" si="0"/>
        <v>0</v>
      </c>
      <c r="N45" s="462" t="str">
        <f t="shared" si="1"/>
        <v xml:space="preserve"> </v>
      </c>
      <c r="O45" s="464" t="str">
        <f t="shared" si="2"/>
        <v>01.01.2026</v>
      </c>
      <c r="P45" s="464" t="str">
        <f t="shared" si="3"/>
        <v>31.12.2026</v>
      </c>
      <c r="Q45" s="465">
        <f t="shared" si="4"/>
        <v>261</v>
      </c>
      <c r="R45" s="465">
        <f t="shared" si="5"/>
        <v>2349</v>
      </c>
      <c r="S45" s="465">
        <f t="shared" si="6"/>
        <v>-2349</v>
      </c>
    </row>
    <row r="46" spans="1:19" ht="13.5" customHeight="1" x14ac:dyDescent="0.2">
      <c r="A46" s="286"/>
      <c r="B46" s="286"/>
      <c r="C46" s="286"/>
      <c r="D46" s="391"/>
      <c r="E46" s="391"/>
      <c r="F46" s="299"/>
      <c r="G46" s="300"/>
      <c r="H46" s="300"/>
      <c r="I46" s="301"/>
      <c r="J46" s="301"/>
      <c r="K46" s="301"/>
      <c r="L46" s="301"/>
      <c r="M46" s="302">
        <f t="shared" si="0"/>
        <v>0</v>
      </c>
      <c r="N46" s="462" t="str">
        <f t="shared" si="1"/>
        <v xml:space="preserve"> </v>
      </c>
      <c r="O46" s="464" t="str">
        <f t="shared" si="2"/>
        <v>01.01.2026</v>
      </c>
      <c r="P46" s="464" t="str">
        <f t="shared" si="3"/>
        <v>31.12.2026</v>
      </c>
      <c r="Q46" s="465">
        <f t="shared" si="4"/>
        <v>261</v>
      </c>
      <c r="R46" s="465">
        <f t="shared" si="5"/>
        <v>2349</v>
      </c>
      <c r="S46" s="465">
        <f t="shared" si="6"/>
        <v>-2349</v>
      </c>
    </row>
    <row r="47" spans="1:19" ht="13.5" customHeight="1" x14ac:dyDescent="0.2">
      <c r="A47" s="286"/>
      <c r="B47" s="286"/>
      <c r="C47" s="286"/>
      <c r="D47" s="391"/>
      <c r="E47" s="391"/>
      <c r="F47" s="299"/>
      <c r="G47" s="300"/>
      <c r="H47" s="300"/>
      <c r="I47" s="301"/>
      <c r="J47" s="301"/>
      <c r="K47" s="301"/>
      <c r="L47" s="301"/>
      <c r="M47" s="302">
        <f t="shared" si="0"/>
        <v>0</v>
      </c>
      <c r="N47" s="462" t="str">
        <f t="shared" si="1"/>
        <v xml:space="preserve"> </v>
      </c>
      <c r="O47" s="464" t="str">
        <f t="shared" si="2"/>
        <v>01.01.2026</v>
      </c>
      <c r="P47" s="464" t="str">
        <f t="shared" si="3"/>
        <v>31.12.2026</v>
      </c>
      <c r="Q47" s="465">
        <f t="shared" si="4"/>
        <v>261</v>
      </c>
      <c r="R47" s="465">
        <f t="shared" si="5"/>
        <v>2349</v>
      </c>
      <c r="S47" s="465">
        <f t="shared" si="6"/>
        <v>-2349</v>
      </c>
    </row>
    <row r="48" spans="1:19" ht="13.5" customHeight="1" x14ac:dyDescent="0.2">
      <c r="A48" s="286"/>
      <c r="B48" s="286"/>
      <c r="C48" s="286"/>
      <c r="D48" s="391"/>
      <c r="E48" s="391"/>
      <c r="F48" s="299"/>
      <c r="G48" s="300"/>
      <c r="H48" s="300"/>
      <c r="I48" s="301"/>
      <c r="J48" s="301"/>
      <c r="K48" s="301"/>
      <c r="L48" s="301"/>
      <c r="M48" s="302">
        <f t="shared" si="0"/>
        <v>0</v>
      </c>
      <c r="N48" s="462" t="str">
        <f t="shared" si="1"/>
        <v xml:space="preserve"> </v>
      </c>
      <c r="O48" s="464" t="str">
        <f t="shared" si="2"/>
        <v>01.01.2026</v>
      </c>
      <c r="P48" s="464" t="str">
        <f t="shared" si="3"/>
        <v>31.12.2026</v>
      </c>
      <c r="Q48" s="465">
        <f t="shared" si="4"/>
        <v>261</v>
      </c>
      <c r="R48" s="465">
        <f t="shared" si="5"/>
        <v>2349</v>
      </c>
      <c r="S48" s="465">
        <f t="shared" si="6"/>
        <v>-2349</v>
      </c>
    </row>
    <row r="49" spans="1:19" ht="13.5" customHeight="1" x14ac:dyDescent="0.2">
      <c r="A49" s="303"/>
      <c r="B49" s="303"/>
      <c r="C49" s="286"/>
      <c r="D49" s="391"/>
      <c r="E49" s="391"/>
      <c r="F49" s="299"/>
      <c r="G49" s="300"/>
      <c r="H49" s="300"/>
      <c r="I49" s="301"/>
      <c r="J49" s="301"/>
      <c r="K49" s="301"/>
      <c r="L49" s="301"/>
      <c r="M49" s="302">
        <f t="shared" si="0"/>
        <v>0</v>
      </c>
      <c r="N49" s="462" t="str">
        <f t="shared" si="1"/>
        <v xml:space="preserve"> </v>
      </c>
      <c r="O49" s="464" t="str">
        <f t="shared" si="2"/>
        <v>01.01.2026</v>
      </c>
      <c r="P49" s="464" t="str">
        <f t="shared" si="3"/>
        <v>31.12.2026</v>
      </c>
      <c r="Q49" s="465">
        <f t="shared" si="4"/>
        <v>261</v>
      </c>
      <c r="R49" s="465">
        <f t="shared" si="5"/>
        <v>2349</v>
      </c>
      <c r="S49" s="465">
        <f t="shared" si="6"/>
        <v>-2349</v>
      </c>
    </row>
    <row r="50" spans="1:19" ht="13.5" customHeight="1" x14ac:dyDescent="0.2">
      <c r="A50" s="286"/>
      <c r="B50" s="286"/>
      <c r="C50" s="286"/>
      <c r="D50" s="391"/>
      <c r="E50" s="391"/>
      <c r="F50" s="299"/>
      <c r="G50" s="300"/>
      <c r="H50" s="300"/>
      <c r="I50" s="301"/>
      <c r="J50" s="301"/>
      <c r="K50" s="301"/>
      <c r="L50" s="301"/>
      <c r="M50" s="302">
        <f t="shared" si="0"/>
        <v>0</v>
      </c>
      <c r="N50" s="462" t="str">
        <f t="shared" si="1"/>
        <v xml:space="preserve"> </v>
      </c>
      <c r="O50" s="464" t="str">
        <f t="shared" si="2"/>
        <v>01.01.2026</v>
      </c>
      <c r="P50" s="464" t="str">
        <f t="shared" si="3"/>
        <v>31.12.2026</v>
      </c>
      <c r="Q50" s="465">
        <f t="shared" si="4"/>
        <v>261</v>
      </c>
      <c r="R50" s="465">
        <f t="shared" si="5"/>
        <v>2349</v>
      </c>
      <c r="S50" s="465">
        <f t="shared" si="6"/>
        <v>-2349</v>
      </c>
    </row>
    <row r="51" spans="1:19" ht="13.5" customHeight="1" x14ac:dyDescent="0.2">
      <c r="A51" s="286"/>
      <c r="B51" s="286"/>
      <c r="C51" s="286"/>
      <c r="D51" s="391"/>
      <c r="E51" s="391"/>
      <c r="F51" s="299"/>
      <c r="G51" s="300"/>
      <c r="H51" s="300"/>
      <c r="I51" s="301"/>
      <c r="J51" s="301"/>
      <c r="K51" s="301"/>
      <c r="L51" s="301"/>
      <c r="M51" s="302">
        <f t="shared" si="0"/>
        <v>0</v>
      </c>
      <c r="N51" s="462" t="str">
        <f t="shared" si="1"/>
        <v xml:space="preserve"> </v>
      </c>
      <c r="O51" s="464" t="str">
        <f t="shared" si="2"/>
        <v>01.01.2026</v>
      </c>
      <c r="P51" s="464" t="str">
        <f t="shared" si="3"/>
        <v>31.12.2026</v>
      </c>
      <c r="Q51" s="465">
        <f t="shared" si="4"/>
        <v>261</v>
      </c>
      <c r="R51" s="465">
        <f t="shared" si="5"/>
        <v>2349</v>
      </c>
      <c r="S51" s="465">
        <f t="shared" si="6"/>
        <v>-2349</v>
      </c>
    </row>
    <row r="52" spans="1:19" ht="13.5" customHeight="1" x14ac:dyDescent="0.2">
      <c r="A52" s="286"/>
      <c r="B52" s="286"/>
      <c r="C52" s="286"/>
      <c r="D52" s="391"/>
      <c r="E52" s="391"/>
      <c r="F52" s="299"/>
      <c r="G52" s="300"/>
      <c r="H52" s="300"/>
      <c r="I52" s="301"/>
      <c r="J52" s="301"/>
      <c r="K52" s="301"/>
      <c r="L52" s="301"/>
      <c r="M52" s="302">
        <f t="shared" si="0"/>
        <v>0</v>
      </c>
      <c r="N52" s="462" t="str">
        <f t="shared" si="1"/>
        <v xml:space="preserve"> </v>
      </c>
      <c r="O52" s="464" t="str">
        <f t="shared" si="2"/>
        <v>01.01.2026</v>
      </c>
      <c r="P52" s="464" t="str">
        <f t="shared" si="3"/>
        <v>31.12.2026</v>
      </c>
      <c r="Q52" s="465">
        <f t="shared" si="4"/>
        <v>261</v>
      </c>
      <c r="R52" s="465">
        <f t="shared" si="5"/>
        <v>2349</v>
      </c>
      <c r="S52" s="465">
        <f t="shared" si="6"/>
        <v>-2349</v>
      </c>
    </row>
    <row r="53" spans="1:19" ht="13.5" customHeight="1" x14ac:dyDescent="0.2">
      <c r="A53" s="286"/>
      <c r="B53" s="286"/>
      <c r="C53" s="286"/>
      <c r="D53" s="391"/>
      <c r="E53" s="391"/>
      <c r="F53" s="299"/>
      <c r="G53" s="300"/>
      <c r="H53" s="300"/>
      <c r="I53" s="301"/>
      <c r="J53" s="301"/>
      <c r="K53" s="301"/>
      <c r="L53" s="301"/>
      <c r="M53" s="302">
        <f t="shared" si="0"/>
        <v>0</v>
      </c>
      <c r="N53" s="462" t="str">
        <f t="shared" si="1"/>
        <v xml:space="preserve"> </v>
      </c>
      <c r="O53" s="464" t="str">
        <f t="shared" si="2"/>
        <v>01.01.2026</v>
      </c>
      <c r="P53" s="464" t="str">
        <f t="shared" si="3"/>
        <v>31.12.2026</v>
      </c>
      <c r="Q53" s="465">
        <f t="shared" si="4"/>
        <v>261</v>
      </c>
      <c r="R53" s="465">
        <f t="shared" si="5"/>
        <v>2349</v>
      </c>
      <c r="S53" s="465">
        <f t="shared" si="6"/>
        <v>-2349</v>
      </c>
    </row>
    <row r="54" spans="1:19" ht="13.5" customHeight="1" x14ac:dyDescent="0.2">
      <c r="A54" s="286"/>
      <c r="B54" s="286"/>
      <c r="C54" s="286"/>
      <c r="D54" s="391"/>
      <c r="E54" s="391"/>
      <c r="F54" s="299"/>
      <c r="G54" s="300"/>
      <c r="H54" s="300"/>
      <c r="I54" s="301"/>
      <c r="J54" s="301"/>
      <c r="K54" s="301"/>
      <c r="L54" s="301"/>
      <c r="M54" s="302">
        <f t="shared" si="0"/>
        <v>0</v>
      </c>
      <c r="N54" s="462" t="str">
        <f t="shared" si="1"/>
        <v xml:space="preserve"> </v>
      </c>
      <c r="O54" s="464" t="str">
        <f t="shared" si="2"/>
        <v>01.01.2026</v>
      </c>
      <c r="P54" s="464" t="str">
        <f t="shared" si="3"/>
        <v>31.12.2026</v>
      </c>
      <c r="Q54" s="465">
        <f t="shared" si="4"/>
        <v>261</v>
      </c>
      <c r="R54" s="465">
        <f t="shared" si="5"/>
        <v>2349</v>
      </c>
      <c r="S54" s="465">
        <f t="shared" si="6"/>
        <v>-2349</v>
      </c>
    </row>
    <row r="55" spans="1:19" ht="13.5" customHeight="1" x14ac:dyDescent="0.2">
      <c r="A55" s="286"/>
      <c r="B55" s="286"/>
      <c r="C55" s="286"/>
      <c r="D55" s="391"/>
      <c r="E55" s="391"/>
      <c r="F55" s="299"/>
      <c r="G55" s="300"/>
      <c r="H55" s="300"/>
      <c r="I55" s="301"/>
      <c r="J55" s="301"/>
      <c r="K55" s="301"/>
      <c r="L55" s="301"/>
      <c r="M55" s="302">
        <f t="shared" si="0"/>
        <v>0</v>
      </c>
      <c r="N55" s="462" t="str">
        <f t="shared" si="1"/>
        <v xml:space="preserve"> </v>
      </c>
      <c r="O55" s="464" t="str">
        <f t="shared" si="2"/>
        <v>01.01.2026</v>
      </c>
      <c r="P55" s="464" t="str">
        <f t="shared" si="3"/>
        <v>31.12.2026</v>
      </c>
      <c r="Q55" s="465">
        <f t="shared" si="4"/>
        <v>261</v>
      </c>
      <c r="R55" s="465">
        <f t="shared" si="5"/>
        <v>2349</v>
      </c>
      <c r="S55" s="465">
        <f t="shared" si="6"/>
        <v>-2349</v>
      </c>
    </row>
    <row r="56" spans="1:19" ht="13.5" customHeight="1" x14ac:dyDescent="0.2">
      <c r="A56" s="286"/>
      <c r="B56" s="286"/>
      <c r="C56" s="286"/>
      <c r="D56" s="391"/>
      <c r="E56" s="391"/>
      <c r="F56" s="299"/>
      <c r="G56" s="300"/>
      <c r="H56" s="300"/>
      <c r="I56" s="301"/>
      <c r="J56" s="301"/>
      <c r="K56" s="301"/>
      <c r="L56" s="301"/>
      <c r="M56" s="302">
        <f t="shared" si="0"/>
        <v>0</v>
      </c>
      <c r="N56" s="462" t="str">
        <f t="shared" si="1"/>
        <v xml:space="preserve"> </v>
      </c>
      <c r="O56" s="464" t="str">
        <f t="shared" si="2"/>
        <v>01.01.2026</v>
      </c>
      <c r="P56" s="464" t="str">
        <f t="shared" si="3"/>
        <v>31.12.2026</v>
      </c>
      <c r="Q56" s="465">
        <f t="shared" si="4"/>
        <v>261</v>
      </c>
      <c r="R56" s="465">
        <f t="shared" si="5"/>
        <v>2349</v>
      </c>
      <c r="S56" s="465">
        <f t="shared" si="6"/>
        <v>-2349</v>
      </c>
    </row>
    <row r="57" spans="1:19" ht="13.5" customHeight="1" x14ac:dyDescent="0.2">
      <c r="A57" s="286"/>
      <c r="B57" s="286"/>
      <c r="C57" s="286"/>
      <c r="D57" s="391"/>
      <c r="E57" s="391"/>
      <c r="F57" s="299"/>
      <c r="G57" s="300"/>
      <c r="H57" s="300"/>
      <c r="I57" s="301"/>
      <c r="J57" s="301"/>
      <c r="K57" s="301"/>
      <c r="L57" s="301"/>
      <c r="M57" s="302">
        <f t="shared" si="0"/>
        <v>0</v>
      </c>
      <c r="N57" s="462" t="str">
        <f t="shared" si="1"/>
        <v xml:space="preserve"> </v>
      </c>
      <c r="O57" s="464" t="str">
        <f t="shared" si="2"/>
        <v>01.01.2026</v>
      </c>
      <c r="P57" s="464" t="str">
        <f t="shared" si="3"/>
        <v>31.12.2026</v>
      </c>
      <c r="Q57" s="465">
        <f t="shared" si="4"/>
        <v>261</v>
      </c>
      <c r="R57" s="465">
        <f t="shared" si="5"/>
        <v>2349</v>
      </c>
      <c r="S57" s="465">
        <f t="shared" si="6"/>
        <v>-2349</v>
      </c>
    </row>
    <row r="58" spans="1:19" ht="13.5" customHeight="1" x14ac:dyDescent="0.2">
      <c r="A58" s="286"/>
      <c r="B58" s="286"/>
      <c r="C58" s="286"/>
      <c r="D58" s="391"/>
      <c r="E58" s="391"/>
      <c r="F58" s="299"/>
      <c r="G58" s="300"/>
      <c r="H58" s="300"/>
      <c r="I58" s="301"/>
      <c r="J58" s="301"/>
      <c r="K58" s="301"/>
      <c r="L58" s="301"/>
      <c r="M58" s="302">
        <f t="shared" si="0"/>
        <v>0</v>
      </c>
      <c r="N58" s="462" t="str">
        <f t="shared" si="1"/>
        <v xml:space="preserve"> </v>
      </c>
      <c r="O58" s="464" t="str">
        <f t="shared" si="2"/>
        <v>01.01.2026</v>
      </c>
      <c r="P58" s="464" t="str">
        <f t="shared" si="3"/>
        <v>31.12.2026</v>
      </c>
      <c r="Q58" s="465">
        <f t="shared" si="4"/>
        <v>261</v>
      </c>
      <c r="R58" s="465">
        <f t="shared" si="5"/>
        <v>2349</v>
      </c>
      <c r="S58" s="465">
        <f t="shared" si="6"/>
        <v>-2349</v>
      </c>
    </row>
    <row r="59" spans="1:19" ht="13.5" customHeight="1" x14ac:dyDescent="0.2">
      <c r="A59" s="286"/>
      <c r="B59" s="286"/>
      <c r="C59" s="286"/>
      <c r="D59" s="391"/>
      <c r="E59" s="391"/>
      <c r="F59" s="299"/>
      <c r="G59" s="300"/>
      <c r="H59" s="300"/>
      <c r="I59" s="301"/>
      <c r="J59" s="301"/>
      <c r="K59" s="301"/>
      <c r="L59" s="301"/>
      <c r="M59" s="302">
        <f t="shared" si="0"/>
        <v>0</v>
      </c>
      <c r="N59" s="462" t="str">
        <f t="shared" si="1"/>
        <v xml:space="preserve"> </v>
      </c>
      <c r="O59" s="464" t="str">
        <f t="shared" si="2"/>
        <v>01.01.2026</v>
      </c>
      <c r="P59" s="464" t="str">
        <f t="shared" si="3"/>
        <v>31.12.2026</v>
      </c>
      <c r="Q59" s="465">
        <f t="shared" si="4"/>
        <v>261</v>
      </c>
      <c r="R59" s="465">
        <f t="shared" si="5"/>
        <v>2349</v>
      </c>
      <c r="S59" s="465">
        <f t="shared" si="6"/>
        <v>-2349</v>
      </c>
    </row>
    <row r="60" spans="1:19" ht="13.5" customHeight="1" x14ac:dyDescent="0.2">
      <c r="A60" s="286"/>
      <c r="B60" s="286"/>
      <c r="C60" s="286"/>
      <c r="D60" s="391"/>
      <c r="E60" s="391"/>
      <c r="F60" s="299"/>
      <c r="G60" s="300"/>
      <c r="H60" s="300"/>
      <c r="I60" s="301"/>
      <c r="J60" s="301"/>
      <c r="K60" s="301"/>
      <c r="L60" s="301"/>
      <c r="M60" s="302">
        <f t="shared" si="0"/>
        <v>0</v>
      </c>
      <c r="N60" s="462" t="str">
        <f t="shared" si="1"/>
        <v xml:space="preserve"> </v>
      </c>
      <c r="O60" s="464" t="str">
        <f t="shared" si="2"/>
        <v>01.01.2026</v>
      </c>
      <c r="P60" s="464" t="str">
        <f t="shared" si="3"/>
        <v>31.12.2026</v>
      </c>
      <c r="Q60" s="465">
        <f t="shared" si="4"/>
        <v>261</v>
      </c>
      <c r="R60" s="465">
        <f t="shared" si="5"/>
        <v>2349</v>
      </c>
      <c r="S60" s="465">
        <f t="shared" si="6"/>
        <v>-2349</v>
      </c>
    </row>
    <row r="61" spans="1:19" ht="13.5" customHeight="1" x14ac:dyDescent="0.2">
      <c r="A61" s="286"/>
      <c r="B61" s="286"/>
      <c r="C61" s="286"/>
      <c r="D61" s="391"/>
      <c r="E61" s="391"/>
      <c r="F61" s="299"/>
      <c r="G61" s="300"/>
      <c r="H61" s="300"/>
      <c r="I61" s="301"/>
      <c r="J61" s="301"/>
      <c r="K61" s="301"/>
      <c r="L61" s="301"/>
      <c r="M61" s="302">
        <f t="shared" si="0"/>
        <v>0</v>
      </c>
      <c r="N61" s="462" t="str">
        <f t="shared" si="1"/>
        <v xml:space="preserve"> </v>
      </c>
      <c r="O61" s="464" t="str">
        <f t="shared" si="2"/>
        <v>01.01.2026</v>
      </c>
      <c r="P61" s="464" t="str">
        <f t="shared" si="3"/>
        <v>31.12.2026</v>
      </c>
      <c r="Q61" s="465">
        <f t="shared" si="4"/>
        <v>261</v>
      </c>
      <c r="R61" s="465">
        <f t="shared" si="5"/>
        <v>2349</v>
      </c>
      <c r="S61" s="465">
        <f t="shared" si="6"/>
        <v>-2349</v>
      </c>
    </row>
    <row r="62" spans="1:19" ht="13.5" customHeight="1" x14ac:dyDescent="0.2">
      <c r="A62" s="286"/>
      <c r="B62" s="286"/>
      <c r="C62" s="286"/>
      <c r="D62" s="391"/>
      <c r="E62" s="391"/>
      <c r="F62" s="299"/>
      <c r="G62" s="300"/>
      <c r="H62" s="300"/>
      <c r="I62" s="301"/>
      <c r="J62" s="301"/>
      <c r="K62" s="301"/>
      <c r="L62" s="301"/>
      <c r="M62" s="302">
        <f t="shared" si="0"/>
        <v>0</v>
      </c>
      <c r="N62" s="462" t="str">
        <f t="shared" si="1"/>
        <v xml:space="preserve"> </v>
      </c>
      <c r="O62" s="464" t="str">
        <f t="shared" si="2"/>
        <v>01.01.2026</v>
      </c>
      <c r="P62" s="464" t="str">
        <f t="shared" si="3"/>
        <v>31.12.2026</v>
      </c>
      <c r="Q62" s="465">
        <f t="shared" si="4"/>
        <v>261</v>
      </c>
      <c r="R62" s="465">
        <f t="shared" si="5"/>
        <v>2349</v>
      </c>
      <c r="S62" s="465">
        <f t="shared" si="6"/>
        <v>-2349</v>
      </c>
    </row>
    <row r="63" spans="1:19" ht="13.5" customHeight="1" x14ac:dyDescent="0.2">
      <c r="A63" s="286"/>
      <c r="B63" s="286"/>
      <c r="C63" s="286"/>
      <c r="D63" s="391"/>
      <c r="E63" s="391"/>
      <c r="F63" s="299"/>
      <c r="G63" s="300"/>
      <c r="H63" s="300"/>
      <c r="I63" s="301"/>
      <c r="J63" s="301"/>
      <c r="K63" s="301"/>
      <c r="L63" s="301"/>
      <c r="M63" s="302">
        <f t="shared" si="0"/>
        <v>0</v>
      </c>
      <c r="N63" s="462" t="str">
        <f t="shared" si="1"/>
        <v xml:space="preserve"> </v>
      </c>
      <c r="O63" s="464" t="str">
        <f t="shared" si="2"/>
        <v>01.01.2026</v>
      </c>
      <c r="P63" s="464" t="str">
        <f t="shared" si="3"/>
        <v>31.12.2026</v>
      </c>
      <c r="Q63" s="465">
        <f t="shared" si="4"/>
        <v>261</v>
      </c>
      <c r="R63" s="465">
        <f t="shared" si="5"/>
        <v>2349</v>
      </c>
      <c r="S63" s="465">
        <f t="shared" si="6"/>
        <v>-2349</v>
      </c>
    </row>
    <row r="64" spans="1:19" ht="13.5" customHeight="1" x14ac:dyDescent="0.2">
      <c r="A64" s="286"/>
      <c r="B64" s="286"/>
      <c r="C64" s="286"/>
      <c r="D64" s="391"/>
      <c r="E64" s="391"/>
      <c r="F64" s="299"/>
      <c r="G64" s="300"/>
      <c r="H64" s="300"/>
      <c r="I64" s="301"/>
      <c r="J64" s="301"/>
      <c r="K64" s="301"/>
      <c r="L64" s="301"/>
      <c r="M64" s="302">
        <f t="shared" si="0"/>
        <v>0</v>
      </c>
      <c r="N64" s="462" t="str">
        <f t="shared" si="1"/>
        <v xml:space="preserve"> </v>
      </c>
      <c r="O64" s="464" t="str">
        <f t="shared" si="2"/>
        <v>01.01.2026</v>
      </c>
      <c r="P64" s="464" t="str">
        <f t="shared" si="3"/>
        <v>31.12.2026</v>
      </c>
      <c r="Q64" s="465">
        <f t="shared" si="4"/>
        <v>261</v>
      </c>
      <c r="R64" s="465">
        <f t="shared" si="5"/>
        <v>2349</v>
      </c>
      <c r="S64" s="465">
        <f t="shared" si="6"/>
        <v>-2349</v>
      </c>
    </row>
    <row r="65" spans="1:19" ht="13.5" customHeight="1" x14ac:dyDescent="0.2">
      <c r="A65" s="286"/>
      <c r="B65" s="286"/>
      <c r="C65" s="286"/>
      <c r="D65" s="391"/>
      <c r="E65" s="391"/>
      <c r="F65" s="299"/>
      <c r="G65" s="300"/>
      <c r="H65" s="300"/>
      <c r="I65" s="301"/>
      <c r="J65" s="301"/>
      <c r="K65" s="301"/>
      <c r="L65" s="301"/>
      <c r="M65" s="302">
        <f t="shared" si="0"/>
        <v>0</v>
      </c>
      <c r="N65" s="462" t="str">
        <f t="shared" si="1"/>
        <v xml:space="preserve"> </v>
      </c>
      <c r="O65" s="464" t="str">
        <f t="shared" si="2"/>
        <v>01.01.2026</v>
      </c>
      <c r="P65" s="464" t="str">
        <f t="shared" si="3"/>
        <v>31.12.2026</v>
      </c>
      <c r="Q65" s="465">
        <f t="shared" si="4"/>
        <v>261</v>
      </c>
      <c r="R65" s="465">
        <f t="shared" si="5"/>
        <v>2349</v>
      </c>
      <c r="S65" s="465">
        <f t="shared" si="6"/>
        <v>-2349</v>
      </c>
    </row>
    <row r="66" spans="1:19" ht="13.5" customHeight="1" x14ac:dyDescent="0.2">
      <c r="A66" s="286"/>
      <c r="B66" s="286"/>
      <c r="C66" s="286"/>
      <c r="D66" s="391"/>
      <c r="E66" s="391"/>
      <c r="F66" s="299"/>
      <c r="G66" s="300"/>
      <c r="H66" s="300"/>
      <c r="I66" s="301"/>
      <c r="J66" s="301"/>
      <c r="K66" s="301"/>
      <c r="L66" s="301"/>
      <c r="M66" s="302">
        <f t="shared" si="0"/>
        <v>0</v>
      </c>
      <c r="N66" s="462" t="str">
        <f t="shared" si="1"/>
        <v xml:space="preserve"> </v>
      </c>
      <c r="O66" s="464" t="str">
        <f t="shared" si="2"/>
        <v>01.01.2026</v>
      </c>
      <c r="P66" s="464" t="str">
        <f t="shared" si="3"/>
        <v>31.12.2026</v>
      </c>
      <c r="Q66" s="465">
        <f t="shared" si="4"/>
        <v>261</v>
      </c>
      <c r="R66" s="465">
        <f t="shared" si="5"/>
        <v>2349</v>
      </c>
      <c r="S66" s="465">
        <f t="shared" si="6"/>
        <v>-2349</v>
      </c>
    </row>
    <row r="67" spans="1:19" ht="13.5" customHeight="1" x14ac:dyDescent="0.2">
      <c r="A67" s="286"/>
      <c r="B67" s="286"/>
      <c r="C67" s="286"/>
      <c r="D67" s="391"/>
      <c r="E67" s="391"/>
      <c r="F67" s="299"/>
      <c r="G67" s="300"/>
      <c r="H67" s="300"/>
      <c r="I67" s="301"/>
      <c r="J67" s="301"/>
      <c r="K67" s="301"/>
      <c r="L67" s="301"/>
      <c r="M67" s="302">
        <f t="shared" si="0"/>
        <v>0</v>
      </c>
      <c r="N67" s="462" t="str">
        <f t="shared" si="1"/>
        <v xml:space="preserve"> </v>
      </c>
      <c r="O67" s="464" t="str">
        <f t="shared" si="2"/>
        <v>01.01.2026</v>
      </c>
      <c r="P67" s="464" t="str">
        <f t="shared" si="3"/>
        <v>31.12.2026</v>
      </c>
      <c r="Q67" s="465">
        <f t="shared" si="4"/>
        <v>261</v>
      </c>
      <c r="R67" s="465">
        <f t="shared" si="5"/>
        <v>2349</v>
      </c>
      <c r="S67" s="465">
        <f t="shared" si="6"/>
        <v>-2349</v>
      </c>
    </row>
    <row r="68" spans="1:19" ht="13.5" customHeight="1" x14ac:dyDescent="0.2">
      <c r="A68" s="303"/>
      <c r="B68" s="303"/>
      <c r="C68" s="286"/>
      <c r="D68" s="391"/>
      <c r="E68" s="391"/>
      <c r="F68" s="299"/>
      <c r="G68" s="300"/>
      <c r="H68" s="300"/>
      <c r="I68" s="301"/>
      <c r="J68" s="301"/>
      <c r="K68" s="301"/>
      <c r="L68" s="301"/>
      <c r="M68" s="302">
        <f t="shared" si="0"/>
        <v>0</v>
      </c>
      <c r="N68" s="462" t="str">
        <f t="shared" si="1"/>
        <v xml:space="preserve"> </v>
      </c>
      <c r="O68" s="464" t="str">
        <f t="shared" si="2"/>
        <v>01.01.2026</v>
      </c>
      <c r="P68" s="464" t="str">
        <f t="shared" si="3"/>
        <v>31.12.2026</v>
      </c>
      <c r="Q68" s="465">
        <f t="shared" si="4"/>
        <v>261</v>
      </c>
      <c r="R68" s="465">
        <f t="shared" si="5"/>
        <v>2349</v>
      </c>
      <c r="S68" s="465">
        <f t="shared" si="6"/>
        <v>-2349</v>
      </c>
    </row>
    <row r="69" spans="1:19" ht="13.5" customHeight="1" x14ac:dyDescent="0.2">
      <c r="A69" s="286"/>
      <c r="B69" s="286"/>
      <c r="C69" s="286"/>
      <c r="D69" s="391"/>
      <c r="E69" s="391"/>
      <c r="F69" s="299"/>
      <c r="G69" s="300"/>
      <c r="H69" s="300"/>
      <c r="I69" s="301"/>
      <c r="J69" s="301"/>
      <c r="K69" s="301"/>
      <c r="L69" s="301"/>
      <c r="M69" s="302">
        <f t="shared" si="0"/>
        <v>0</v>
      </c>
      <c r="N69" s="462" t="str">
        <f t="shared" si="1"/>
        <v xml:space="preserve"> </v>
      </c>
      <c r="O69" s="464" t="str">
        <f t="shared" si="2"/>
        <v>01.01.2026</v>
      </c>
      <c r="P69" s="464" t="str">
        <f t="shared" si="3"/>
        <v>31.12.2026</v>
      </c>
      <c r="Q69" s="465">
        <f t="shared" si="4"/>
        <v>261</v>
      </c>
      <c r="R69" s="465">
        <f t="shared" si="5"/>
        <v>2349</v>
      </c>
      <c r="S69" s="465">
        <f t="shared" si="6"/>
        <v>-2349</v>
      </c>
    </row>
    <row r="70" spans="1:19" ht="13.5" customHeight="1" x14ac:dyDescent="0.2">
      <c r="A70" s="286"/>
      <c r="B70" s="286"/>
      <c r="C70" s="286"/>
      <c r="D70" s="391"/>
      <c r="E70" s="391"/>
      <c r="F70" s="299"/>
      <c r="G70" s="300"/>
      <c r="H70" s="300"/>
      <c r="I70" s="301"/>
      <c r="J70" s="301"/>
      <c r="K70" s="301"/>
      <c r="L70" s="301"/>
      <c r="M70" s="302">
        <f t="shared" si="0"/>
        <v>0</v>
      </c>
      <c r="N70" s="462" t="str">
        <f t="shared" si="1"/>
        <v xml:space="preserve"> </v>
      </c>
      <c r="O70" s="464" t="str">
        <f t="shared" si="2"/>
        <v>01.01.2026</v>
      </c>
      <c r="P70" s="464" t="str">
        <f t="shared" si="3"/>
        <v>31.12.2026</v>
      </c>
      <c r="Q70" s="465">
        <f t="shared" si="4"/>
        <v>261</v>
      </c>
      <c r="R70" s="465">
        <f t="shared" si="5"/>
        <v>2349</v>
      </c>
      <c r="S70" s="465">
        <f t="shared" si="6"/>
        <v>-2349</v>
      </c>
    </row>
    <row r="71" spans="1:19" ht="13.5" customHeight="1" x14ac:dyDescent="0.2">
      <c r="A71" s="303"/>
      <c r="B71" s="286"/>
      <c r="C71" s="286"/>
      <c r="D71" s="391"/>
      <c r="E71" s="391"/>
      <c r="F71" s="299"/>
      <c r="G71" s="300"/>
      <c r="H71" s="300"/>
      <c r="I71" s="301"/>
      <c r="J71" s="301"/>
      <c r="K71" s="301"/>
      <c r="L71" s="301"/>
      <c r="M71" s="302">
        <f t="shared" si="0"/>
        <v>0</v>
      </c>
      <c r="N71" s="462" t="str">
        <f t="shared" si="1"/>
        <v xml:space="preserve"> </v>
      </c>
      <c r="O71" s="464" t="str">
        <f t="shared" si="2"/>
        <v>01.01.2026</v>
      </c>
      <c r="P71" s="464" t="str">
        <f t="shared" si="3"/>
        <v>31.12.2026</v>
      </c>
      <c r="Q71" s="465">
        <f t="shared" si="4"/>
        <v>261</v>
      </c>
      <c r="R71" s="465">
        <f t="shared" si="5"/>
        <v>2349</v>
      </c>
      <c r="S71" s="465">
        <f t="shared" si="6"/>
        <v>-2349</v>
      </c>
    </row>
    <row r="72" spans="1:19" ht="13.5" customHeight="1" x14ac:dyDescent="0.2">
      <c r="A72" s="286"/>
      <c r="B72" s="286"/>
      <c r="C72" s="286"/>
      <c r="D72" s="391"/>
      <c r="E72" s="391"/>
      <c r="F72" s="299"/>
      <c r="G72" s="300"/>
      <c r="H72" s="300"/>
      <c r="I72" s="301"/>
      <c r="J72" s="301"/>
      <c r="K72" s="301"/>
      <c r="L72" s="301"/>
      <c r="M72" s="302">
        <f t="shared" si="0"/>
        <v>0</v>
      </c>
      <c r="N72" s="462" t="str">
        <f t="shared" si="1"/>
        <v xml:space="preserve"> </v>
      </c>
      <c r="O72" s="464" t="str">
        <f t="shared" si="2"/>
        <v>01.01.2026</v>
      </c>
      <c r="P72" s="464" t="str">
        <f t="shared" si="3"/>
        <v>31.12.2026</v>
      </c>
      <c r="Q72" s="465">
        <f t="shared" si="4"/>
        <v>261</v>
      </c>
      <c r="R72" s="465">
        <f t="shared" si="5"/>
        <v>2349</v>
      </c>
      <c r="S72" s="465">
        <f t="shared" si="6"/>
        <v>-2349</v>
      </c>
    </row>
    <row r="73" spans="1:19" ht="13.5" customHeight="1" x14ac:dyDescent="0.2">
      <c r="A73" s="286"/>
      <c r="B73" s="286"/>
      <c r="C73" s="286"/>
      <c r="D73" s="391"/>
      <c r="E73" s="391"/>
      <c r="F73" s="299"/>
      <c r="G73" s="300"/>
      <c r="H73" s="300"/>
      <c r="I73" s="301"/>
      <c r="J73" s="301"/>
      <c r="K73" s="301"/>
      <c r="L73" s="301"/>
      <c r="M73" s="302">
        <f t="shared" si="0"/>
        <v>0</v>
      </c>
      <c r="N73" s="462" t="str">
        <f t="shared" si="1"/>
        <v xml:space="preserve"> </v>
      </c>
      <c r="O73" s="464" t="str">
        <f t="shared" si="2"/>
        <v>01.01.2026</v>
      </c>
      <c r="P73" s="464" t="str">
        <f t="shared" si="3"/>
        <v>31.12.2026</v>
      </c>
      <c r="Q73" s="465">
        <f t="shared" si="4"/>
        <v>261</v>
      </c>
      <c r="R73" s="465">
        <f t="shared" si="5"/>
        <v>2349</v>
      </c>
      <c r="S73" s="465">
        <f t="shared" si="6"/>
        <v>-2349</v>
      </c>
    </row>
    <row r="74" spans="1:19" ht="13.5" customHeight="1" x14ac:dyDescent="0.2">
      <c r="A74" s="286"/>
      <c r="B74" s="286"/>
      <c r="C74" s="286"/>
      <c r="D74" s="391"/>
      <c r="E74" s="391"/>
      <c r="F74" s="299"/>
      <c r="G74" s="300"/>
      <c r="H74" s="300"/>
      <c r="I74" s="301"/>
      <c r="J74" s="301"/>
      <c r="K74" s="301"/>
      <c r="L74" s="301"/>
      <c r="M74" s="302">
        <f t="shared" si="0"/>
        <v>0</v>
      </c>
      <c r="N74" s="462" t="str">
        <f t="shared" si="1"/>
        <v xml:space="preserve"> </v>
      </c>
      <c r="O74" s="464" t="str">
        <f t="shared" si="2"/>
        <v>01.01.2026</v>
      </c>
      <c r="P74" s="464" t="str">
        <f t="shared" si="3"/>
        <v>31.12.2026</v>
      </c>
      <c r="Q74" s="465">
        <f t="shared" si="4"/>
        <v>261</v>
      </c>
      <c r="R74" s="465">
        <f t="shared" si="5"/>
        <v>2349</v>
      </c>
      <c r="S74" s="465">
        <f t="shared" si="6"/>
        <v>-2349</v>
      </c>
    </row>
    <row r="75" spans="1:19" ht="13.5" customHeight="1" x14ac:dyDescent="0.2">
      <c r="A75" s="286"/>
      <c r="B75" s="286"/>
      <c r="C75" s="286"/>
      <c r="D75" s="391"/>
      <c r="E75" s="391"/>
      <c r="F75" s="299"/>
      <c r="G75" s="300"/>
      <c r="H75" s="300"/>
      <c r="I75" s="301"/>
      <c r="J75" s="301"/>
      <c r="K75" s="301"/>
      <c r="L75" s="301"/>
      <c r="M75" s="302">
        <f t="shared" si="0"/>
        <v>0</v>
      </c>
      <c r="N75" s="462" t="str">
        <f t="shared" si="1"/>
        <v xml:space="preserve"> </v>
      </c>
      <c r="O75" s="464" t="str">
        <f t="shared" si="2"/>
        <v>01.01.2026</v>
      </c>
      <c r="P75" s="464" t="str">
        <f t="shared" si="3"/>
        <v>31.12.2026</v>
      </c>
      <c r="Q75" s="465">
        <f t="shared" si="4"/>
        <v>261</v>
      </c>
      <c r="R75" s="465">
        <f t="shared" si="5"/>
        <v>2349</v>
      </c>
      <c r="S75" s="465">
        <f t="shared" si="6"/>
        <v>-2349</v>
      </c>
    </row>
    <row r="76" spans="1:19" ht="13.5" customHeight="1" x14ac:dyDescent="0.2">
      <c r="A76" s="286"/>
      <c r="B76" s="286"/>
      <c r="C76" s="286"/>
      <c r="D76" s="391"/>
      <c r="E76" s="391"/>
      <c r="F76" s="299"/>
      <c r="G76" s="300"/>
      <c r="H76" s="300"/>
      <c r="I76" s="301"/>
      <c r="J76" s="301"/>
      <c r="K76" s="301"/>
      <c r="L76" s="301"/>
      <c r="M76" s="302">
        <f t="shared" si="0"/>
        <v>0</v>
      </c>
      <c r="N76" s="462" t="str">
        <f t="shared" si="1"/>
        <v xml:space="preserve"> </v>
      </c>
      <c r="O76" s="464" t="str">
        <f t="shared" si="2"/>
        <v>01.01.2026</v>
      </c>
      <c r="P76" s="464" t="str">
        <f t="shared" si="3"/>
        <v>31.12.2026</v>
      </c>
      <c r="Q76" s="465">
        <f t="shared" si="4"/>
        <v>261</v>
      </c>
      <c r="R76" s="465">
        <f t="shared" si="5"/>
        <v>2349</v>
      </c>
      <c r="S76" s="465">
        <f t="shared" si="6"/>
        <v>-2349</v>
      </c>
    </row>
    <row r="77" spans="1:19" ht="13.5" customHeight="1" x14ac:dyDescent="0.2">
      <c r="A77" s="286"/>
      <c r="B77" s="286"/>
      <c r="C77" s="286"/>
      <c r="D77" s="391"/>
      <c r="E77" s="391"/>
      <c r="F77" s="299"/>
      <c r="G77" s="300"/>
      <c r="H77" s="300"/>
      <c r="I77" s="301"/>
      <c r="J77" s="301"/>
      <c r="K77" s="301"/>
      <c r="L77" s="301"/>
      <c r="M77" s="302">
        <f t="shared" si="0"/>
        <v>0</v>
      </c>
      <c r="N77" s="462" t="str">
        <f t="shared" si="1"/>
        <v xml:space="preserve"> </v>
      </c>
      <c r="O77" s="464" t="str">
        <f t="shared" si="2"/>
        <v>01.01.2026</v>
      </c>
      <c r="P77" s="464" t="str">
        <f t="shared" si="3"/>
        <v>31.12.2026</v>
      </c>
      <c r="Q77" s="465">
        <f t="shared" si="4"/>
        <v>261</v>
      </c>
      <c r="R77" s="465">
        <f t="shared" si="5"/>
        <v>2349</v>
      </c>
      <c r="S77" s="465">
        <f t="shared" si="6"/>
        <v>-2349</v>
      </c>
    </row>
    <row r="78" spans="1:19" ht="13.5" customHeight="1" x14ac:dyDescent="0.2">
      <c r="A78" s="286"/>
      <c r="B78" s="286"/>
      <c r="C78" s="286"/>
      <c r="D78" s="391"/>
      <c r="E78" s="391"/>
      <c r="F78" s="299"/>
      <c r="G78" s="300"/>
      <c r="H78" s="300"/>
      <c r="I78" s="301"/>
      <c r="J78" s="301"/>
      <c r="K78" s="301"/>
      <c r="L78" s="301"/>
      <c r="M78" s="302">
        <f t="shared" si="0"/>
        <v>0</v>
      </c>
      <c r="N78" s="462" t="str">
        <f t="shared" si="1"/>
        <v xml:space="preserve"> </v>
      </c>
      <c r="O78" s="464" t="str">
        <f t="shared" si="2"/>
        <v>01.01.2026</v>
      </c>
      <c r="P78" s="464" t="str">
        <f t="shared" si="3"/>
        <v>31.12.2026</v>
      </c>
      <c r="Q78" s="465">
        <f t="shared" si="4"/>
        <v>261</v>
      </c>
      <c r="R78" s="465">
        <f t="shared" si="5"/>
        <v>2349</v>
      </c>
      <c r="S78" s="465">
        <f t="shared" si="6"/>
        <v>-2349</v>
      </c>
    </row>
    <row r="79" spans="1:19" ht="13.5" customHeight="1" x14ac:dyDescent="0.2">
      <c r="A79" s="286"/>
      <c r="B79" s="286"/>
      <c r="C79" s="286"/>
      <c r="D79" s="391"/>
      <c r="E79" s="391"/>
      <c r="F79" s="299"/>
      <c r="G79" s="300"/>
      <c r="H79" s="300"/>
      <c r="I79" s="301"/>
      <c r="J79" s="301"/>
      <c r="K79" s="301"/>
      <c r="L79" s="301"/>
      <c r="M79" s="302">
        <f t="shared" si="0"/>
        <v>0</v>
      </c>
      <c r="N79" s="462" t="str">
        <f t="shared" si="1"/>
        <v xml:space="preserve"> </v>
      </c>
      <c r="O79" s="464" t="str">
        <f t="shared" si="2"/>
        <v>01.01.2026</v>
      </c>
      <c r="P79" s="464" t="str">
        <f t="shared" si="3"/>
        <v>31.12.2026</v>
      </c>
      <c r="Q79" s="465">
        <f t="shared" si="4"/>
        <v>261</v>
      </c>
      <c r="R79" s="465">
        <f t="shared" si="5"/>
        <v>2349</v>
      </c>
      <c r="S79" s="465">
        <f t="shared" si="6"/>
        <v>-2349</v>
      </c>
    </row>
    <row r="80" spans="1:19" ht="13.5" customHeight="1" x14ac:dyDescent="0.2">
      <c r="A80" s="286"/>
      <c r="B80" s="286"/>
      <c r="C80" s="286"/>
      <c r="D80" s="391"/>
      <c r="E80" s="391"/>
      <c r="F80" s="299"/>
      <c r="G80" s="300"/>
      <c r="H80" s="300"/>
      <c r="I80" s="301"/>
      <c r="J80" s="301"/>
      <c r="K80" s="301"/>
      <c r="L80" s="301"/>
      <c r="M80" s="302">
        <f t="shared" si="0"/>
        <v>0</v>
      </c>
      <c r="N80" s="462" t="str">
        <f t="shared" si="1"/>
        <v xml:space="preserve"> </v>
      </c>
      <c r="O80" s="464" t="str">
        <f t="shared" si="2"/>
        <v>01.01.2026</v>
      </c>
      <c r="P80" s="464" t="str">
        <f t="shared" si="3"/>
        <v>31.12.2026</v>
      </c>
      <c r="Q80" s="465">
        <f t="shared" si="4"/>
        <v>261</v>
      </c>
      <c r="R80" s="465">
        <f t="shared" si="5"/>
        <v>2349</v>
      </c>
      <c r="S80" s="465">
        <f t="shared" si="6"/>
        <v>-2349</v>
      </c>
    </row>
    <row r="81" spans="1:19" ht="13.5" customHeight="1" x14ac:dyDescent="0.2">
      <c r="A81" s="286"/>
      <c r="B81" s="286"/>
      <c r="C81" s="286"/>
      <c r="D81" s="391"/>
      <c r="E81" s="391"/>
      <c r="F81" s="299"/>
      <c r="G81" s="300"/>
      <c r="H81" s="300"/>
      <c r="I81" s="301"/>
      <c r="J81" s="301"/>
      <c r="K81" s="301"/>
      <c r="L81" s="301"/>
      <c r="M81" s="302">
        <f t="shared" si="0"/>
        <v>0</v>
      </c>
      <c r="N81" s="462" t="str">
        <f t="shared" si="1"/>
        <v xml:space="preserve"> </v>
      </c>
      <c r="O81" s="464" t="str">
        <f t="shared" si="2"/>
        <v>01.01.2026</v>
      </c>
      <c r="P81" s="464" t="str">
        <f t="shared" si="3"/>
        <v>31.12.2026</v>
      </c>
      <c r="Q81" s="465">
        <f t="shared" si="4"/>
        <v>261</v>
      </c>
      <c r="R81" s="465">
        <f t="shared" si="5"/>
        <v>2349</v>
      </c>
      <c r="S81" s="465">
        <f t="shared" si="6"/>
        <v>-2349</v>
      </c>
    </row>
    <row r="82" spans="1:19" ht="13.5" customHeight="1" x14ac:dyDescent="0.2">
      <c r="A82" s="286"/>
      <c r="B82" s="286"/>
      <c r="C82" s="286"/>
      <c r="D82" s="391"/>
      <c r="E82" s="391"/>
      <c r="F82" s="299"/>
      <c r="G82" s="300"/>
      <c r="H82" s="300"/>
      <c r="I82" s="301"/>
      <c r="J82" s="301"/>
      <c r="K82" s="301"/>
      <c r="L82" s="301"/>
      <c r="M82" s="302">
        <f t="shared" si="0"/>
        <v>0</v>
      </c>
      <c r="N82" s="462" t="str">
        <f t="shared" si="1"/>
        <v xml:space="preserve"> </v>
      </c>
      <c r="O82" s="464" t="str">
        <f t="shared" si="2"/>
        <v>01.01.2026</v>
      </c>
      <c r="P82" s="464" t="str">
        <f t="shared" si="3"/>
        <v>31.12.2026</v>
      </c>
      <c r="Q82" s="465">
        <f t="shared" si="4"/>
        <v>261</v>
      </c>
      <c r="R82" s="465">
        <f t="shared" si="5"/>
        <v>2349</v>
      </c>
      <c r="S82" s="465">
        <f t="shared" si="6"/>
        <v>-2349</v>
      </c>
    </row>
    <row r="83" spans="1:19" ht="13.5" customHeight="1" x14ac:dyDescent="0.2">
      <c r="A83" s="286"/>
      <c r="B83" s="286"/>
      <c r="C83" s="286"/>
      <c r="D83" s="391"/>
      <c r="E83" s="391"/>
      <c r="F83" s="299"/>
      <c r="G83" s="300"/>
      <c r="H83" s="300"/>
      <c r="I83" s="301"/>
      <c r="J83" s="301"/>
      <c r="K83" s="301"/>
      <c r="L83" s="301"/>
      <c r="M83" s="302">
        <f t="shared" si="0"/>
        <v>0</v>
      </c>
      <c r="N83" s="462" t="str">
        <f t="shared" si="1"/>
        <v xml:space="preserve"> </v>
      </c>
      <c r="O83" s="464" t="str">
        <f t="shared" si="2"/>
        <v>01.01.2026</v>
      </c>
      <c r="P83" s="464" t="str">
        <f t="shared" si="3"/>
        <v>31.12.2026</v>
      </c>
      <c r="Q83" s="465">
        <f t="shared" si="4"/>
        <v>261</v>
      </c>
      <c r="R83" s="465">
        <f t="shared" si="5"/>
        <v>2349</v>
      </c>
      <c r="S83" s="465">
        <f t="shared" si="6"/>
        <v>-2349</v>
      </c>
    </row>
    <row r="84" spans="1:19" ht="13.5" customHeight="1" x14ac:dyDescent="0.2">
      <c r="A84" s="303"/>
      <c r="B84" s="303"/>
      <c r="C84" s="286"/>
      <c r="D84" s="391"/>
      <c r="E84" s="391"/>
      <c r="F84" s="299"/>
      <c r="G84" s="300"/>
      <c r="H84" s="300"/>
      <c r="I84" s="301"/>
      <c r="J84" s="301"/>
      <c r="K84" s="301"/>
      <c r="L84" s="301"/>
      <c r="M84" s="302">
        <f t="shared" si="0"/>
        <v>0</v>
      </c>
      <c r="N84" s="462" t="str">
        <f t="shared" si="1"/>
        <v xml:space="preserve"> </v>
      </c>
      <c r="O84" s="464" t="str">
        <f t="shared" si="2"/>
        <v>01.01.2026</v>
      </c>
      <c r="P84" s="464" t="str">
        <f t="shared" si="3"/>
        <v>31.12.2026</v>
      </c>
      <c r="Q84" s="465">
        <f t="shared" si="4"/>
        <v>261</v>
      </c>
      <c r="R84" s="465">
        <f t="shared" si="5"/>
        <v>2349</v>
      </c>
      <c r="S84" s="465">
        <f t="shared" si="6"/>
        <v>-2349</v>
      </c>
    </row>
    <row r="85" spans="1:19" ht="13.5" customHeight="1" x14ac:dyDescent="0.2">
      <c r="A85" s="286"/>
      <c r="B85" s="286"/>
      <c r="C85" s="286"/>
      <c r="D85" s="391"/>
      <c r="E85" s="391"/>
      <c r="F85" s="299"/>
      <c r="G85" s="300"/>
      <c r="H85" s="300"/>
      <c r="I85" s="301"/>
      <c r="J85" s="301"/>
      <c r="K85" s="301"/>
      <c r="L85" s="301"/>
      <c r="M85" s="302">
        <f t="shared" si="0"/>
        <v>0</v>
      </c>
      <c r="N85" s="462" t="str">
        <f t="shared" si="1"/>
        <v xml:space="preserve"> </v>
      </c>
      <c r="O85" s="464" t="str">
        <f t="shared" si="2"/>
        <v>01.01.2026</v>
      </c>
      <c r="P85" s="464" t="str">
        <f t="shared" si="3"/>
        <v>31.12.2026</v>
      </c>
      <c r="Q85" s="465">
        <f t="shared" si="4"/>
        <v>261</v>
      </c>
      <c r="R85" s="465">
        <f t="shared" si="5"/>
        <v>2349</v>
      </c>
      <c r="S85" s="465">
        <f t="shared" si="6"/>
        <v>-2349</v>
      </c>
    </row>
    <row r="86" spans="1:19" ht="13.5" customHeight="1" x14ac:dyDescent="0.2">
      <c r="A86" s="286"/>
      <c r="B86" s="286"/>
      <c r="C86" s="286"/>
      <c r="D86" s="391"/>
      <c r="E86" s="391"/>
      <c r="F86" s="299"/>
      <c r="G86" s="300"/>
      <c r="H86" s="300"/>
      <c r="I86" s="301"/>
      <c r="J86" s="301"/>
      <c r="K86" s="301"/>
      <c r="L86" s="301"/>
      <c r="M86" s="302">
        <f t="shared" si="0"/>
        <v>0</v>
      </c>
      <c r="N86" s="462" t="str">
        <f t="shared" si="1"/>
        <v xml:space="preserve"> </v>
      </c>
      <c r="O86" s="464" t="str">
        <f t="shared" si="2"/>
        <v>01.01.2026</v>
      </c>
      <c r="P86" s="464" t="str">
        <f t="shared" si="3"/>
        <v>31.12.2026</v>
      </c>
      <c r="Q86" s="465">
        <f t="shared" si="4"/>
        <v>261</v>
      </c>
      <c r="R86" s="465">
        <f t="shared" si="5"/>
        <v>2349</v>
      </c>
      <c r="S86" s="465">
        <f t="shared" si="6"/>
        <v>-2349</v>
      </c>
    </row>
    <row r="87" spans="1:19" ht="13.5" customHeight="1" x14ac:dyDescent="0.2">
      <c r="A87" s="286"/>
      <c r="B87" s="286"/>
      <c r="C87" s="286"/>
      <c r="D87" s="391"/>
      <c r="E87" s="391"/>
      <c r="F87" s="299"/>
      <c r="G87" s="300"/>
      <c r="H87" s="300"/>
      <c r="I87" s="301"/>
      <c r="J87" s="301"/>
      <c r="K87" s="301"/>
      <c r="L87" s="301"/>
      <c r="M87" s="302">
        <f t="shared" si="0"/>
        <v>0</v>
      </c>
      <c r="N87" s="462" t="str">
        <f t="shared" si="1"/>
        <v xml:space="preserve"> </v>
      </c>
      <c r="O87" s="464" t="str">
        <f t="shared" si="2"/>
        <v>01.01.2026</v>
      </c>
      <c r="P87" s="464" t="str">
        <f t="shared" si="3"/>
        <v>31.12.2026</v>
      </c>
      <c r="Q87" s="465">
        <f t="shared" si="4"/>
        <v>261</v>
      </c>
      <c r="R87" s="465">
        <f t="shared" si="5"/>
        <v>2349</v>
      </c>
      <c r="S87" s="465">
        <f t="shared" si="6"/>
        <v>-2349</v>
      </c>
    </row>
    <row r="88" spans="1:19" ht="13.5" customHeight="1" x14ac:dyDescent="0.2">
      <c r="A88" s="286"/>
      <c r="B88" s="286"/>
      <c r="C88" s="286"/>
      <c r="D88" s="391"/>
      <c r="E88" s="391"/>
      <c r="F88" s="299"/>
      <c r="G88" s="300"/>
      <c r="H88" s="300"/>
      <c r="I88" s="301"/>
      <c r="J88" s="301"/>
      <c r="K88" s="301"/>
      <c r="L88" s="301"/>
      <c r="M88" s="302">
        <f t="shared" si="0"/>
        <v>0</v>
      </c>
      <c r="N88" s="462" t="str">
        <f t="shared" si="1"/>
        <v xml:space="preserve"> </v>
      </c>
      <c r="O88" s="464" t="str">
        <f t="shared" si="2"/>
        <v>01.01.2026</v>
      </c>
      <c r="P88" s="464" t="str">
        <f t="shared" si="3"/>
        <v>31.12.2026</v>
      </c>
      <c r="Q88" s="465">
        <f t="shared" si="4"/>
        <v>261</v>
      </c>
      <c r="R88" s="465">
        <f t="shared" si="5"/>
        <v>2349</v>
      </c>
      <c r="S88" s="465">
        <f t="shared" si="6"/>
        <v>-2349</v>
      </c>
    </row>
    <row r="89" spans="1:19" ht="13.5" customHeight="1" x14ac:dyDescent="0.2">
      <c r="A89" s="286"/>
      <c r="B89" s="286"/>
      <c r="C89" s="286"/>
      <c r="D89" s="391"/>
      <c r="E89" s="391"/>
      <c r="F89" s="299"/>
      <c r="G89" s="300"/>
      <c r="H89" s="300"/>
      <c r="I89" s="301"/>
      <c r="J89" s="301"/>
      <c r="K89" s="301"/>
      <c r="L89" s="301"/>
      <c r="M89" s="302">
        <f t="shared" si="0"/>
        <v>0</v>
      </c>
      <c r="N89" s="462" t="str">
        <f t="shared" si="1"/>
        <v xml:space="preserve"> </v>
      </c>
      <c r="O89" s="464" t="str">
        <f t="shared" si="2"/>
        <v>01.01.2026</v>
      </c>
      <c r="P89" s="464" t="str">
        <f t="shared" si="3"/>
        <v>31.12.2026</v>
      </c>
      <c r="Q89" s="465">
        <f t="shared" si="4"/>
        <v>261</v>
      </c>
      <c r="R89" s="465">
        <f t="shared" si="5"/>
        <v>2349</v>
      </c>
      <c r="S89" s="465">
        <f t="shared" si="6"/>
        <v>-2349</v>
      </c>
    </row>
    <row r="90" spans="1:19" ht="13.5" customHeight="1" x14ac:dyDescent="0.2">
      <c r="A90" s="286"/>
      <c r="B90" s="286"/>
      <c r="C90" s="286"/>
      <c r="D90" s="391"/>
      <c r="E90" s="391"/>
      <c r="F90" s="299"/>
      <c r="G90" s="300"/>
      <c r="H90" s="300"/>
      <c r="I90" s="301"/>
      <c r="J90" s="301"/>
      <c r="K90" s="301"/>
      <c r="L90" s="301"/>
      <c r="M90" s="302">
        <f t="shared" si="0"/>
        <v>0</v>
      </c>
      <c r="N90" s="462" t="str">
        <f t="shared" si="1"/>
        <v xml:space="preserve"> </v>
      </c>
      <c r="O90" s="464" t="str">
        <f t="shared" si="2"/>
        <v>01.01.2026</v>
      </c>
      <c r="P90" s="464" t="str">
        <f t="shared" si="3"/>
        <v>31.12.2026</v>
      </c>
      <c r="Q90" s="465">
        <f t="shared" si="4"/>
        <v>261</v>
      </c>
      <c r="R90" s="465">
        <f t="shared" si="5"/>
        <v>2349</v>
      </c>
      <c r="S90" s="465">
        <f t="shared" si="6"/>
        <v>-2349</v>
      </c>
    </row>
    <row r="91" spans="1:19" ht="13.5" customHeight="1" x14ac:dyDescent="0.2">
      <c r="A91" s="286"/>
      <c r="B91" s="286"/>
      <c r="C91" s="286"/>
      <c r="D91" s="391"/>
      <c r="E91" s="391"/>
      <c r="F91" s="299"/>
      <c r="G91" s="300"/>
      <c r="H91" s="300"/>
      <c r="I91" s="301"/>
      <c r="J91" s="301"/>
      <c r="K91" s="301"/>
      <c r="L91" s="301"/>
      <c r="M91" s="302">
        <f t="shared" ref="M91:M154" si="7">SUM(I91:L91)</f>
        <v>0</v>
      </c>
      <c r="N91" s="462" t="str">
        <f t="shared" ref="N91:N154" si="8">CONCATENATE(A91," ",B91)</f>
        <v xml:space="preserve"> </v>
      </c>
      <c r="O91" s="464" t="str">
        <f t="shared" ref="O91:O154" si="9">IF(YEAR($G91)&lt;$B$5,CONCATENATE("01.01.",$B$5),$G91)</f>
        <v>01.01.2026</v>
      </c>
      <c r="P91" s="464" t="str">
        <f t="shared" ref="P91:P154" si="10">IF($H91="",CONCATENATE("31.12.",$B$5),H91)</f>
        <v>31.12.2026</v>
      </c>
      <c r="Q91" s="465">
        <f t="shared" ref="Q91:Q154" si="11">NETWORKDAYS(O91,P91)</f>
        <v>261</v>
      </c>
      <c r="R91" s="465">
        <f t="shared" ref="R91:R154" si="12">IF(E91="",($Q91*9),($Q91*9)*$E91)</f>
        <v>2349</v>
      </c>
      <c r="S91" s="465">
        <f t="shared" ref="S91:S154" si="13">M91-R91</f>
        <v>-2349</v>
      </c>
    </row>
    <row r="92" spans="1:19" ht="13.5" customHeight="1" x14ac:dyDescent="0.2">
      <c r="A92" s="286"/>
      <c r="B92" s="286"/>
      <c r="C92" s="286"/>
      <c r="D92" s="391"/>
      <c r="E92" s="391"/>
      <c r="F92" s="299"/>
      <c r="G92" s="300"/>
      <c r="H92" s="300"/>
      <c r="I92" s="301"/>
      <c r="J92" s="301"/>
      <c r="K92" s="301"/>
      <c r="L92" s="301"/>
      <c r="M92" s="302">
        <f t="shared" si="7"/>
        <v>0</v>
      </c>
      <c r="N92" s="462" t="str">
        <f t="shared" si="8"/>
        <v xml:space="preserve"> </v>
      </c>
      <c r="O92" s="464" t="str">
        <f t="shared" si="9"/>
        <v>01.01.2026</v>
      </c>
      <c r="P92" s="464" t="str">
        <f t="shared" si="10"/>
        <v>31.12.2026</v>
      </c>
      <c r="Q92" s="465">
        <f t="shared" si="11"/>
        <v>261</v>
      </c>
      <c r="R92" s="465">
        <f t="shared" si="12"/>
        <v>2349</v>
      </c>
      <c r="S92" s="465">
        <f t="shared" si="13"/>
        <v>-2349</v>
      </c>
    </row>
    <row r="93" spans="1:19" ht="13.5" customHeight="1" x14ac:dyDescent="0.2">
      <c r="A93" s="286"/>
      <c r="B93" s="286"/>
      <c r="C93" s="286"/>
      <c r="D93" s="391"/>
      <c r="E93" s="391"/>
      <c r="F93" s="299"/>
      <c r="G93" s="300"/>
      <c r="H93" s="300"/>
      <c r="I93" s="301"/>
      <c r="J93" s="301"/>
      <c r="K93" s="301"/>
      <c r="L93" s="301"/>
      <c r="M93" s="302">
        <f t="shared" si="7"/>
        <v>0</v>
      </c>
      <c r="N93" s="462" t="str">
        <f t="shared" si="8"/>
        <v xml:space="preserve"> </v>
      </c>
      <c r="O93" s="464" t="str">
        <f t="shared" si="9"/>
        <v>01.01.2026</v>
      </c>
      <c r="P93" s="464" t="str">
        <f t="shared" si="10"/>
        <v>31.12.2026</v>
      </c>
      <c r="Q93" s="465">
        <f t="shared" si="11"/>
        <v>261</v>
      </c>
      <c r="R93" s="465">
        <f t="shared" si="12"/>
        <v>2349</v>
      </c>
      <c r="S93" s="465">
        <f t="shared" si="13"/>
        <v>-2349</v>
      </c>
    </row>
    <row r="94" spans="1:19" ht="13.5" customHeight="1" x14ac:dyDescent="0.2">
      <c r="A94" s="286"/>
      <c r="B94" s="286"/>
      <c r="C94" s="286"/>
      <c r="D94" s="391"/>
      <c r="E94" s="391"/>
      <c r="F94" s="299"/>
      <c r="G94" s="300"/>
      <c r="H94" s="300"/>
      <c r="I94" s="301"/>
      <c r="J94" s="301"/>
      <c r="K94" s="301"/>
      <c r="L94" s="301"/>
      <c r="M94" s="302">
        <f t="shared" si="7"/>
        <v>0</v>
      </c>
      <c r="N94" s="462" t="str">
        <f t="shared" si="8"/>
        <v xml:space="preserve"> </v>
      </c>
      <c r="O94" s="464" t="str">
        <f t="shared" si="9"/>
        <v>01.01.2026</v>
      </c>
      <c r="P94" s="464" t="str">
        <f t="shared" si="10"/>
        <v>31.12.2026</v>
      </c>
      <c r="Q94" s="465">
        <f t="shared" si="11"/>
        <v>261</v>
      </c>
      <c r="R94" s="465">
        <f t="shared" si="12"/>
        <v>2349</v>
      </c>
      <c r="S94" s="465">
        <f t="shared" si="13"/>
        <v>-2349</v>
      </c>
    </row>
    <row r="95" spans="1:19" ht="13.5" customHeight="1" x14ac:dyDescent="0.2">
      <c r="A95" s="286"/>
      <c r="B95" s="286"/>
      <c r="C95" s="286"/>
      <c r="D95" s="391"/>
      <c r="E95" s="391"/>
      <c r="F95" s="299"/>
      <c r="G95" s="300"/>
      <c r="H95" s="300"/>
      <c r="I95" s="301"/>
      <c r="J95" s="301"/>
      <c r="K95" s="301"/>
      <c r="L95" s="301"/>
      <c r="M95" s="302">
        <f t="shared" si="7"/>
        <v>0</v>
      </c>
      <c r="N95" s="462" t="str">
        <f t="shared" si="8"/>
        <v xml:space="preserve"> </v>
      </c>
      <c r="O95" s="464" t="str">
        <f t="shared" si="9"/>
        <v>01.01.2026</v>
      </c>
      <c r="P95" s="464" t="str">
        <f t="shared" si="10"/>
        <v>31.12.2026</v>
      </c>
      <c r="Q95" s="465">
        <f t="shared" si="11"/>
        <v>261</v>
      </c>
      <c r="R95" s="465">
        <f t="shared" si="12"/>
        <v>2349</v>
      </c>
      <c r="S95" s="465">
        <f t="shared" si="13"/>
        <v>-2349</v>
      </c>
    </row>
    <row r="96" spans="1:19" ht="13.5" customHeight="1" x14ac:dyDescent="0.2">
      <c r="A96" s="286"/>
      <c r="B96" s="286"/>
      <c r="C96" s="286"/>
      <c r="D96" s="391"/>
      <c r="E96" s="391"/>
      <c r="F96" s="299"/>
      <c r="G96" s="300"/>
      <c r="H96" s="300"/>
      <c r="I96" s="301"/>
      <c r="J96" s="301"/>
      <c r="K96" s="301"/>
      <c r="L96" s="301"/>
      <c r="M96" s="302">
        <f t="shared" si="7"/>
        <v>0</v>
      </c>
      <c r="N96" s="462" t="str">
        <f t="shared" si="8"/>
        <v xml:space="preserve"> </v>
      </c>
      <c r="O96" s="464" t="str">
        <f t="shared" si="9"/>
        <v>01.01.2026</v>
      </c>
      <c r="P96" s="464" t="str">
        <f t="shared" si="10"/>
        <v>31.12.2026</v>
      </c>
      <c r="Q96" s="465">
        <f t="shared" si="11"/>
        <v>261</v>
      </c>
      <c r="R96" s="465">
        <f t="shared" si="12"/>
        <v>2349</v>
      </c>
      <c r="S96" s="465">
        <f t="shared" si="13"/>
        <v>-2349</v>
      </c>
    </row>
    <row r="97" spans="1:19" ht="13.5" customHeight="1" x14ac:dyDescent="0.2">
      <c r="A97" s="286"/>
      <c r="B97" s="286"/>
      <c r="C97" s="286"/>
      <c r="D97" s="391"/>
      <c r="E97" s="391"/>
      <c r="F97" s="299"/>
      <c r="G97" s="300"/>
      <c r="H97" s="300"/>
      <c r="I97" s="301"/>
      <c r="J97" s="301"/>
      <c r="K97" s="301"/>
      <c r="L97" s="301"/>
      <c r="M97" s="302">
        <f t="shared" si="7"/>
        <v>0</v>
      </c>
      <c r="N97" s="462" t="str">
        <f t="shared" si="8"/>
        <v xml:space="preserve"> </v>
      </c>
      <c r="O97" s="464" t="str">
        <f t="shared" si="9"/>
        <v>01.01.2026</v>
      </c>
      <c r="P97" s="464" t="str">
        <f t="shared" si="10"/>
        <v>31.12.2026</v>
      </c>
      <c r="Q97" s="465">
        <f t="shared" si="11"/>
        <v>261</v>
      </c>
      <c r="R97" s="465">
        <f t="shared" si="12"/>
        <v>2349</v>
      </c>
      <c r="S97" s="465">
        <f t="shared" si="13"/>
        <v>-2349</v>
      </c>
    </row>
    <row r="98" spans="1:19" ht="13.5" customHeight="1" x14ac:dyDescent="0.2">
      <c r="A98" s="286"/>
      <c r="B98" s="286"/>
      <c r="C98" s="286"/>
      <c r="D98" s="391"/>
      <c r="E98" s="391"/>
      <c r="F98" s="299"/>
      <c r="G98" s="300"/>
      <c r="H98" s="300"/>
      <c r="I98" s="301"/>
      <c r="J98" s="301"/>
      <c r="K98" s="301"/>
      <c r="L98" s="301"/>
      <c r="M98" s="302">
        <f t="shared" si="7"/>
        <v>0</v>
      </c>
      <c r="N98" s="462" t="str">
        <f t="shared" si="8"/>
        <v xml:space="preserve"> </v>
      </c>
      <c r="O98" s="464" t="str">
        <f t="shared" si="9"/>
        <v>01.01.2026</v>
      </c>
      <c r="P98" s="464" t="str">
        <f t="shared" si="10"/>
        <v>31.12.2026</v>
      </c>
      <c r="Q98" s="465">
        <f t="shared" si="11"/>
        <v>261</v>
      </c>
      <c r="R98" s="465">
        <f t="shared" si="12"/>
        <v>2349</v>
      </c>
      <c r="S98" s="465">
        <f t="shared" si="13"/>
        <v>-2349</v>
      </c>
    </row>
    <row r="99" spans="1:19" ht="13.5" customHeight="1" x14ac:dyDescent="0.2">
      <c r="A99" s="286"/>
      <c r="B99" s="286"/>
      <c r="C99" s="286"/>
      <c r="D99" s="391"/>
      <c r="E99" s="391"/>
      <c r="F99" s="299"/>
      <c r="G99" s="300"/>
      <c r="H99" s="300"/>
      <c r="I99" s="301"/>
      <c r="J99" s="301"/>
      <c r="K99" s="301"/>
      <c r="L99" s="301"/>
      <c r="M99" s="302">
        <f t="shared" si="7"/>
        <v>0</v>
      </c>
      <c r="N99" s="462" t="str">
        <f t="shared" si="8"/>
        <v xml:space="preserve"> </v>
      </c>
      <c r="O99" s="464" t="str">
        <f t="shared" si="9"/>
        <v>01.01.2026</v>
      </c>
      <c r="P99" s="464" t="str">
        <f t="shared" si="10"/>
        <v>31.12.2026</v>
      </c>
      <c r="Q99" s="465">
        <f t="shared" si="11"/>
        <v>261</v>
      </c>
      <c r="R99" s="465">
        <f t="shared" si="12"/>
        <v>2349</v>
      </c>
      <c r="S99" s="465">
        <f t="shared" si="13"/>
        <v>-2349</v>
      </c>
    </row>
    <row r="100" spans="1:19" ht="13.5" customHeight="1" x14ac:dyDescent="0.2">
      <c r="A100" s="286"/>
      <c r="B100" s="286"/>
      <c r="C100" s="286"/>
      <c r="D100" s="391"/>
      <c r="E100" s="391"/>
      <c r="F100" s="299"/>
      <c r="G100" s="300"/>
      <c r="H100" s="300"/>
      <c r="I100" s="301"/>
      <c r="J100" s="301"/>
      <c r="K100" s="301"/>
      <c r="L100" s="301"/>
      <c r="M100" s="302">
        <f t="shared" si="7"/>
        <v>0</v>
      </c>
      <c r="N100" s="462" t="str">
        <f t="shared" si="8"/>
        <v xml:space="preserve"> </v>
      </c>
      <c r="O100" s="464" t="str">
        <f t="shared" si="9"/>
        <v>01.01.2026</v>
      </c>
      <c r="P100" s="464" t="str">
        <f t="shared" si="10"/>
        <v>31.12.2026</v>
      </c>
      <c r="Q100" s="465">
        <f t="shared" si="11"/>
        <v>261</v>
      </c>
      <c r="R100" s="465">
        <f t="shared" si="12"/>
        <v>2349</v>
      </c>
      <c r="S100" s="465">
        <f t="shared" si="13"/>
        <v>-2349</v>
      </c>
    </row>
    <row r="101" spans="1:19" ht="13.5" customHeight="1" x14ac:dyDescent="0.2">
      <c r="A101" s="286"/>
      <c r="B101" s="286"/>
      <c r="C101" s="286"/>
      <c r="D101" s="391"/>
      <c r="E101" s="391"/>
      <c r="F101" s="299"/>
      <c r="G101" s="300"/>
      <c r="H101" s="300"/>
      <c r="I101" s="301"/>
      <c r="J101" s="301"/>
      <c r="K101" s="301"/>
      <c r="L101" s="301"/>
      <c r="M101" s="302">
        <f t="shared" si="7"/>
        <v>0</v>
      </c>
      <c r="N101" s="462" t="str">
        <f t="shared" si="8"/>
        <v xml:space="preserve"> </v>
      </c>
      <c r="O101" s="464" t="str">
        <f t="shared" si="9"/>
        <v>01.01.2026</v>
      </c>
      <c r="P101" s="464" t="str">
        <f t="shared" si="10"/>
        <v>31.12.2026</v>
      </c>
      <c r="Q101" s="465">
        <f t="shared" si="11"/>
        <v>261</v>
      </c>
      <c r="R101" s="465">
        <f t="shared" si="12"/>
        <v>2349</v>
      </c>
      <c r="S101" s="465">
        <f t="shared" si="13"/>
        <v>-2349</v>
      </c>
    </row>
    <row r="102" spans="1:19" ht="13.5" customHeight="1" x14ac:dyDescent="0.2">
      <c r="A102" s="286"/>
      <c r="B102" s="286"/>
      <c r="C102" s="286"/>
      <c r="D102" s="391"/>
      <c r="E102" s="391"/>
      <c r="F102" s="299"/>
      <c r="G102" s="300"/>
      <c r="H102" s="300"/>
      <c r="I102" s="301"/>
      <c r="J102" s="301"/>
      <c r="K102" s="301"/>
      <c r="L102" s="301"/>
      <c r="M102" s="302">
        <f t="shared" si="7"/>
        <v>0</v>
      </c>
      <c r="N102" s="462" t="str">
        <f t="shared" si="8"/>
        <v xml:space="preserve"> </v>
      </c>
      <c r="O102" s="464" t="str">
        <f t="shared" si="9"/>
        <v>01.01.2026</v>
      </c>
      <c r="P102" s="464" t="str">
        <f t="shared" si="10"/>
        <v>31.12.2026</v>
      </c>
      <c r="Q102" s="465">
        <f t="shared" si="11"/>
        <v>261</v>
      </c>
      <c r="R102" s="465">
        <f t="shared" si="12"/>
        <v>2349</v>
      </c>
      <c r="S102" s="465">
        <f t="shared" si="13"/>
        <v>-2349</v>
      </c>
    </row>
    <row r="103" spans="1:19" ht="13.5" customHeight="1" x14ac:dyDescent="0.2">
      <c r="A103" s="286"/>
      <c r="B103" s="286"/>
      <c r="C103" s="286"/>
      <c r="D103" s="391"/>
      <c r="E103" s="391"/>
      <c r="F103" s="299"/>
      <c r="G103" s="300"/>
      <c r="H103" s="300"/>
      <c r="I103" s="301"/>
      <c r="J103" s="301"/>
      <c r="K103" s="301"/>
      <c r="L103" s="301"/>
      <c r="M103" s="302">
        <f t="shared" si="7"/>
        <v>0</v>
      </c>
      <c r="N103" s="462" t="str">
        <f t="shared" si="8"/>
        <v xml:space="preserve"> </v>
      </c>
      <c r="O103" s="464" t="str">
        <f t="shared" si="9"/>
        <v>01.01.2026</v>
      </c>
      <c r="P103" s="464" t="str">
        <f t="shared" si="10"/>
        <v>31.12.2026</v>
      </c>
      <c r="Q103" s="465">
        <f t="shared" si="11"/>
        <v>261</v>
      </c>
      <c r="R103" s="465">
        <f t="shared" si="12"/>
        <v>2349</v>
      </c>
      <c r="S103" s="465">
        <f t="shared" si="13"/>
        <v>-2349</v>
      </c>
    </row>
    <row r="104" spans="1:19" ht="13.5" customHeight="1" x14ac:dyDescent="0.2">
      <c r="A104" s="286"/>
      <c r="B104" s="286"/>
      <c r="C104" s="286"/>
      <c r="D104" s="391"/>
      <c r="E104" s="391"/>
      <c r="F104" s="299"/>
      <c r="G104" s="300"/>
      <c r="H104" s="300"/>
      <c r="I104" s="301"/>
      <c r="J104" s="301"/>
      <c r="K104" s="301"/>
      <c r="L104" s="301"/>
      <c r="M104" s="302">
        <f t="shared" si="7"/>
        <v>0</v>
      </c>
      <c r="N104" s="462" t="str">
        <f t="shared" si="8"/>
        <v xml:space="preserve"> </v>
      </c>
      <c r="O104" s="464" t="str">
        <f t="shared" si="9"/>
        <v>01.01.2026</v>
      </c>
      <c r="P104" s="464" t="str">
        <f t="shared" si="10"/>
        <v>31.12.2026</v>
      </c>
      <c r="Q104" s="465">
        <f t="shared" si="11"/>
        <v>261</v>
      </c>
      <c r="R104" s="465">
        <f t="shared" si="12"/>
        <v>2349</v>
      </c>
      <c r="S104" s="465">
        <f t="shared" si="13"/>
        <v>-2349</v>
      </c>
    </row>
    <row r="105" spans="1:19" ht="13.5" customHeight="1" x14ac:dyDescent="0.2">
      <c r="A105" s="286"/>
      <c r="B105" s="286"/>
      <c r="C105" s="286"/>
      <c r="D105" s="391"/>
      <c r="E105" s="391"/>
      <c r="F105" s="299"/>
      <c r="G105" s="300"/>
      <c r="H105" s="300"/>
      <c r="I105" s="301"/>
      <c r="J105" s="301"/>
      <c r="K105" s="301"/>
      <c r="L105" s="301"/>
      <c r="M105" s="302">
        <f t="shared" si="7"/>
        <v>0</v>
      </c>
      <c r="N105" s="462" t="str">
        <f t="shared" si="8"/>
        <v xml:space="preserve"> </v>
      </c>
      <c r="O105" s="464" t="str">
        <f t="shared" si="9"/>
        <v>01.01.2026</v>
      </c>
      <c r="P105" s="464" t="str">
        <f t="shared" si="10"/>
        <v>31.12.2026</v>
      </c>
      <c r="Q105" s="465">
        <f t="shared" si="11"/>
        <v>261</v>
      </c>
      <c r="R105" s="465">
        <f t="shared" si="12"/>
        <v>2349</v>
      </c>
      <c r="S105" s="465">
        <f t="shared" si="13"/>
        <v>-2349</v>
      </c>
    </row>
    <row r="106" spans="1:19" ht="13.5" customHeight="1" x14ac:dyDescent="0.2">
      <c r="A106" s="286"/>
      <c r="B106" s="286"/>
      <c r="C106" s="286"/>
      <c r="D106" s="391"/>
      <c r="E106" s="391"/>
      <c r="F106" s="299"/>
      <c r="G106" s="300"/>
      <c r="H106" s="300"/>
      <c r="I106" s="301"/>
      <c r="J106" s="301"/>
      <c r="K106" s="301"/>
      <c r="L106" s="301"/>
      <c r="M106" s="302">
        <f t="shared" si="7"/>
        <v>0</v>
      </c>
      <c r="N106" s="462" t="str">
        <f t="shared" si="8"/>
        <v xml:space="preserve"> </v>
      </c>
      <c r="O106" s="464" t="str">
        <f t="shared" si="9"/>
        <v>01.01.2026</v>
      </c>
      <c r="P106" s="464" t="str">
        <f t="shared" si="10"/>
        <v>31.12.2026</v>
      </c>
      <c r="Q106" s="465">
        <f t="shared" si="11"/>
        <v>261</v>
      </c>
      <c r="R106" s="465">
        <f t="shared" si="12"/>
        <v>2349</v>
      </c>
      <c r="S106" s="465">
        <f t="shared" si="13"/>
        <v>-2349</v>
      </c>
    </row>
    <row r="107" spans="1:19" ht="13.5" customHeight="1" x14ac:dyDescent="0.2">
      <c r="A107" s="286"/>
      <c r="B107" s="286"/>
      <c r="C107" s="286"/>
      <c r="D107" s="391"/>
      <c r="E107" s="391"/>
      <c r="F107" s="299"/>
      <c r="G107" s="300"/>
      <c r="H107" s="300"/>
      <c r="I107" s="301"/>
      <c r="J107" s="301"/>
      <c r="K107" s="301"/>
      <c r="L107" s="301"/>
      <c r="M107" s="302">
        <f t="shared" si="7"/>
        <v>0</v>
      </c>
      <c r="N107" s="462" t="str">
        <f t="shared" si="8"/>
        <v xml:space="preserve"> </v>
      </c>
      <c r="O107" s="464" t="str">
        <f t="shared" si="9"/>
        <v>01.01.2026</v>
      </c>
      <c r="P107" s="464" t="str">
        <f t="shared" si="10"/>
        <v>31.12.2026</v>
      </c>
      <c r="Q107" s="465">
        <f t="shared" si="11"/>
        <v>261</v>
      </c>
      <c r="R107" s="465">
        <f t="shared" si="12"/>
        <v>2349</v>
      </c>
      <c r="S107" s="465">
        <f t="shared" si="13"/>
        <v>-2349</v>
      </c>
    </row>
    <row r="108" spans="1:19" ht="13.5" customHeight="1" x14ac:dyDescent="0.2">
      <c r="A108" s="286"/>
      <c r="B108" s="286"/>
      <c r="C108" s="286"/>
      <c r="D108" s="391"/>
      <c r="E108" s="391"/>
      <c r="F108" s="299"/>
      <c r="G108" s="300"/>
      <c r="H108" s="300"/>
      <c r="I108" s="301"/>
      <c r="J108" s="301"/>
      <c r="K108" s="301"/>
      <c r="L108" s="301"/>
      <c r="M108" s="302">
        <f t="shared" si="7"/>
        <v>0</v>
      </c>
      <c r="N108" s="462" t="str">
        <f t="shared" si="8"/>
        <v xml:space="preserve"> </v>
      </c>
      <c r="O108" s="464" t="str">
        <f t="shared" si="9"/>
        <v>01.01.2026</v>
      </c>
      <c r="P108" s="464" t="str">
        <f t="shared" si="10"/>
        <v>31.12.2026</v>
      </c>
      <c r="Q108" s="465">
        <f t="shared" si="11"/>
        <v>261</v>
      </c>
      <c r="R108" s="465">
        <f t="shared" si="12"/>
        <v>2349</v>
      </c>
      <c r="S108" s="465">
        <f t="shared" si="13"/>
        <v>-2349</v>
      </c>
    </row>
    <row r="109" spans="1:19" ht="13.5" customHeight="1" x14ac:dyDescent="0.2">
      <c r="A109" s="286"/>
      <c r="B109" s="286"/>
      <c r="C109" s="286"/>
      <c r="D109" s="391"/>
      <c r="E109" s="391"/>
      <c r="F109" s="299"/>
      <c r="G109" s="300"/>
      <c r="H109" s="300"/>
      <c r="I109" s="301"/>
      <c r="J109" s="301"/>
      <c r="K109" s="301"/>
      <c r="L109" s="301"/>
      <c r="M109" s="302">
        <f t="shared" si="7"/>
        <v>0</v>
      </c>
      <c r="N109" s="462" t="str">
        <f t="shared" si="8"/>
        <v xml:space="preserve"> </v>
      </c>
      <c r="O109" s="464" t="str">
        <f t="shared" si="9"/>
        <v>01.01.2026</v>
      </c>
      <c r="P109" s="464" t="str">
        <f t="shared" si="10"/>
        <v>31.12.2026</v>
      </c>
      <c r="Q109" s="465">
        <f t="shared" si="11"/>
        <v>261</v>
      </c>
      <c r="R109" s="465">
        <f t="shared" si="12"/>
        <v>2349</v>
      </c>
      <c r="S109" s="465">
        <f t="shared" si="13"/>
        <v>-2349</v>
      </c>
    </row>
    <row r="110" spans="1:19" ht="13.5" customHeight="1" x14ac:dyDescent="0.2">
      <c r="A110" s="286"/>
      <c r="B110" s="286"/>
      <c r="C110" s="286"/>
      <c r="D110" s="391"/>
      <c r="E110" s="391"/>
      <c r="F110" s="299"/>
      <c r="G110" s="300"/>
      <c r="H110" s="300"/>
      <c r="I110" s="301"/>
      <c r="J110" s="301"/>
      <c r="K110" s="301"/>
      <c r="L110" s="301"/>
      <c r="M110" s="302">
        <f t="shared" si="7"/>
        <v>0</v>
      </c>
      <c r="N110" s="462" t="str">
        <f t="shared" si="8"/>
        <v xml:space="preserve"> </v>
      </c>
      <c r="O110" s="464" t="str">
        <f t="shared" si="9"/>
        <v>01.01.2026</v>
      </c>
      <c r="P110" s="464" t="str">
        <f t="shared" si="10"/>
        <v>31.12.2026</v>
      </c>
      <c r="Q110" s="465">
        <f t="shared" si="11"/>
        <v>261</v>
      </c>
      <c r="R110" s="465">
        <f t="shared" si="12"/>
        <v>2349</v>
      </c>
      <c r="S110" s="465">
        <f t="shared" si="13"/>
        <v>-2349</v>
      </c>
    </row>
    <row r="111" spans="1:19" ht="13.5" customHeight="1" x14ac:dyDescent="0.2">
      <c r="A111" s="286"/>
      <c r="B111" s="286"/>
      <c r="C111" s="286"/>
      <c r="D111" s="391"/>
      <c r="E111" s="391"/>
      <c r="F111" s="299"/>
      <c r="G111" s="300"/>
      <c r="H111" s="300"/>
      <c r="I111" s="301"/>
      <c r="J111" s="301"/>
      <c r="K111" s="301"/>
      <c r="L111" s="301"/>
      <c r="M111" s="302">
        <f t="shared" si="7"/>
        <v>0</v>
      </c>
      <c r="N111" s="462" t="str">
        <f t="shared" si="8"/>
        <v xml:space="preserve"> </v>
      </c>
      <c r="O111" s="464" t="str">
        <f t="shared" si="9"/>
        <v>01.01.2026</v>
      </c>
      <c r="P111" s="464" t="str">
        <f t="shared" si="10"/>
        <v>31.12.2026</v>
      </c>
      <c r="Q111" s="465">
        <f t="shared" si="11"/>
        <v>261</v>
      </c>
      <c r="R111" s="465">
        <f t="shared" si="12"/>
        <v>2349</v>
      </c>
      <c r="S111" s="465">
        <f t="shared" si="13"/>
        <v>-2349</v>
      </c>
    </row>
    <row r="112" spans="1:19" ht="13.5" customHeight="1" x14ac:dyDescent="0.2">
      <c r="A112" s="286"/>
      <c r="B112" s="286"/>
      <c r="C112" s="286"/>
      <c r="D112" s="391"/>
      <c r="E112" s="391"/>
      <c r="F112" s="299"/>
      <c r="G112" s="300"/>
      <c r="H112" s="300"/>
      <c r="I112" s="301"/>
      <c r="J112" s="301"/>
      <c r="K112" s="301"/>
      <c r="L112" s="301"/>
      <c r="M112" s="302">
        <f t="shared" si="7"/>
        <v>0</v>
      </c>
      <c r="N112" s="462" t="str">
        <f t="shared" si="8"/>
        <v xml:space="preserve"> </v>
      </c>
      <c r="O112" s="464" t="str">
        <f t="shared" si="9"/>
        <v>01.01.2026</v>
      </c>
      <c r="P112" s="464" t="str">
        <f t="shared" si="10"/>
        <v>31.12.2026</v>
      </c>
      <c r="Q112" s="465">
        <f t="shared" si="11"/>
        <v>261</v>
      </c>
      <c r="R112" s="465">
        <f t="shared" si="12"/>
        <v>2349</v>
      </c>
      <c r="S112" s="465">
        <f t="shared" si="13"/>
        <v>-2349</v>
      </c>
    </row>
    <row r="113" spans="1:19" ht="13.5" customHeight="1" x14ac:dyDescent="0.2">
      <c r="A113" s="286"/>
      <c r="B113" s="286"/>
      <c r="C113" s="286"/>
      <c r="D113" s="391"/>
      <c r="E113" s="391"/>
      <c r="F113" s="299"/>
      <c r="G113" s="300"/>
      <c r="H113" s="300"/>
      <c r="I113" s="301"/>
      <c r="J113" s="301"/>
      <c r="K113" s="301"/>
      <c r="L113" s="301"/>
      <c r="M113" s="302">
        <f t="shared" si="7"/>
        <v>0</v>
      </c>
      <c r="N113" s="462" t="str">
        <f t="shared" si="8"/>
        <v xml:space="preserve"> </v>
      </c>
      <c r="O113" s="464" t="str">
        <f t="shared" si="9"/>
        <v>01.01.2026</v>
      </c>
      <c r="P113" s="464" t="str">
        <f t="shared" si="10"/>
        <v>31.12.2026</v>
      </c>
      <c r="Q113" s="465">
        <f t="shared" si="11"/>
        <v>261</v>
      </c>
      <c r="R113" s="465">
        <f t="shared" si="12"/>
        <v>2349</v>
      </c>
      <c r="S113" s="465">
        <f t="shared" si="13"/>
        <v>-2349</v>
      </c>
    </row>
    <row r="114" spans="1:19" ht="13.5" customHeight="1" x14ac:dyDescent="0.2">
      <c r="A114" s="286"/>
      <c r="B114" s="286"/>
      <c r="C114" s="286"/>
      <c r="D114" s="391"/>
      <c r="E114" s="391"/>
      <c r="F114" s="299"/>
      <c r="G114" s="300"/>
      <c r="H114" s="300"/>
      <c r="I114" s="301"/>
      <c r="J114" s="301"/>
      <c r="K114" s="301"/>
      <c r="L114" s="301"/>
      <c r="M114" s="302">
        <f t="shared" si="7"/>
        <v>0</v>
      </c>
      <c r="N114" s="462" t="str">
        <f t="shared" si="8"/>
        <v xml:space="preserve"> </v>
      </c>
      <c r="O114" s="464" t="str">
        <f t="shared" si="9"/>
        <v>01.01.2026</v>
      </c>
      <c r="P114" s="464" t="str">
        <f t="shared" si="10"/>
        <v>31.12.2026</v>
      </c>
      <c r="Q114" s="465">
        <f t="shared" si="11"/>
        <v>261</v>
      </c>
      <c r="R114" s="465">
        <f t="shared" si="12"/>
        <v>2349</v>
      </c>
      <c r="S114" s="465">
        <f t="shared" si="13"/>
        <v>-2349</v>
      </c>
    </row>
    <row r="115" spans="1:19" ht="13.5" customHeight="1" x14ac:dyDescent="0.2">
      <c r="A115" s="286"/>
      <c r="B115" s="286"/>
      <c r="C115" s="286"/>
      <c r="D115" s="391"/>
      <c r="E115" s="391"/>
      <c r="F115" s="299"/>
      <c r="G115" s="300"/>
      <c r="H115" s="300"/>
      <c r="I115" s="301"/>
      <c r="J115" s="301"/>
      <c r="K115" s="301"/>
      <c r="L115" s="301"/>
      <c r="M115" s="302">
        <f t="shared" si="7"/>
        <v>0</v>
      </c>
      <c r="N115" s="462" t="str">
        <f t="shared" si="8"/>
        <v xml:space="preserve"> </v>
      </c>
      <c r="O115" s="464" t="str">
        <f t="shared" si="9"/>
        <v>01.01.2026</v>
      </c>
      <c r="P115" s="464" t="str">
        <f t="shared" si="10"/>
        <v>31.12.2026</v>
      </c>
      <c r="Q115" s="465">
        <f t="shared" si="11"/>
        <v>261</v>
      </c>
      <c r="R115" s="465">
        <f t="shared" si="12"/>
        <v>2349</v>
      </c>
      <c r="S115" s="465">
        <f t="shared" si="13"/>
        <v>-2349</v>
      </c>
    </row>
    <row r="116" spans="1:19" ht="13.5" customHeight="1" x14ac:dyDescent="0.2">
      <c r="A116" s="286"/>
      <c r="B116" s="286"/>
      <c r="C116" s="286"/>
      <c r="D116" s="391"/>
      <c r="E116" s="391"/>
      <c r="F116" s="299"/>
      <c r="G116" s="300"/>
      <c r="H116" s="300"/>
      <c r="I116" s="301"/>
      <c r="J116" s="301"/>
      <c r="K116" s="301"/>
      <c r="L116" s="301"/>
      <c r="M116" s="302">
        <f t="shared" si="7"/>
        <v>0</v>
      </c>
      <c r="N116" s="462" t="str">
        <f t="shared" si="8"/>
        <v xml:space="preserve"> </v>
      </c>
      <c r="O116" s="464" t="str">
        <f t="shared" si="9"/>
        <v>01.01.2026</v>
      </c>
      <c r="P116" s="464" t="str">
        <f t="shared" si="10"/>
        <v>31.12.2026</v>
      </c>
      <c r="Q116" s="465">
        <f t="shared" si="11"/>
        <v>261</v>
      </c>
      <c r="R116" s="465">
        <f t="shared" si="12"/>
        <v>2349</v>
      </c>
      <c r="S116" s="465">
        <f t="shared" si="13"/>
        <v>-2349</v>
      </c>
    </row>
    <row r="117" spans="1:19" ht="13.5" customHeight="1" x14ac:dyDescent="0.2">
      <c r="A117" s="286"/>
      <c r="B117" s="286"/>
      <c r="C117" s="286"/>
      <c r="D117" s="391"/>
      <c r="E117" s="391"/>
      <c r="F117" s="299"/>
      <c r="G117" s="300"/>
      <c r="H117" s="300"/>
      <c r="I117" s="301"/>
      <c r="J117" s="301"/>
      <c r="K117" s="301"/>
      <c r="L117" s="301"/>
      <c r="M117" s="302">
        <f t="shared" si="7"/>
        <v>0</v>
      </c>
      <c r="N117" s="462" t="str">
        <f t="shared" si="8"/>
        <v xml:space="preserve"> </v>
      </c>
      <c r="O117" s="464" t="str">
        <f t="shared" si="9"/>
        <v>01.01.2026</v>
      </c>
      <c r="P117" s="464" t="str">
        <f t="shared" si="10"/>
        <v>31.12.2026</v>
      </c>
      <c r="Q117" s="465">
        <f t="shared" si="11"/>
        <v>261</v>
      </c>
      <c r="R117" s="465">
        <f t="shared" si="12"/>
        <v>2349</v>
      </c>
      <c r="S117" s="465">
        <f t="shared" si="13"/>
        <v>-2349</v>
      </c>
    </row>
    <row r="118" spans="1:19" ht="13.5" customHeight="1" x14ac:dyDescent="0.2">
      <c r="A118" s="286"/>
      <c r="B118" s="286"/>
      <c r="C118" s="286"/>
      <c r="D118" s="391"/>
      <c r="E118" s="391"/>
      <c r="F118" s="299"/>
      <c r="G118" s="300"/>
      <c r="H118" s="300"/>
      <c r="I118" s="301"/>
      <c r="J118" s="301"/>
      <c r="K118" s="301"/>
      <c r="L118" s="301"/>
      <c r="M118" s="302">
        <f t="shared" si="7"/>
        <v>0</v>
      </c>
      <c r="N118" s="462" t="str">
        <f t="shared" si="8"/>
        <v xml:space="preserve"> </v>
      </c>
      <c r="O118" s="464" t="str">
        <f t="shared" si="9"/>
        <v>01.01.2026</v>
      </c>
      <c r="P118" s="464" t="str">
        <f t="shared" si="10"/>
        <v>31.12.2026</v>
      </c>
      <c r="Q118" s="465">
        <f t="shared" si="11"/>
        <v>261</v>
      </c>
      <c r="R118" s="465">
        <f t="shared" si="12"/>
        <v>2349</v>
      </c>
      <c r="S118" s="465">
        <f t="shared" si="13"/>
        <v>-2349</v>
      </c>
    </row>
    <row r="119" spans="1:19" ht="13.5" customHeight="1" x14ac:dyDescent="0.2">
      <c r="A119" s="286"/>
      <c r="B119" s="286"/>
      <c r="C119" s="286"/>
      <c r="D119" s="391"/>
      <c r="E119" s="391"/>
      <c r="F119" s="299"/>
      <c r="G119" s="300"/>
      <c r="H119" s="300"/>
      <c r="I119" s="301"/>
      <c r="J119" s="301"/>
      <c r="K119" s="301"/>
      <c r="L119" s="301"/>
      <c r="M119" s="302">
        <f t="shared" si="7"/>
        <v>0</v>
      </c>
      <c r="N119" s="462" t="str">
        <f t="shared" si="8"/>
        <v xml:space="preserve"> </v>
      </c>
      <c r="O119" s="464" t="str">
        <f t="shared" si="9"/>
        <v>01.01.2026</v>
      </c>
      <c r="P119" s="464" t="str">
        <f t="shared" si="10"/>
        <v>31.12.2026</v>
      </c>
      <c r="Q119" s="465">
        <f t="shared" si="11"/>
        <v>261</v>
      </c>
      <c r="R119" s="465">
        <f t="shared" si="12"/>
        <v>2349</v>
      </c>
      <c r="S119" s="465">
        <f t="shared" si="13"/>
        <v>-2349</v>
      </c>
    </row>
    <row r="120" spans="1:19" ht="13.5" customHeight="1" x14ac:dyDescent="0.2">
      <c r="A120" s="286"/>
      <c r="B120" s="286"/>
      <c r="C120" s="286"/>
      <c r="D120" s="391"/>
      <c r="E120" s="391"/>
      <c r="F120" s="299"/>
      <c r="G120" s="300"/>
      <c r="H120" s="300"/>
      <c r="I120" s="301"/>
      <c r="J120" s="301"/>
      <c r="K120" s="301"/>
      <c r="L120" s="301"/>
      <c r="M120" s="302">
        <f t="shared" si="7"/>
        <v>0</v>
      </c>
      <c r="N120" s="462" t="str">
        <f t="shared" si="8"/>
        <v xml:space="preserve"> </v>
      </c>
      <c r="O120" s="464" t="str">
        <f t="shared" si="9"/>
        <v>01.01.2026</v>
      </c>
      <c r="P120" s="464" t="str">
        <f t="shared" si="10"/>
        <v>31.12.2026</v>
      </c>
      <c r="Q120" s="465">
        <f t="shared" si="11"/>
        <v>261</v>
      </c>
      <c r="R120" s="465">
        <f t="shared" si="12"/>
        <v>2349</v>
      </c>
      <c r="S120" s="465">
        <f t="shared" si="13"/>
        <v>-2349</v>
      </c>
    </row>
    <row r="121" spans="1:19" ht="13.5" customHeight="1" x14ac:dyDescent="0.2">
      <c r="A121" s="286"/>
      <c r="B121" s="286"/>
      <c r="C121" s="286"/>
      <c r="D121" s="391"/>
      <c r="E121" s="391"/>
      <c r="F121" s="299"/>
      <c r="G121" s="300"/>
      <c r="H121" s="300"/>
      <c r="I121" s="301"/>
      <c r="J121" s="301"/>
      <c r="K121" s="301"/>
      <c r="L121" s="301"/>
      <c r="M121" s="302">
        <f t="shared" si="7"/>
        <v>0</v>
      </c>
      <c r="N121" s="462" t="str">
        <f t="shared" si="8"/>
        <v xml:space="preserve"> </v>
      </c>
      <c r="O121" s="464" t="str">
        <f t="shared" si="9"/>
        <v>01.01.2026</v>
      </c>
      <c r="P121" s="464" t="str">
        <f t="shared" si="10"/>
        <v>31.12.2026</v>
      </c>
      <c r="Q121" s="465">
        <f t="shared" si="11"/>
        <v>261</v>
      </c>
      <c r="R121" s="465">
        <f t="shared" si="12"/>
        <v>2349</v>
      </c>
      <c r="S121" s="465">
        <f t="shared" si="13"/>
        <v>-2349</v>
      </c>
    </row>
    <row r="122" spans="1:19" ht="13.5" customHeight="1" x14ac:dyDescent="0.2">
      <c r="A122" s="286"/>
      <c r="B122" s="286"/>
      <c r="C122" s="286"/>
      <c r="D122" s="391"/>
      <c r="E122" s="391"/>
      <c r="F122" s="299"/>
      <c r="G122" s="300"/>
      <c r="H122" s="300"/>
      <c r="I122" s="301"/>
      <c r="J122" s="301"/>
      <c r="K122" s="301"/>
      <c r="L122" s="301"/>
      <c r="M122" s="302">
        <f t="shared" si="7"/>
        <v>0</v>
      </c>
      <c r="N122" s="462" t="str">
        <f t="shared" si="8"/>
        <v xml:space="preserve"> </v>
      </c>
      <c r="O122" s="464" t="str">
        <f t="shared" si="9"/>
        <v>01.01.2026</v>
      </c>
      <c r="P122" s="464" t="str">
        <f t="shared" si="10"/>
        <v>31.12.2026</v>
      </c>
      <c r="Q122" s="465">
        <f t="shared" si="11"/>
        <v>261</v>
      </c>
      <c r="R122" s="465">
        <f t="shared" si="12"/>
        <v>2349</v>
      </c>
      <c r="S122" s="465">
        <f t="shared" si="13"/>
        <v>-2349</v>
      </c>
    </row>
    <row r="123" spans="1:19" ht="13.5" customHeight="1" x14ac:dyDescent="0.2">
      <c r="A123" s="286"/>
      <c r="B123" s="286"/>
      <c r="C123" s="286"/>
      <c r="D123" s="391"/>
      <c r="E123" s="391"/>
      <c r="F123" s="299"/>
      <c r="G123" s="300"/>
      <c r="H123" s="300"/>
      <c r="I123" s="301"/>
      <c r="J123" s="301"/>
      <c r="K123" s="301"/>
      <c r="L123" s="301"/>
      <c r="M123" s="302">
        <f t="shared" si="7"/>
        <v>0</v>
      </c>
      <c r="N123" s="462" t="str">
        <f t="shared" si="8"/>
        <v xml:space="preserve"> </v>
      </c>
      <c r="O123" s="464" t="str">
        <f t="shared" si="9"/>
        <v>01.01.2026</v>
      </c>
      <c r="P123" s="464" t="str">
        <f t="shared" si="10"/>
        <v>31.12.2026</v>
      </c>
      <c r="Q123" s="465">
        <f t="shared" si="11"/>
        <v>261</v>
      </c>
      <c r="R123" s="465">
        <f t="shared" si="12"/>
        <v>2349</v>
      </c>
      <c r="S123" s="465">
        <f t="shared" si="13"/>
        <v>-2349</v>
      </c>
    </row>
    <row r="124" spans="1:19" ht="13.5" customHeight="1" x14ac:dyDescent="0.2">
      <c r="A124" s="286"/>
      <c r="B124" s="286"/>
      <c r="C124" s="286"/>
      <c r="D124" s="391"/>
      <c r="E124" s="391"/>
      <c r="F124" s="299"/>
      <c r="G124" s="300"/>
      <c r="H124" s="300"/>
      <c r="I124" s="301"/>
      <c r="J124" s="301"/>
      <c r="K124" s="301"/>
      <c r="L124" s="301"/>
      <c r="M124" s="302">
        <f t="shared" si="7"/>
        <v>0</v>
      </c>
      <c r="N124" s="462" t="str">
        <f t="shared" si="8"/>
        <v xml:space="preserve"> </v>
      </c>
      <c r="O124" s="464" t="str">
        <f t="shared" si="9"/>
        <v>01.01.2026</v>
      </c>
      <c r="P124" s="464" t="str">
        <f t="shared" si="10"/>
        <v>31.12.2026</v>
      </c>
      <c r="Q124" s="465">
        <f t="shared" si="11"/>
        <v>261</v>
      </c>
      <c r="R124" s="465">
        <f t="shared" si="12"/>
        <v>2349</v>
      </c>
      <c r="S124" s="465">
        <f t="shared" si="13"/>
        <v>-2349</v>
      </c>
    </row>
    <row r="125" spans="1:19" ht="13.5" customHeight="1" x14ac:dyDescent="0.2">
      <c r="A125" s="286"/>
      <c r="B125" s="286"/>
      <c r="C125" s="286"/>
      <c r="D125" s="391"/>
      <c r="E125" s="391"/>
      <c r="F125" s="299"/>
      <c r="G125" s="300"/>
      <c r="H125" s="300"/>
      <c r="I125" s="301"/>
      <c r="J125" s="301"/>
      <c r="K125" s="301"/>
      <c r="L125" s="301"/>
      <c r="M125" s="302">
        <f t="shared" si="7"/>
        <v>0</v>
      </c>
      <c r="N125" s="462" t="str">
        <f t="shared" si="8"/>
        <v xml:space="preserve"> </v>
      </c>
      <c r="O125" s="464" t="str">
        <f t="shared" si="9"/>
        <v>01.01.2026</v>
      </c>
      <c r="P125" s="464" t="str">
        <f t="shared" si="10"/>
        <v>31.12.2026</v>
      </c>
      <c r="Q125" s="465">
        <f t="shared" si="11"/>
        <v>261</v>
      </c>
      <c r="R125" s="465">
        <f t="shared" si="12"/>
        <v>2349</v>
      </c>
      <c r="S125" s="465">
        <f t="shared" si="13"/>
        <v>-2349</v>
      </c>
    </row>
    <row r="126" spans="1:19" ht="13.5" customHeight="1" x14ac:dyDescent="0.2">
      <c r="A126" s="286"/>
      <c r="B126" s="286"/>
      <c r="C126" s="286"/>
      <c r="D126" s="391"/>
      <c r="E126" s="391"/>
      <c r="F126" s="299"/>
      <c r="G126" s="300"/>
      <c r="H126" s="300"/>
      <c r="I126" s="301"/>
      <c r="J126" s="301"/>
      <c r="K126" s="301"/>
      <c r="L126" s="301"/>
      <c r="M126" s="302">
        <f t="shared" si="7"/>
        <v>0</v>
      </c>
      <c r="N126" s="462" t="str">
        <f t="shared" si="8"/>
        <v xml:space="preserve"> </v>
      </c>
      <c r="O126" s="464" t="str">
        <f t="shared" si="9"/>
        <v>01.01.2026</v>
      </c>
      <c r="P126" s="464" t="str">
        <f t="shared" si="10"/>
        <v>31.12.2026</v>
      </c>
      <c r="Q126" s="465">
        <f t="shared" si="11"/>
        <v>261</v>
      </c>
      <c r="R126" s="465">
        <f t="shared" si="12"/>
        <v>2349</v>
      </c>
      <c r="S126" s="465">
        <f t="shared" si="13"/>
        <v>-2349</v>
      </c>
    </row>
    <row r="127" spans="1:19" ht="13.5" customHeight="1" x14ac:dyDescent="0.2">
      <c r="A127" s="286"/>
      <c r="B127" s="286"/>
      <c r="C127" s="286"/>
      <c r="D127" s="391"/>
      <c r="E127" s="391"/>
      <c r="F127" s="299"/>
      <c r="G127" s="300"/>
      <c r="H127" s="300"/>
      <c r="I127" s="301"/>
      <c r="J127" s="301"/>
      <c r="K127" s="301"/>
      <c r="L127" s="301"/>
      <c r="M127" s="302">
        <f t="shared" si="7"/>
        <v>0</v>
      </c>
      <c r="N127" s="462" t="str">
        <f t="shared" si="8"/>
        <v xml:space="preserve"> </v>
      </c>
      <c r="O127" s="464" t="str">
        <f t="shared" si="9"/>
        <v>01.01.2026</v>
      </c>
      <c r="P127" s="464" t="str">
        <f t="shared" si="10"/>
        <v>31.12.2026</v>
      </c>
      <c r="Q127" s="465">
        <f t="shared" si="11"/>
        <v>261</v>
      </c>
      <c r="R127" s="465">
        <f t="shared" si="12"/>
        <v>2349</v>
      </c>
      <c r="S127" s="465">
        <f t="shared" si="13"/>
        <v>-2349</v>
      </c>
    </row>
    <row r="128" spans="1:19" ht="13.5" customHeight="1" x14ac:dyDescent="0.2">
      <c r="A128" s="286"/>
      <c r="B128" s="286"/>
      <c r="C128" s="286"/>
      <c r="D128" s="391"/>
      <c r="E128" s="391"/>
      <c r="F128" s="299"/>
      <c r="G128" s="300"/>
      <c r="H128" s="300"/>
      <c r="I128" s="301"/>
      <c r="J128" s="301"/>
      <c r="K128" s="301"/>
      <c r="L128" s="301"/>
      <c r="M128" s="302">
        <f t="shared" si="7"/>
        <v>0</v>
      </c>
      <c r="N128" s="462" t="str">
        <f t="shared" si="8"/>
        <v xml:space="preserve"> </v>
      </c>
      <c r="O128" s="464" t="str">
        <f t="shared" si="9"/>
        <v>01.01.2026</v>
      </c>
      <c r="P128" s="464" t="str">
        <f t="shared" si="10"/>
        <v>31.12.2026</v>
      </c>
      <c r="Q128" s="465">
        <f t="shared" si="11"/>
        <v>261</v>
      </c>
      <c r="R128" s="465">
        <f t="shared" si="12"/>
        <v>2349</v>
      </c>
      <c r="S128" s="465">
        <f t="shared" si="13"/>
        <v>-2349</v>
      </c>
    </row>
    <row r="129" spans="1:19" ht="13.5" customHeight="1" x14ac:dyDescent="0.2">
      <c r="A129" s="286"/>
      <c r="B129" s="286"/>
      <c r="C129" s="286"/>
      <c r="D129" s="391"/>
      <c r="E129" s="391"/>
      <c r="F129" s="299"/>
      <c r="G129" s="300"/>
      <c r="H129" s="300"/>
      <c r="I129" s="301"/>
      <c r="J129" s="301"/>
      <c r="K129" s="301"/>
      <c r="L129" s="301"/>
      <c r="M129" s="302">
        <f t="shared" si="7"/>
        <v>0</v>
      </c>
      <c r="N129" s="462" t="str">
        <f t="shared" si="8"/>
        <v xml:space="preserve"> </v>
      </c>
      <c r="O129" s="464" t="str">
        <f t="shared" si="9"/>
        <v>01.01.2026</v>
      </c>
      <c r="P129" s="464" t="str">
        <f t="shared" si="10"/>
        <v>31.12.2026</v>
      </c>
      <c r="Q129" s="465">
        <f t="shared" si="11"/>
        <v>261</v>
      </c>
      <c r="R129" s="465">
        <f t="shared" si="12"/>
        <v>2349</v>
      </c>
      <c r="S129" s="465">
        <f t="shared" si="13"/>
        <v>-2349</v>
      </c>
    </row>
    <row r="130" spans="1:19" ht="13.5" customHeight="1" x14ac:dyDescent="0.2">
      <c r="A130" s="286"/>
      <c r="B130" s="286"/>
      <c r="C130" s="286"/>
      <c r="D130" s="391"/>
      <c r="E130" s="391"/>
      <c r="F130" s="299"/>
      <c r="G130" s="300"/>
      <c r="H130" s="300"/>
      <c r="I130" s="301"/>
      <c r="J130" s="301"/>
      <c r="K130" s="301"/>
      <c r="L130" s="301"/>
      <c r="M130" s="302">
        <f t="shared" si="7"/>
        <v>0</v>
      </c>
      <c r="N130" s="462" t="str">
        <f t="shared" si="8"/>
        <v xml:space="preserve"> </v>
      </c>
      <c r="O130" s="464" t="str">
        <f t="shared" si="9"/>
        <v>01.01.2026</v>
      </c>
      <c r="P130" s="464" t="str">
        <f t="shared" si="10"/>
        <v>31.12.2026</v>
      </c>
      <c r="Q130" s="465">
        <f t="shared" si="11"/>
        <v>261</v>
      </c>
      <c r="R130" s="465">
        <f t="shared" si="12"/>
        <v>2349</v>
      </c>
      <c r="S130" s="465">
        <f t="shared" si="13"/>
        <v>-2349</v>
      </c>
    </row>
    <row r="131" spans="1:19" ht="13.5" customHeight="1" x14ac:dyDescent="0.2">
      <c r="A131" s="286"/>
      <c r="B131" s="286"/>
      <c r="C131" s="286"/>
      <c r="D131" s="391"/>
      <c r="E131" s="391"/>
      <c r="F131" s="299"/>
      <c r="G131" s="300"/>
      <c r="H131" s="300"/>
      <c r="I131" s="301"/>
      <c r="J131" s="301"/>
      <c r="K131" s="301"/>
      <c r="L131" s="301"/>
      <c r="M131" s="302">
        <f t="shared" si="7"/>
        <v>0</v>
      </c>
      <c r="N131" s="462" t="str">
        <f t="shared" si="8"/>
        <v xml:space="preserve"> </v>
      </c>
      <c r="O131" s="464" t="str">
        <f t="shared" si="9"/>
        <v>01.01.2026</v>
      </c>
      <c r="P131" s="464" t="str">
        <f t="shared" si="10"/>
        <v>31.12.2026</v>
      </c>
      <c r="Q131" s="465">
        <f t="shared" si="11"/>
        <v>261</v>
      </c>
      <c r="R131" s="465">
        <f t="shared" si="12"/>
        <v>2349</v>
      </c>
      <c r="S131" s="465">
        <f t="shared" si="13"/>
        <v>-2349</v>
      </c>
    </row>
    <row r="132" spans="1:19" ht="13.5" customHeight="1" x14ac:dyDescent="0.2">
      <c r="A132" s="286"/>
      <c r="B132" s="286"/>
      <c r="C132" s="286"/>
      <c r="D132" s="391"/>
      <c r="E132" s="391"/>
      <c r="F132" s="299"/>
      <c r="G132" s="300"/>
      <c r="H132" s="300"/>
      <c r="I132" s="301"/>
      <c r="J132" s="301"/>
      <c r="K132" s="301"/>
      <c r="L132" s="301"/>
      <c r="M132" s="302">
        <f t="shared" si="7"/>
        <v>0</v>
      </c>
      <c r="N132" s="462" t="str">
        <f t="shared" si="8"/>
        <v xml:space="preserve"> </v>
      </c>
      <c r="O132" s="464" t="str">
        <f t="shared" si="9"/>
        <v>01.01.2026</v>
      </c>
      <c r="P132" s="464" t="str">
        <f t="shared" si="10"/>
        <v>31.12.2026</v>
      </c>
      <c r="Q132" s="465">
        <f t="shared" si="11"/>
        <v>261</v>
      </c>
      <c r="R132" s="465">
        <f t="shared" si="12"/>
        <v>2349</v>
      </c>
      <c r="S132" s="465">
        <f t="shared" si="13"/>
        <v>-2349</v>
      </c>
    </row>
    <row r="133" spans="1:19" ht="13.5" customHeight="1" x14ac:dyDescent="0.2">
      <c r="A133" s="286"/>
      <c r="B133" s="286"/>
      <c r="C133" s="286"/>
      <c r="D133" s="391"/>
      <c r="E133" s="391"/>
      <c r="F133" s="299"/>
      <c r="G133" s="300"/>
      <c r="H133" s="300"/>
      <c r="I133" s="301"/>
      <c r="J133" s="301"/>
      <c r="K133" s="301"/>
      <c r="L133" s="301"/>
      <c r="M133" s="302">
        <f t="shared" si="7"/>
        <v>0</v>
      </c>
      <c r="N133" s="462" t="str">
        <f t="shared" si="8"/>
        <v xml:space="preserve"> </v>
      </c>
      <c r="O133" s="464" t="str">
        <f t="shared" si="9"/>
        <v>01.01.2026</v>
      </c>
      <c r="P133" s="464" t="str">
        <f t="shared" si="10"/>
        <v>31.12.2026</v>
      </c>
      <c r="Q133" s="465">
        <f t="shared" si="11"/>
        <v>261</v>
      </c>
      <c r="R133" s="465">
        <f t="shared" si="12"/>
        <v>2349</v>
      </c>
      <c r="S133" s="465">
        <f t="shared" si="13"/>
        <v>-2349</v>
      </c>
    </row>
    <row r="134" spans="1:19" ht="13.5" customHeight="1" x14ac:dyDescent="0.2">
      <c r="A134" s="286"/>
      <c r="B134" s="286"/>
      <c r="C134" s="286"/>
      <c r="D134" s="391"/>
      <c r="E134" s="391"/>
      <c r="F134" s="299"/>
      <c r="G134" s="300"/>
      <c r="H134" s="300"/>
      <c r="I134" s="301"/>
      <c r="J134" s="301"/>
      <c r="K134" s="301"/>
      <c r="L134" s="301"/>
      <c r="M134" s="302">
        <f t="shared" si="7"/>
        <v>0</v>
      </c>
      <c r="N134" s="462" t="str">
        <f t="shared" si="8"/>
        <v xml:space="preserve"> </v>
      </c>
      <c r="O134" s="464" t="str">
        <f t="shared" si="9"/>
        <v>01.01.2026</v>
      </c>
      <c r="P134" s="464" t="str">
        <f t="shared" si="10"/>
        <v>31.12.2026</v>
      </c>
      <c r="Q134" s="465">
        <f t="shared" si="11"/>
        <v>261</v>
      </c>
      <c r="R134" s="465">
        <f t="shared" si="12"/>
        <v>2349</v>
      </c>
      <c r="S134" s="465">
        <f t="shared" si="13"/>
        <v>-2349</v>
      </c>
    </row>
    <row r="135" spans="1:19" ht="13.5" customHeight="1" x14ac:dyDescent="0.2">
      <c r="A135" s="286"/>
      <c r="B135" s="286"/>
      <c r="C135" s="286"/>
      <c r="D135" s="391"/>
      <c r="E135" s="391"/>
      <c r="F135" s="299"/>
      <c r="G135" s="300"/>
      <c r="H135" s="300"/>
      <c r="I135" s="301"/>
      <c r="J135" s="301"/>
      <c r="K135" s="301"/>
      <c r="L135" s="301"/>
      <c r="M135" s="302">
        <f t="shared" si="7"/>
        <v>0</v>
      </c>
      <c r="N135" s="462" t="str">
        <f t="shared" si="8"/>
        <v xml:space="preserve"> </v>
      </c>
      <c r="O135" s="464" t="str">
        <f t="shared" si="9"/>
        <v>01.01.2026</v>
      </c>
      <c r="P135" s="464" t="str">
        <f t="shared" si="10"/>
        <v>31.12.2026</v>
      </c>
      <c r="Q135" s="465">
        <f t="shared" si="11"/>
        <v>261</v>
      </c>
      <c r="R135" s="465">
        <f t="shared" si="12"/>
        <v>2349</v>
      </c>
      <c r="S135" s="465">
        <f t="shared" si="13"/>
        <v>-2349</v>
      </c>
    </row>
    <row r="136" spans="1:19" ht="13.5" customHeight="1" x14ac:dyDescent="0.2">
      <c r="A136" s="286"/>
      <c r="B136" s="286"/>
      <c r="C136" s="286"/>
      <c r="D136" s="391"/>
      <c r="E136" s="391"/>
      <c r="F136" s="299"/>
      <c r="G136" s="300"/>
      <c r="H136" s="300"/>
      <c r="I136" s="301"/>
      <c r="J136" s="301"/>
      <c r="K136" s="301"/>
      <c r="L136" s="301"/>
      <c r="M136" s="302">
        <f t="shared" si="7"/>
        <v>0</v>
      </c>
      <c r="N136" s="462" t="str">
        <f t="shared" si="8"/>
        <v xml:space="preserve"> </v>
      </c>
      <c r="O136" s="464" t="str">
        <f t="shared" si="9"/>
        <v>01.01.2026</v>
      </c>
      <c r="P136" s="464" t="str">
        <f t="shared" si="10"/>
        <v>31.12.2026</v>
      </c>
      <c r="Q136" s="465">
        <f t="shared" si="11"/>
        <v>261</v>
      </c>
      <c r="R136" s="465">
        <f t="shared" si="12"/>
        <v>2349</v>
      </c>
      <c r="S136" s="465">
        <f t="shared" si="13"/>
        <v>-2349</v>
      </c>
    </row>
    <row r="137" spans="1:19" ht="13.5" customHeight="1" x14ac:dyDescent="0.2">
      <c r="A137" s="286"/>
      <c r="B137" s="286"/>
      <c r="C137" s="286"/>
      <c r="D137" s="391"/>
      <c r="E137" s="391"/>
      <c r="F137" s="299"/>
      <c r="G137" s="300"/>
      <c r="H137" s="300"/>
      <c r="I137" s="301"/>
      <c r="J137" s="301"/>
      <c r="K137" s="301"/>
      <c r="L137" s="301"/>
      <c r="M137" s="302">
        <f t="shared" si="7"/>
        <v>0</v>
      </c>
      <c r="N137" s="462" t="str">
        <f t="shared" si="8"/>
        <v xml:space="preserve"> </v>
      </c>
      <c r="O137" s="464" t="str">
        <f t="shared" si="9"/>
        <v>01.01.2026</v>
      </c>
      <c r="P137" s="464" t="str">
        <f t="shared" si="10"/>
        <v>31.12.2026</v>
      </c>
      <c r="Q137" s="465">
        <f t="shared" si="11"/>
        <v>261</v>
      </c>
      <c r="R137" s="465">
        <f t="shared" si="12"/>
        <v>2349</v>
      </c>
      <c r="S137" s="465">
        <f t="shared" si="13"/>
        <v>-2349</v>
      </c>
    </row>
    <row r="138" spans="1:19" ht="13.5" customHeight="1" x14ac:dyDescent="0.2">
      <c r="A138" s="286"/>
      <c r="B138" s="286"/>
      <c r="C138" s="286"/>
      <c r="D138" s="391"/>
      <c r="E138" s="391"/>
      <c r="F138" s="299"/>
      <c r="G138" s="300"/>
      <c r="H138" s="300"/>
      <c r="I138" s="301"/>
      <c r="J138" s="301"/>
      <c r="K138" s="301"/>
      <c r="L138" s="301"/>
      <c r="M138" s="302">
        <f t="shared" si="7"/>
        <v>0</v>
      </c>
      <c r="N138" s="462" t="str">
        <f t="shared" si="8"/>
        <v xml:space="preserve"> </v>
      </c>
      <c r="O138" s="464" t="str">
        <f t="shared" si="9"/>
        <v>01.01.2026</v>
      </c>
      <c r="P138" s="464" t="str">
        <f t="shared" si="10"/>
        <v>31.12.2026</v>
      </c>
      <c r="Q138" s="465">
        <f t="shared" si="11"/>
        <v>261</v>
      </c>
      <c r="R138" s="465">
        <f t="shared" si="12"/>
        <v>2349</v>
      </c>
      <c r="S138" s="465">
        <f t="shared" si="13"/>
        <v>-2349</v>
      </c>
    </row>
    <row r="139" spans="1:19" ht="13.5" customHeight="1" x14ac:dyDescent="0.2">
      <c r="A139" s="286"/>
      <c r="B139" s="286"/>
      <c r="C139" s="286"/>
      <c r="D139" s="391"/>
      <c r="E139" s="391"/>
      <c r="F139" s="304"/>
      <c r="G139" s="300"/>
      <c r="H139" s="300"/>
      <c r="I139" s="301"/>
      <c r="J139" s="301"/>
      <c r="K139" s="301"/>
      <c r="L139" s="301"/>
      <c r="M139" s="302">
        <f t="shared" si="7"/>
        <v>0</v>
      </c>
      <c r="N139" s="462" t="str">
        <f t="shared" si="8"/>
        <v xml:space="preserve"> </v>
      </c>
      <c r="O139" s="464" t="str">
        <f t="shared" si="9"/>
        <v>01.01.2026</v>
      </c>
      <c r="P139" s="464" t="str">
        <f t="shared" si="10"/>
        <v>31.12.2026</v>
      </c>
      <c r="Q139" s="465">
        <f t="shared" si="11"/>
        <v>261</v>
      </c>
      <c r="R139" s="465">
        <f t="shared" si="12"/>
        <v>2349</v>
      </c>
      <c r="S139" s="465">
        <f t="shared" si="13"/>
        <v>-2349</v>
      </c>
    </row>
    <row r="140" spans="1:19" ht="13.5" customHeight="1" x14ac:dyDescent="0.2">
      <c r="A140" s="286"/>
      <c r="B140" s="286"/>
      <c r="C140" s="286"/>
      <c r="D140" s="391"/>
      <c r="E140" s="391"/>
      <c r="F140" s="304"/>
      <c r="G140" s="300"/>
      <c r="H140" s="300"/>
      <c r="I140" s="301"/>
      <c r="J140" s="301"/>
      <c r="K140" s="301"/>
      <c r="L140" s="301"/>
      <c r="M140" s="302">
        <f t="shared" si="7"/>
        <v>0</v>
      </c>
      <c r="N140" s="462" t="str">
        <f t="shared" si="8"/>
        <v xml:space="preserve"> </v>
      </c>
      <c r="O140" s="464" t="str">
        <f t="shared" si="9"/>
        <v>01.01.2026</v>
      </c>
      <c r="P140" s="464" t="str">
        <f t="shared" si="10"/>
        <v>31.12.2026</v>
      </c>
      <c r="Q140" s="465">
        <f t="shared" si="11"/>
        <v>261</v>
      </c>
      <c r="R140" s="465">
        <f t="shared" si="12"/>
        <v>2349</v>
      </c>
      <c r="S140" s="465">
        <f t="shared" si="13"/>
        <v>-2349</v>
      </c>
    </row>
    <row r="141" spans="1:19" ht="13.5" customHeight="1" x14ac:dyDescent="0.2">
      <c r="A141" s="286"/>
      <c r="B141" s="286"/>
      <c r="C141" s="286"/>
      <c r="D141" s="391"/>
      <c r="E141" s="391"/>
      <c r="F141" s="304"/>
      <c r="G141" s="300"/>
      <c r="H141" s="300"/>
      <c r="I141" s="301"/>
      <c r="J141" s="301"/>
      <c r="K141" s="301"/>
      <c r="L141" s="301"/>
      <c r="M141" s="302">
        <f t="shared" si="7"/>
        <v>0</v>
      </c>
      <c r="N141" s="462" t="str">
        <f t="shared" si="8"/>
        <v xml:space="preserve"> </v>
      </c>
      <c r="O141" s="464" t="str">
        <f t="shared" si="9"/>
        <v>01.01.2026</v>
      </c>
      <c r="P141" s="464" t="str">
        <f t="shared" si="10"/>
        <v>31.12.2026</v>
      </c>
      <c r="Q141" s="465">
        <f t="shared" si="11"/>
        <v>261</v>
      </c>
      <c r="R141" s="465">
        <f t="shared" si="12"/>
        <v>2349</v>
      </c>
      <c r="S141" s="465">
        <f t="shared" si="13"/>
        <v>-2349</v>
      </c>
    </row>
    <row r="142" spans="1:19" ht="13.5" customHeight="1" x14ac:dyDescent="0.2">
      <c r="A142" s="286"/>
      <c r="B142" s="286"/>
      <c r="C142" s="286"/>
      <c r="D142" s="391"/>
      <c r="E142" s="391"/>
      <c r="F142" s="304"/>
      <c r="G142" s="300"/>
      <c r="H142" s="300"/>
      <c r="I142" s="301"/>
      <c r="J142" s="301"/>
      <c r="K142" s="301"/>
      <c r="L142" s="301"/>
      <c r="M142" s="302">
        <f t="shared" si="7"/>
        <v>0</v>
      </c>
      <c r="N142" s="462" t="str">
        <f t="shared" si="8"/>
        <v xml:space="preserve"> </v>
      </c>
      <c r="O142" s="464" t="str">
        <f t="shared" si="9"/>
        <v>01.01.2026</v>
      </c>
      <c r="P142" s="464" t="str">
        <f t="shared" si="10"/>
        <v>31.12.2026</v>
      </c>
      <c r="Q142" s="465">
        <f t="shared" si="11"/>
        <v>261</v>
      </c>
      <c r="R142" s="465">
        <f t="shared" si="12"/>
        <v>2349</v>
      </c>
      <c r="S142" s="465">
        <f t="shared" si="13"/>
        <v>-2349</v>
      </c>
    </row>
    <row r="143" spans="1:19" ht="13.5" customHeight="1" x14ac:dyDescent="0.2">
      <c r="A143" s="286"/>
      <c r="B143" s="286"/>
      <c r="C143" s="286"/>
      <c r="D143" s="391"/>
      <c r="E143" s="391"/>
      <c r="F143" s="304"/>
      <c r="G143" s="300"/>
      <c r="H143" s="300"/>
      <c r="I143" s="301"/>
      <c r="J143" s="301"/>
      <c r="K143" s="301"/>
      <c r="L143" s="301"/>
      <c r="M143" s="302">
        <f t="shared" si="7"/>
        <v>0</v>
      </c>
      <c r="N143" s="462" t="str">
        <f t="shared" si="8"/>
        <v xml:space="preserve"> </v>
      </c>
      <c r="O143" s="464" t="str">
        <f t="shared" si="9"/>
        <v>01.01.2026</v>
      </c>
      <c r="P143" s="464" t="str">
        <f t="shared" si="10"/>
        <v>31.12.2026</v>
      </c>
      <c r="Q143" s="465">
        <f t="shared" si="11"/>
        <v>261</v>
      </c>
      <c r="R143" s="465">
        <f t="shared" si="12"/>
        <v>2349</v>
      </c>
      <c r="S143" s="465">
        <f t="shared" si="13"/>
        <v>-2349</v>
      </c>
    </row>
    <row r="144" spans="1:19" ht="13.5" customHeight="1" x14ac:dyDescent="0.2">
      <c r="A144" s="286"/>
      <c r="B144" s="286"/>
      <c r="C144" s="286"/>
      <c r="D144" s="391"/>
      <c r="E144" s="391"/>
      <c r="F144" s="304"/>
      <c r="G144" s="300"/>
      <c r="H144" s="300"/>
      <c r="I144" s="301"/>
      <c r="J144" s="301"/>
      <c r="K144" s="301"/>
      <c r="L144" s="301"/>
      <c r="M144" s="302">
        <f t="shared" si="7"/>
        <v>0</v>
      </c>
      <c r="N144" s="462" t="str">
        <f t="shared" si="8"/>
        <v xml:space="preserve"> </v>
      </c>
      <c r="O144" s="464" t="str">
        <f t="shared" si="9"/>
        <v>01.01.2026</v>
      </c>
      <c r="P144" s="464" t="str">
        <f t="shared" si="10"/>
        <v>31.12.2026</v>
      </c>
      <c r="Q144" s="465">
        <f t="shared" si="11"/>
        <v>261</v>
      </c>
      <c r="R144" s="465">
        <f t="shared" si="12"/>
        <v>2349</v>
      </c>
      <c r="S144" s="465">
        <f t="shared" si="13"/>
        <v>-2349</v>
      </c>
    </row>
    <row r="145" spans="1:19" ht="13.5" customHeight="1" x14ac:dyDescent="0.2">
      <c r="A145" s="286"/>
      <c r="B145" s="286"/>
      <c r="C145" s="286"/>
      <c r="D145" s="391"/>
      <c r="E145" s="391"/>
      <c r="F145" s="304"/>
      <c r="G145" s="300"/>
      <c r="H145" s="300"/>
      <c r="I145" s="301"/>
      <c r="J145" s="301"/>
      <c r="K145" s="301"/>
      <c r="L145" s="301"/>
      <c r="M145" s="302">
        <f t="shared" si="7"/>
        <v>0</v>
      </c>
      <c r="N145" s="462" t="str">
        <f t="shared" si="8"/>
        <v xml:space="preserve"> </v>
      </c>
      <c r="O145" s="464" t="str">
        <f t="shared" si="9"/>
        <v>01.01.2026</v>
      </c>
      <c r="P145" s="464" t="str">
        <f t="shared" si="10"/>
        <v>31.12.2026</v>
      </c>
      <c r="Q145" s="465">
        <f t="shared" si="11"/>
        <v>261</v>
      </c>
      <c r="R145" s="465">
        <f t="shared" si="12"/>
        <v>2349</v>
      </c>
      <c r="S145" s="465">
        <f t="shared" si="13"/>
        <v>-2349</v>
      </c>
    </row>
    <row r="146" spans="1:19" ht="13.5" customHeight="1" x14ac:dyDescent="0.2">
      <c r="A146" s="286"/>
      <c r="B146" s="286"/>
      <c r="C146" s="286"/>
      <c r="D146" s="391"/>
      <c r="E146" s="391"/>
      <c r="F146" s="304"/>
      <c r="G146" s="300"/>
      <c r="H146" s="300"/>
      <c r="I146" s="301"/>
      <c r="J146" s="301"/>
      <c r="K146" s="301"/>
      <c r="L146" s="301"/>
      <c r="M146" s="302">
        <f t="shared" si="7"/>
        <v>0</v>
      </c>
      <c r="N146" s="462" t="str">
        <f t="shared" si="8"/>
        <v xml:space="preserve"> </v>
      </c>
      <c r="O146" s="464" t="str">
        <f t="shared" si="9"/>
        <v>01.01.2026</v>
      </c>
      <c r="P146" s="464" t="str">
        <f t="shared" si="10"/>
        <v>31.12.2026</v>
      </c>
      <c r="Q146" s="465">
        <f t="shared" si="11"/>
        <v>261</v>
      </c>
      <c r="R146" s="465">
        <f t="shared" si="12"/>
        <v>2349</v>
      </c>
      <c r="S146" s="465">
        <f t="shared" si="13"/>
        <v>-2349</v>
      </c>
    </row>
    <row r="147" spans="1:19" ht="13.5" customHeight="1" x14ac:dyDescent="0.2">
      <c r="A147" s="286"/>
      <c r="B147" s="286"/>
      <c r="C147" s="286"/>
      <c r="D147" s="391"/>
      <c r="E147" s="391"/>
      <c r="F147" s="304"/>
      <c r="G147" s="300"/>
      <c r="H147" s="300"/>
      <c r="I147" s="301"/>
      <c r="J147" s="301"/>
      <c r="K147" s="301"/>
      <c r="L147" s="301"/>
      <c r="M147" s="302">
        <f t="shared" si="7"/>
        <v>0</v>
      </c>
      <c r="N147" s="462" t="str">
        <f t="shared" si="8"/>
        <v xml:space="preserve"> </v>
      </c>
      <c r="O147" s="464" t="str">
        <f t="shared" si="9"/>
        <v>01.01.2026</v>
      </c>
      <c r="P147" s="464" t="str">
        <f t="shared" si="10"/>
        <v>31.12.2026</v>
      </c>
      <c r="Q147" s="465">
        <f t="shared" si="11"/>
        <v>261</v>
      </c>
      <c r="R147" s="465">
        <f t="shared" si="12"/>
        <v>2349</v>
      </c>
      <c r="S147" s="465">
        <f t="shared" si="13"/>
        <v>-2349</v>
      </c>
    </row>
    <row r="148" spans="1:19" ht="13.5" customHeight="1" x14ac:dyDescent="0.2">
      <c r="A148" s="286"/>
      <c r="B148" s="286"/>
      <c r="C148" s="286"/>
      <c r="D148" s="391"/>
      <c r="E148" s="391"/>
      <c r="F148" s="304"/>
      <c r="G148" s="300"/>
      <c r="H148" s="300"/>
      <c r="I148" s="301"/>
      <c r="J148" s="301"/>
      <c r="K148" s="301"/>
      <c r="L148" s="301"/>
      <c r="M148" s="302">
        <f t="shared" si="7"/>
        <v>0</v>
      </c>
      <c r="N148" s="462" t="str">
        <f t="shared" si="8"/>
        <v xml:space="preserve"> </v>
      </c>
      <c r="O148" s="464" t="str">
        <f t="shared" si="9"/>
        <v>01.01.2026</v>
      </c>
      <c r="P148" s="464" t="str">
        <f t="shared" si="10"/>
        <v>31.12.2026</v>
      </c>
      <c r="Q148" s="465">
        <f t="shared" si="11"/>
        <v>261</v>
      </c>
      <c r="R148" s="465">
        <f t="shared" si="12"/>
        <v>2349</v>
      </c>
      <c r="S148" s="465">
        <f t="shared" si="13"/>
        <v>-2349</v>
      </c>
    </row>
    <row r="149" spans="1:19" ht="13.5" customHeight="1" x14ac:dyDescent="0.2">
      <c r="A149" s="286"/>
      <c r="B149" s="286"/>
      <c r="C149" s="286"/>
      <c r="D149" s="391"/>
      <c r="E149" s="391"/>
      <c r="F149" s="304"/>
      <c r="G149" s="300"/>
      <c r="H149" s="300"/>
      <c r="I149" s="301"/>
      <c r="J149" s="301"/>
      <c r="K149" s="301"/>
      <c r="L149" s="301"/>
      <c r="M149" s="302">
        <f t="shared" si="7"/>
        <v>0</v>
      </c>
      <c r="N149" s="462" t="str">
        <f t="shared" si="8"/>
        <v xml:space="preserve"> </v>
      </c>
      <c r="O149" s="464" t="str">
        <f t="shared" si="9"/>
        <v>01.01.2026</v>
      </c>
      <c r="P149" s="464" t="str">
        <f t="shared" si="10"/>
        <v>31.12.2026</v>
      </c>
      <c r="Q149" s="465">
        <f t="shared" si="11"/>
        <v>261</v>
      </c>
      <c r="R149" s="465">
        <f t="shared" si="12"/>
        <v>2349</v>
      </c>
      <c r="S149" s="465">
        <f t="shared" si="13"/>
        <v>-2349</v>
      </c>
    </row>
    <row r="150" spans="1:19" ht="13.5" customHeight="1" x14ac:dyDescent="0.2">
      <c r="A150" s="286"/>
      <c r="B150" s="286"/>
      <c r="C150" s="286"/>
      <c r="D150" s="391"/>
      <c r="E150" s="391"/>
      <c r="F150" s="304"/>
      <c r="G150" s="300"/>
      <c r="H150" s="300"/>
      <c r="I150" s="301"/>
      <c r="J150" s="301"/>
      <c r="K150" s="301"/>
      <c r="L150" s="301"/>
      <c r="M150" s="302">
        <f t="shared" si="7"/>
        <v>0</v>
      </c>
      <c r="N150" s="462" t="str">
        <f t="shared" si="8"/>
        <v xml:space="preserve"> </v>
      </c>
      <c r="O150" s="464" t="str">
        <f t="shared" si="9"/>
        <v>01.01.2026</v>
      </c>
      <c r="P150" s="464" t="str">
        <f t="shared" si="10"/>
        <v>31.12.2026</v>
      </c>
      <c r="Q150" s="465">
        <f t="shared" si="11"/>
        <v>261</v>
      </c>
      <c r="R150" s="465">
        <f t="shared" si="12"/>
        <v>2349</v>
      </c>
      <c r="S150" s="465">
        <f t="shared" si="13"/>
        <v>-2349</v>
      </c>
    </row>
    <row r="151" spans="1:19" ht="13.5" customHeight="1" x14ac:dyDescent="0.2">
      <c r="A151" s="286"/>
      <c r="B151" s="286"/>
      <c r="C151" s="286"/>
      <c r="D151" s="391"/>
      <c r="E151" s="391"/>
      <c r="F151" s="304"/>
      <c r="G151" s="300"/>
      <c r="H151" s="300"/>
      <c r="I151" s="301"/>
      <c r="J151" s="301"/>
      <c r="K151" s="301"/>
      <c r="L151" s="301"/>
      <c r="M151" s="302">
        <f t="shared" si="7"/>
        <v>0</v>
      </c>
      <c r="N151" s="462" t="str">
        <f t="shared" si="8"/>
        <v xml:space="preserve"> </v>
      </c>
      <c r="O151" s="464" t="str">
        <f t="shared" si="9"/>
        <v>01.01.2026</v>
      </c>
      <c r="P151" s="464" t="str">
        <f t="shared" si="10"/>
        <v>31.12.2026</v>
      </c>
      <c r="Q151" s="465">
        <f t="shared" si="11"/>
        <v>261</v>
      </c>
      <c r="R151" s="465">
        <f t="shared" si="12"/>
        <v>2349</v>
      </c>
      <c r="S151" s="465">
        <f t="shared" si="13"/>
        <v>-2349</v>
      </c>
    </row>
    <row r="152" spans="1:19" ht="13.5" customHeight="1" x14ac:dyDescent="0.2">
      <c r="A152" s="286"/>
      <c r="B152" s="286"/>
      <c r="C152" s="286"/>
      <c r="D152" s="391"/>
      <c r="E152" s="391"/>
      <c r="F152" s="304"/>
      <c r="G152" s="300"/>
      <c r="H152" s="300"/>
      <c r="I152" s="301"/>
      <c r="J152" s="301"/>
      <c r="K152" s="301"/>
      <c r="L152" s="301"/>
      <c r="M152" s="302">
        <f t="shared" si="7"/>
        <v>0</v>
      </c>
      <c r="N152" s="462" t="str">
        <f t="shared" si="8"/>
        <v xml:space="preserve"> </v>
      </c>
      <c r="O152" s="464" t="str">
        <f t="shared" si="9"/>
        <v>01.01.2026</v>
      </c>
      <c r="P152" s="464" t="str">
        <f t="shared" si="10"/>
        <v>31.12.2026</v>
      </c>
      <c r="Q152" s="465">
        <f t="shared" si="11"/>
        <v>261</v>
      </c>
      <c r="R152" s="465">
        <f t="shared" si="12"/>
        <v>2349</v>
      </c>
      <c r="S152" s="465">
        <f t="shared" si="13"/>
        <v>-2349</v>
      </c>
    </row>
    <row r="153" spans="1:19" ht="13.5" customHeight="1" x14ac:dyDescent="0.2">
      <c r="A153" s="286"/>
      <c r="B153" s="286"/>
      <c r="C153" s="286"/>
      <c r="D153" s="391"/>
      <c r="E153" s="391"/>
      <c r="F153" s="304"/>
      <c r="G153" s="300"/>
      <c r="H153" s="300"/>
      <c r="I153" s="301"/>
      <c r="J153" s="301"/>
      <c r="K153" s="301"/>
      <c r="L153" s="301"/>
      <c r="M153" s="302">
        <f t="shared" si="7"/>
        <v>0</v>
      </c>
      <c r="N153" s="462" t="str">
        <f t="shared" si="8"/>
        <v xml:space="preserve"> </v>
      </c>
      <c r="O153" s="464" t="str">
        <f t="shared" si="9"/>
        <v>01.01.2026</v>
      </c>
      <c r="P153" s="464" t="str">
        <f t="shared" si="10"/>
        <v>31.12.2026</v>
      </c>
      <c r="Q153" s="465">
        <f t="shared" si="11"/>
        <v>261</v>
      </c>
      <c r="R153" s="465">
        <f t="shared" si="12"/>
        <v>2349</v>
      </c>
      <c r="S153" s="465">
        <f t="shared" si="13"/>
        <v>-2349</v>
      </c>
    </row>
    <row r="154" spans="1:19" ht="13.5" customHeight="1" x14ac:dyDescent="0.2">
      <c r="A154" s="286"/>
      <c r="B154" s="286"/>
      <c r="C154" s="286"/>
      <c r="D154" s="391"/>
      <c r="E154" s="391"/>
      <c r="F154" s="304"/>
      <c r="G154" s="300"/>
      <c r="H154" s="300"/>
      <c r="I154" s="301"/>
      <c r="J154" s="301"/>
      <c r="K154" s="301"/>
      <c r="L154" s="301"/>
      <c r="M154" s="302">
        <f t="shared" si="7"/>
        <v>0</v>
      </c>
      <c r="N154" s="462" t="str">
        <f t="shared" si="8"/>
        <v xml:space="preserve"> </v>
      </c>
      <c r="O154" s="464" t="str">
        <f t="shared" si="9"/>
        <v>01.01.2026</v>
      </c>
      <c r="P154" s="464" t="str">
        <f t="shared" si="10"/>
        <v>31.12.2026</v>
      </c>
      <c r="Q154" s="465">
        <f t="shared" si="11"/>
        <v>261</v>
      </c>
      <c r="R154" s="465">
        <f t="shared" si="12"/>
        <v>2349</v>
      </c>
      <c r="S154" s="465">
        <f t="shared" si="13"/>
        <v>-2349</v>
      </c>
    </row>
    <row r="155" spans="1:19" ht="13.5" customHeight="1" x14ac:dyDescent="0.2">
      <c r="A155" s="286"/>
      <c r="B155" s="286"/>
      <c r="C155" s="286"/>
      <c r="D155" s="391"/>
      <c r="E155" s="391"/>
      <c r="F155" s="304"/>
      <c r="G155" s="300"/>
      <c r="H155" s="300"/>
      <c r="I155" s="301"/>
      <c r="J155" s="301"/>
      <c r="K155" s="301"/>
      <c r="L155" s="301"/>
      <c r="M155" s="302">
        <f t="shared" ref="M155:M218" si="14">SUM(I155:L155)</f>
        <v>0</v>
      </c>
      <c r="N155" s="462" t="str">
        <f t="shared" ref="N155:N218" si="15">CONCATENATE(A155," ",B155)</f>
        <v xml:space="preserve"> </v>
      </c>
      <c r="O155" s="464" t="str">
        <f t="shared" ref="O155:O218" si="16">IF(YEAR($G155)&lt;$B$5,CONCATENATE("01.01.",$B$5),$G155)</f>
        <v>01.01.2026</v>
      </c>
      <c r="P155" s="464" t="str">
        <f t="shared" ref="P155:P218" si="17">IF($H155="",CONCATENATE("31.12.",$B$5),H155)</f>
        <v>31.12.2026</v>
      </c>
      <c r="Q155" s="465">
        <f t="shared" ref="Q155:Q218" si="18">NETWORKDAYS(O155,P155)</f>
        <v>261</v>
      </c>
      <c r="R155" s="465">
        <f t="shared" ref="R155:R218" si="19">IF(E155="",($Q155*9),($Q155*9)*$E155)</f>
        <v>2349</v>
      </c>
      <c r="S155" s="465">
        <f t="shared" ref="S155:S218" si="20">M155-R155</f>
        <v>-2349</v>
      </c>
    </row>
    <row r="156" spans="1:19" ht="13.5" customHeight="1" x14ac:dyDescent="0.2">
      <c r="A156" s="286"/>
      <c r="B156" s="286"/>
      <c r="C156" s="286"/>
      <c r="D156" s="391"/>
      <c r="E156" s="391"/>
      <c r="F156" s="304"/>
      <c r="G156" s="300"/>
      <c r="H156" s="300"/>
      <c r="I156" s="301"/>
      <c r="J156" s="301"/>
      <c r="K156" s="301"/>
      <c r="L156" s="301"/>
      <c r="M156" s="302">
        <f t="shared" si="14"/>
        <v>0</v>
      </c>
      <c r="N156" s="462" t="str">
        <f t="shared" si="15"/>
        <v xml:space="preserve"> </v>
      </c>
      <c r="O156" s="464" t="str">
        <f t="shared" si="16"/>
        <v>01.01.2026</v>
      </c>
      <c r="P156" s="464" t="str">
        <f t="shared" si="17"/>
        <v>31.12.2026</v>
      </c>
      <c r="Q156" s="465">
        <f t="shared" si="18"/>
        <v>261</v>
      </c>
      <c r="R156" s="465">
        <f t="shared" si="19"/>
        <v>2349</v>
      </c>
      <c r="S156" s="465">
        <f t="shared" si="20"/>
        <v>-2349</v>
      </c>
    </row>
    <row r="157" spans="1:19" ht="13.5" customHeight="1" x14ac:dyDescent="0.2">
      <c r="A157" s="286"/>
      <c r="B157" s="286"/>
      <c r="C157" s="286"/>
      <c r="D157" s="391"/>
      <c r="E157" s="391"/>
      <c r="F157" s="304"/>
      <c r="G157" s="300"/>
      <c r="H157" s="300"/>
      <c r="I157" s="301"/>
      <c r="J157" s="301"/>
      <c r="K157" s="301"/>
      <c r="L157" s="301"/>
      <c r="M157" s="302">
        <f t="shared" si="14"/>
        <v>0</v>
      </c>
      <c r="N157" s="462" t="str">
        <f t="shared" si="15"/>
        <v xml:space="preserve"> </v>
      </c>
      <c r="O157" s="464" t="str">
        <f t="shared" si="16"/>
        <v>01.01.2026</v>
      </c>
      <c r="P157" s="464" t="str">
        <f t="shared" si="17"/>
        <v>31.12.2026</v>
      </c>
      <c r="Q157" s="465">
        <f t="shared" si="18"/>
        <v>261</v>
      </c>
      <c r="R157" s="465">
        <f t="shared" si="19"/>
        <v>2349</v>
      </c>
      <c r="S157" s="465">
        <f t="shared" si="20"/>
        <v>-2349</v>
      </c>
    </row>
    <row r="158" spans="1:19" ht="13.5" customHeight="1" x14ac:dyDescent="0.2">
      <c r="A158" s="286"/>
      <c r="B158" s="286"/>
      <c r="C158" s="286"/>
      <c r="D158" s="391"/>
      <c r="E158" s="391"/>
      <c r="F158" s="304"/>
      <c r="G158" s="300"/>
      <c r="H158" s="300"/>
      <c r="I158" s="301"/>
      <c r="J158" s="301"/>
      <c r="K158" s="301"/>
      <c r="L158" s="301"/>
      <c r="M158" s="302">
        <f t="shared" si="14"/>
        <v>0</v>
      </c>
      <c r="N158" s="462" t="str">
        <f t="shared" si="15"/>
        <v xml:space="preserve"> </v>
      </c>
      <c r="O158" s="464" t="str">
        <f t="shared" si="16"/>
        <v>01.01.2026</v>
      </c>
      <c r="P158" s="464" t="str">
        <f t="shared" si="17"/>
        <v>31.12.2026</v>
      </c>
      <c r="Q158" s="465">
        <f t="shared" si="18"/>
        <v>261</v>
      </c>
      <c r="R158" s="465">
        <f t="shared" si="19"/>
        <v>2349</v>
      </c>
      <c r="S158" s="465">
        <f t="shared" si="20"/>
        <v>-2349</v>
      </c>
    </row>
    <row r="159" spans="1:19" ht="13.5" customHeight="1" x14ac:dyDescent="0.2">
      <c r="A159" s="286"/>
      <c r="B159" s="286"/>
      <c r="C159" s="286"/>
      <c r="D159" s="391"/>
      <c r="E159" s="391"/>
      <c r="F159" s="304"/>
      <c r="G159" s="300"/>
      <c r="H159" s="300"/>
      <c r="I159" s="301"/>
      <c r="J159" s="301"/>
      <c r="K159" s="301"/>
      <c r="L159" s="301"/>
      <c r="M159" s="302">
        <f t="shared" si="14"/>
        <v>0</v>
      </c>
      <c r="N159" s="462" t="str">
        <f t="shared" si="15"/>
        <v xml:space="preserve"> </v>
      </c>
      <c r="O159" s="464" t="str">
        <f t="shared" si="16"/>
        <v>01.01.2026</v>
      </c>
      <c r="P159" s="464" t="str">
        <f t="shared" si="17"/>
        <v>31.12.2026</v>
      </c>
      <c r="Q159" s="465">
        <f t="shared" si="18"/>
        <v>261</v>
      </c>
      <c r="R159" s="465">
        <f t="shared" si="19"/>
        <v>2349</v>
      </c>
      <c r="S159" s="465">
        <f t="shared" si="20"/>
        <v>-2349</v>
      </c>
    </row>
    <row r="160" spans="1:19" ht="13.5" customHeight="1" x14ac:dyDescent="0.2">
      <c r="A160" s="286"/>
      <c r="B160" s="286"/>
      <c r="C160" s="286"/>
      <c r="D160" s="391"/>
      <c r="E160" s="391"/>
      <c r="F160" s="304"/>
      <c r="G160" s="300"/>
      <c r="H160" s="300"/>
      <c r="I160" s="301"/>
      <c r="J160" s="301"/>
      <c r="K160" s="301"/>
      <c r="L160" s="301"/>
      <c r="M160" s="302">
        <f t="shared" si="14"/>
        <v>0</v>
      </c>
      <c r="N160" s="462" t="str">
        <f t="shared" si="15"/>
        <v xml:space="preserve"> </v>
      </c>
      <c r="O160" s="464" t="str">
        <f t="shared" si="16"/>
        <v>01.01.2026</v>
      </c>
      <c r="P160" s="464" t="str">
        <f t="shared" si="17"/>
        <v>31.12.2026</v>
      </c>
      <c r="Q160" s="465">
        <f t="shared" si="18"/>
        <v>261</v>
      </c>
      <c r="R160" s="465">
        <f t="shared" si="19"/>
        <v>2349</v>
      </c>
      <c r="S160" s="465">
        <f t="shared" si="20"/>
        <v>-2349</v>
      </c>
    </row>
    <row r="161" spans="1:19" ht="13.5" customHeight="1" x14ac:dyDescent="0.2">
      <c r="A161" s="286"/>
      <c r="B161" s="286"/>
      <c r="C161" s="286"/>
      <c r="D161" s="391"/>
      <c r="E161" s="391"/>
      <c r="F161" s="304"/>
      <c r="G161" s="300"/>
      <c r="H161" s="300"/>
      <c r="I161" s="301"/>
      <c r="J161" s="301"/>
      <c r="K161" s="301"/>
      <c r="L161" s="301"/>
      <c r="M161" s="302">
        <f t="shared" si="14"/>
        <v>0</v>
      </c>
      <c r="N161" s="462" t="str">
        <f t="shared" si="15"/>
        <v xml:space="preserve"> </v>
      </c>
      <c r="O161" s="464" t="str">
        <f t="shared" si="16"/>
        <v>01.01.2026</v>
      </c>
      <c r="P161" s="464" t="str">
        <f t="shared" si="17"/>
        <v>31.12.2026</v>
      </c>
      <c r="Q161" s="465">
        <f t="shared" si="18"/>
        <v>261</v>
      </c>
      <c r="R161" s="465">
        <f t="shared" si="19"/>
        <v>2349</v>
      </c>
      <c r="S161" s="465">
        <f t="shared" si="20"/>
        <v>-2349</v>
      </c>
    </row>
    <row r="162" spans="1:19" ht="13.5" customHeight="1" x14ac:dyDescent="0.2">
      <c r="A162" s="286"/>
      <c r="B162" s="286"/>
      <c r="C162" s="286"/>
      <c r="D162" s="391"/>
      <c r="E162" s="391"/>
      <c r="F162" s="304"/>
      <c r="G162" s="300"/>
      <c r="H162" s="300"/>
      <c r="I162" s="301"/>
      <c r="J162" s="301"/>
      <c r="K162" s="301"/>
      <c r="L162" s="301"/>
      <c r="M162" s="302">
        <f t="shared" si="14"/>
        <v>0</v>
      </c>
      <c r="N162" s="462" t="str">
        <f t="shared" si="15"/>
        <v xml:space="preserve"> </v>
      </c>
      <c r="O162" s="464" t="str">
        <f t="shared" si="16"/>
        <v>01.01.2026</v>
      </c>
      <c r="P162" s="464" t="str">
        <f t="shared" si="17"/>
        <v>31.12.2026</v>
      </c>
      <c r="Q162" s="465">
        <f t="shared" si="18"/>
        <v>261</v>
      </c>
      <c r="R162" s="465">
        <f t="shared" si="19"/>
        <v>2349</v>
      </c>
      <c r="S162" s="465">
        <f t="shared" si="20"/>
        <v>-2349</v>
      </c>
    </row>
    <row r="163" spans="1:19" ht="13.5" customHeight="1" x14ac:dyDescent="0.2">
      <c r="A163" s="286"/>
      <c r="B163" s="286"/>
      <c r="C163" s="286"/>
      <c r="D163" s="391"/>
      <c r="E163" s="391"/>
      <c r="F163" s="304"/>
      <c r="G163" s="300"/>
      <c r="H163" s="300"/>
      <c r="I163" s="301"/>
      <c r="J163" s="301"/>
      <c r="K163" s="301"/>
      <c r="L163" s="301"/>
      <c r="M163" s="302">
        <f t="shared" si="14"/>
        <v>0</v>
      </c>
      <c r="N163" s="462" t="str">
        <f t="shared" si="15"/>
        <v xml:space="preserve"> </v>
      </c>
      <c r="O163" s="464" t="str">
        <f t="shared" si="16"/>
        <v>01.01.2026</v>
      </c>
      <c r="P163" s="464" t="str">
        <f t="shared" si="17"/>
        <v>31.12.2026</v>
      </c>
      <c r="Q163" s="465">
        <f t="shared" si="18"/>
        <v>261</v>
      </c>
      <c r="R163" s="465">
        <f t="shared" si="19"/>
        <v>2349</v>
      </c>
      <c r="S163" s="465">
        <f t="shared" si="20"/>
        <v>-2349</v>
      </c>
    </row>
    <row r="164" spans="1:19" ht="13.5" customHeight="1" x14ac:dyDescent="0.2">
      <c r="A164" s="286"/>
      <c r="B164" s="286"/>
      <c r="C164" s="286"/>
      <c r="D164" s="391"/>
      <c r="E164" s="391"/>
      <c r="F164" s="304"/>
      <c r="G164" s="300"/>
      <c r="H164" s="300"/>
      <c r="I164" s="301"/>
      <c r="J164" s="301"/>
      <c r="K164" s="301"/>
      <c r="L164" s="301"/>
      <c r="M164" s="302">
        <f t="shared" si="14"/>
        <v>0</v>
      </c>
      <c r="N164" s="462" t="str">
        <f t="shared" si="15"/>
        <v xml:space="preserve"> </v>
      </c>
      <c r="O164" s="464" t="str">
        <f t="shared" si="16"/>
        <v>01.01.2026</v>
      </c>
      <c r="P164" s="464" t="str">
        <f t="shared" si="17"/>
        <v>31.12.2026</v>
      </c>
      <c r="Q164" s="465">
        <f t="shared" si="18"/>
        <v>261</v>
      </c>
      <c r="R164" s="465">
        <f t="shared" si="19"/>
        <v>2349</v>
      </c>
      <c r="S164" s="465">
        <f t="shared" si="20"/>
        <v>-2349</v>
      </c>
    </row>
    <row r="165" spans="1:19" ht="13.5" customHeight="1" x14ac:dyDescent="0.2">
      <c r="A165" s="286"/>
      <c r="B165" s="286"/>
      <c r="C165" s="286"/>
      <c r="D165" s="391"/>
      <c r="E165" s="391"/>
      <c r="F165" s="304"/>
      <c r="G165" s="300"/>
      <c r="H165" s="300"/>
      <c r="I165" s="301"/>
      <c r="J165" s="301"/>
      <c r="K165" s="301"/>
      <c r="L165" s="301"/>
      <c r="M165" s="302">
        <f t="shared" si="14"/>
        <v>0</v>
      </c>
      <c r="N165" s="462" t="str">
        <f t="shared" si="15"/>
        <v xml:space="preserve"> </v>
      </c>
      <c r="O165" s="464" t="str">
        <f t="shared" si="16"/>
        <v>01.01.2026</v>
      </c>
      <c r="P165" s="464" t="str">
        <f t="shared" si="17"/>
        <v>31.12.2026</v>
      </c>
      <c r="Q165" s="465">
        <f t="shared" si="18"/>
        <v>261</v>
      </c>
      <c r="R165" s="465">
        <f t="shared" si="19"/>
        <v>2349</v>
      </c>
      <c r="S165" s="465">
        <f t="shared" si="20"/>
        <v>-2349</v>
      </c>
    </row>
    <row r="166" spans="1:19" ht="13.5" customHeight="1" x14ac:dyDescent="0.2">
      <c r="A166" s="286"/>
      <c r="B166" s="286"/>
      <c r="C166" s="286"/>
      <c r="D166" s="391"/>
      <c r="E166" s="391"/>
      <c r="F166" s="304"/>
      <c r="G166" s="300"/>
      <c r="H166" s="300"/>
      <c r="I166" s="301"/>
      <c r="J166" s="301"/>
      <c r="K166" s="301"/>
      <c r="L166" s="301"/>
      <c r="M166" s="302">
        <f t="shared" si="14"/>
        <v>0</v>
      </c>
      <c r="N166" s="462" t="str">
        <f t="shared" si="15"/>
        <v xml:space="preserve"> </v>
      </c>
      <c r="O166" s="464" t="str">
        <f t="shared" si="16"/>
        <v>01.01.2026</v>
      </c>
      <c r="P166" s="464" t="str">
        <f t="shared" si="17"/>
        <v>31.12.2026</v>
      </c>
      <c r="Q166" s="465">
        <f t="shared" si="18"/>
        <v>261</v>
      </c>
      <c r="R166" s="465">
        <f t="shared" si="19"/>
        <v>2349</v>
      </c>
      <c r="S166" s="465">
        <f t="shared" si="20"/>
        <v>-2349</v>
      </c>
    </row>
    <row r="167" spans="1:19" ht="13.5" customHeight="1" x14ac:dyDescent="0.2">
      <c r="A167" s="286"/>
      <c r="B167" s="286"/>
      <c r="C167" s="286"/>
      <c r="D167" s="391"/>
      <c r="E167" s="391"/>
      <c r="F167" s="304"/>
      <c r="G167" s="300"/>
      <c r="H167" s="300"/>
      <c r="I167" s="301"/>
      <c r="J167" s="301"/>
      <c r="K167" s="301"/>
      <c r="L167" s="301"/>
      <c r="M167" s="302">
        <f t="shared" si="14"/>
        <v>0</v>
      </c>
      <c r="N167" s="462" t="str">
        <f t="shared" si="15"/>
        <v xml:space="preserve"> </v>
      </c>
      <c r="O167" s="464" t="str">
        <f t="shared" si="16"/>
        <v>01.01.2026</v>
      </c>
      <c r="P167" s="464" t="str">
        <f t="shared" si="17"/>
        <v>31.12.2026</v>
      </c>
      <c r="Q167" s="465">
        <f t="shared" si="18"/>
        <v>261</v>
      </c>
      <c r="R167" s="465">
        <f t="shared" si="19"/>
        <v>2349</v>
      </c>
      <c r="S167" s="465">
        <f t="shared" si="20"/>
        <v>-2349</v>
      </c>
    </row>
    <row r="168" spans="1:19" ht="13.5" customHeight="1" x14ac:dyDescent="0.2">
      <c r="A168" s="286"/>
      <c r="B168" s="286"/>
      <c r="C168" s="286"/>
      <c r="D168" s="391"/>
      <c r="E168" s="391"/>
      <c r="F168" s="304"/>
      <c r="G168" s="300"/>
      <c r="H168" s="300"/>
      <c r="I168" s="301"/>
      <c r="J168" s="301"/>
      <c r="K168" s="301"/>
      <c r="L168" s="301"/>
      <c r="M168" s="302">
        <f t="shared" si="14"/>
        <v>0</v>
      </c>
      <c r="N168" s="462" t="str">
        <f t="shared" si="15"/>
        <v xml:space="preserve"> </v>
      </c>
      <c r="O168" s="464" t="str">
        <f t="shared" si="16"/>
        <v>01.01.2026</v>
      </c>
      <c r="P168" s="464" t="str">
        <f t="shared" si="17"/>
        <v>31.12.2026</v>
      </c>
      <c r="Q168" s="465">
        <f t="shared" si="18"/>
        <v>261</v>
      </c>
      <c r="R168" s="465">
        <f t="shared" si="19"/>
        <v>2349</v>
      </c>
      <c r="S168" s="465">
        <f t="shared" si="20"/>
        <v>-2349</v>
      </c>
    </row>
    <row r="169" spans="1:19" ht="13.5" customHeight="1" x14ac:dyDescent="0.2">
      <c r="A169" s="286"/>
      <c r="B169" s="286"/>
      <c r="C169" s="286"/>
      <c r="D169" s="391"/>
      <c r="E169" s="391"/>
      <c r="F169" s="304"/>
      <c r="G169" s="300"/>
      <c r="H169" s="300"/>
      <c r="I169" s="301"/>
      <c r="J169" s="301"/>
      <c r="K169" s="301"/>
      <c r="L169" s="301"/>
      <c r="M169" s="302">
        <f t="shared" si="14"/>
        <v>0</v>
      </c>
      <c r="N169" s="462" t="str">
        <f t="shared" si="15"/>
        <v xml:space="preserve"> </v>
      </c>
      <c r="O169" s="464" t="str">
        <f t="shared" si="16"/>
        <v>01.01.2026</v>
      </c>
      <c r="P169" s="464" t="str">
        <f t="shared" si="17"/>
        <v>31.12.2026</v>
      </c>
      <c r="Q169" s="465">
        <f t="shared" si="18"/>
        <v>261</v>
      </c>
      <c r="R169" s="465">
        <f t="shared" si="19"/>
        <v>2349</v>
      </c>
      <c r="S169" s="465">
        <f t="shared" si="20"/>
        <v>-2349</v>
      </c>
    </row>
    <row r="170" spans="1:19" ht="13.5" customHeight="1" x14ac:dyDescent="0.2">
      <c r="A170" s="286"/>
      <c r="B170" s="286"/>
      <c r="C170" s="286"/>
      <c r="D170" s="391"/>
      <c r="E170" s="391"/>
      <c r="F170" s="304"/>
      <c r="G170" s="300"/>
      <c r="H170" s="300"/>
      <c r="I170" s="301"/>
      <c r="J170" s="301"/>
      <c r="K170" s="301"/>
      <c r="L170" s="301"/>
      <c r="M170" s="302">
        <f t="shared" si="14"/>
        <v>0</v>
      </c>
      <c r="N170" s="462" t="str">
        <f t="shared" si="15"/>
        <v xml:space="preserve"> </v>
      </c>
      <c r="O170" s="464" t="str">
        <f t="shared" si="16"/>
        <v>01.01.2026</v>
      </c>
      <c r="P170" s="464" t="str">
        <f t="shared" si="17"/>
        <v>31.12.2026</v>
      </c>
      <c r="Q170" s="465">
        <f t="shared" si="18"/>
        <v>261</v>
      </c>
      <c r="R170" s="465">
        <f t="shared" si="19"/>
        <v>2349</v>
      </c>
      <c r="S170" s="465">
        <f t="shared" si="20"/>
        <v>-2349</v>
      </c>
    </row>
    <row r="171" spans="1:19" ht="13.5" customHeight="1" x14ac:dyDescent="0.2">
      <c r="A171" s="286"/>
      <c r="B171" s="286"/>
      <c r="C171" s="286"/>
      <c r="D171" s="391"/>
      <c r="E171" s="391"/>
      <c r="F171" s="304"/>
      <c r="G171" s="300"/>
      <c r="H171" s="300"/>
      <c r="I171" s="301"/>
      <c r="J171" s="301"/>
      <c r="K171" s="301"/>
      <c r="L171" s="301"/>
      <c r="M171" s="302">
        <f t="shared" si="14"/>
        <v>0</v>
      </c>
      <c r="N171" s="462" t="str">
        <f t="shared" si="15"/>
        <v xml:space="preserve"> </v>
      </c>
      <c r="O171" s="464" t="str">
        <f t="shared" si="16"/>
        <v>01.01.2026</v>
      </c>
      <c r="P171" s="464" t="str">
        <f t="shared" si="17"/>
        <v>31.12.2026</v>
      </c>
      <c r="Q171" s="465">
        <f t="shared" si="18"/>
        <v>261</v>
      </c>
      <c r="R171" s="465">
        <f t="shared" si="19"/>
        <v>2349</v>
      </c>
      <c r="S171" s="465">
        <f t="shared" si="20"/>
        <v>-2349</v>
      </c>
    </row>
    <row r="172" spans="1:19" ht="13.5" customHeight="1" x14ac:dyDescent="0.2">
      <c r="A172" s="286"/>
      <c r="B172" s="286"/>
      <c r="C172" s="286"/>
      <c r="D172" s="391"/>
      <c r="E172" s="391"/>
      <c r="F172" s="304"/>
      <c r="G172" s="300"/>
      <c r="H172" s="300"/>
      <c r="I172" s="301"/>
      <c r="J172" s="301"/>
      <c r="K172" s="301"/>
      <c r="L172" s="301"/>
      <c r="M172" s="302">
        <f t="shared" si="14"/>
        <v>0</v>
      </c>
      <c r="N172" s="462" t="str">
        <f t="shared" si="15"/>
        <v xml:space="preserve"> </v>
      </c>
      <c r="O172" s="464" t="str">
        <f t="shared" si="16"/>
        <v>01.01.2026</v>
      </c>
      <c r="P172" s="464" t="str">
        <f t="shared" si="17"/>
        <v>31.12.2026</v>
      </c>
      <c r="Q172" s="465">
        <f t="shared" si="18"/>
        <v>261</v>
      </c>
      <c r="R172" s="465">
        <f t="shared" si="19"/>
        <v>2349</v>
      </c>
      <c r="S172" s="465">
        <f t="shared" si="20"/>
        <v>-2349</v>
      </c>
    </row>
    <row r="173" spans="1:19" ht="13.5" customHeight="1" x14ac:dyDescent="0.2">
      <c r="A173" s="286"/>
      <c r="B173" s="286"/>
      <c r="C173" s="286"/>
      <c r="D173" s="391"/>
      <c r="E173" s="391"/>
      <c r="F173" s="304"/>
      <c r="G173" s="300"/>
      <c r="H173" s="300"/>
      <c r="I173" s="301"/>
      <c r="J173" s="301"/>
      <c r="K173" s="301"/>
      <c r="L173" s="301"/>
      <c r="M173" s="302">
        <f t="shared" si="14"/>
        <v>0</v>
      </c>
      <c r="N173" s="462" t="str">
        <f t="shared" si="15"/>
        <v xml:space="preserve"> </v>
      </c>
      <c r="O173" s="464" t="str">
        <f t="shared" si="16"/>
        <v>01.01.2026</v>
      </c>
      <c r="P173" s="464" t="str">
        <f t="shared" si="17"/>
        <v>31.12.2026</v>
      </c>
      <c r="Q173" s="465">
        <f t="shared" si="18"/>
        <v>261</v>
      </c>
      <c r="R173" s="465">
        <f t="shared" si="19"/>
        <v>2349</v>
      </c>
      <c r="S173" s="465">
        <f t="shared" si="20"/>
        <v>-2349</v>
      </c>
    </row>
    <row r="174" spans="1:19" ht="13.5" customHeight="1" x14ac:dyDescent="0.2">
      <c r="A174" s="286"/>
      <c r="B174" s="286"/>
      <c r="C174" s="286"/>
      <c r="D174" s="391"/>
      <c r="E174" s="391"/>
      <c r="F174" s="304"/>
      <c r="G174" s="300"/>
      <c r="H174" s="300"/>
      <c r="I174" s="301"/>
      <c r="J174" s="301"/>
      <c r="K174" s="301"/>
      <c r="L174" s="301"/>
      <c r="M174" s="302">
        <f t="shared" si="14"/>
        <v>0</v>
      </c>
      <c r="N174" s="462" t="str">
        <f t="shared" si="15"/>
        <v xml:space="preserve"> </v>
      </c>
      <c r="O174" s="464" t="str">
        <f t="shared" si="16"/>
        <v>01.01.2026</v>
      </c>
      <c r="P174" s="464" t="str">
        <f t="shared" si="17"/>
        <v>31.12.2026</v>
      </c>
      <c r="Q174" s="465">
        <f t="shared" si="18"/>
        <v>261</v>
      </c>
      <c r="R174" s="465">
        <f t="shared" si="19"/>
        <v>2349</v>
      </c>
      <c r="S174" s="465">
        <f t="shared" si="20"/>
        <v>-2349</v>
      </c>
    </row>
    <row r="175" spans="1:19" ht="13.5" customHeight="1" x14ac:dyDescent="0.2">
      <c r="A175" s="286"/>
      <c r="B175" s="286"/>
      <c r="C175" s="286"/>
      <c r="D175" s="391"/>
      <c r="E175" s="391"/>
      <c r="F175" s="304"/>
      <c r="G175" s="300"/>
      <c r="H175" s="300"/>
      <c r="I175" s="301"/>
      <c r="J175" s="301"/>
      <c r="K175" s="301"/>
      <c r="L175" s="301"/>
      <c r="M175" s="302">
        <f t="shared" si="14"/>
        <v>0</v>
      </c>
      <c r="N175" s="462" t="str">
        <f t="shared" si="15"/>
        <v xml:space="preserve"> </v>
      </c>
      <c r="O175" s="464" t="str">
        <f t="shared" si="16"/>
        <v>01.01.2026</v>
      </c>
      <c r="P175" s="464" t="str">
        <f t="shared" si="17"/>
        <v>31.12.2026</v>
      </c>
      <c r="Q175" s="465">
        <f t="shared" si="18"/>
        <v>261</v>
      </c>
      <c r="R175" s="465">
        <f t="shared" si="19"/>
        <v>2349</v>
      </c>
      <c r="S175" s="465">
        <f t="shared" si="20"/>
        <v>-2349</v>
      </c>
    </row>
    <row r="176" spans="1:19" ht="13.5" customHeight="1" x14ac:dyDescent="0.2">
      <c r="A176" s="286"/>
      <c r="B176" s="286"/>
      <c r="C176" s="286"/>
      <c r="D176" s="391"/>
      <c r="E176" s="391"/>
      <c r="F176" s="304"/>
      <c r="G176" s="300"/>
      <c r="H176" s="300"/>
      <c r="I176" s="301"/>
      <c r="J176" s="301"/>
      <c r="K176" s="301"/>
      <c r="L176" s="301"/>
      <c r="M176" s="302">
        <f t="shared" si="14"/>
        <v>0</v>
      </c>
      <c r="N176" s="462" t="str">
        <f t="shared" si="15"/>
        <v xml:space="preserve"> </v>
      </c>
      <c r="O176" s="464" t="str">
        <f t="shared" si="16"/>
        <v>01.01.2026</v>
      </c>
      <c r="P176" s="464" t="str">
        <f t="shared" si="17"/>
        <v>31.12.2026</v>
      </c>
      <c r="Q176" s="465">
        <f t="shared" si="18"/>
        <v>261</v>
      </c>
      <c r="R176" s="465">
        <f t="shared" si="19"/>
        <v>2349</v>
      </c>
      <c r="S176" s="465">
        <f t="shared" si="20"/>
        <v>-2349</v>
      </c>
    </row>
    <row r="177" spans="1:19" ht="13.5" customHeight="1" x14ac:dyDescent="0.2">
      <c r="A177" s="286"/>
      <c r="B177" s="286"/>
      <c r="C177" s="286"/>
      <c r="D177" s="391"/>
      <c r="E177" s="391"/>
      <c r="F177" s="304"/>
      <c r="G177" s="300"/>
      <c r="H177" s="300"/>
      <c r="I177" s="301"/>
      <c r="J177" s="301"/>
      <c r="K177" s="301"/>
      <c r="L177" s="301"/>
      <c r="M177" s="302">
        <f t="shared" si="14"/>
        <v>0</v>
      </c>
      <c r="N177" s="462" t="str">
        <f t="shared" si="15"/>
        <v xml:space="preserve"> </v>
      </c>
      <c r="O177" s="464" t="str">
        <f t="shared" si="16"/>
        <v>01.01.2026</v>
      </c>
      <c r="P177" s="464" t="str">
        <f t="shared" si="17"/>
        <v>31.12.2026</v>
      </c>
      <c r="Q177" s="465">
        <f t="shared" si="18"/>
        <v>261</v>
      </c>
      <c r="R177" s="465">
        <f t="shared" si="19"/>
        <v>2349</v>
      </c>
      <c r="S177" s="465">
        <f t="shared" si="20"/>
        <v>-2349</v>
      </c>
    </row>
    <row r="178" spans="1:19" ht="13.5" customHeight="1" x14ac:dyDescent="0.2">
      <c r="A178" s="286"/>
      <c r="B178" s="286"/>
      <c r="C178" s="286"/>
      <c r="D178" s="391"/>
      <c r="E178" s="391"/>
      <c r="F178" s="304"/>
      <c r="G178" s="300"/>
      <c r="H178" s="300"/>
      <c r="I178" s="301"/>
      <c r="J178" s="301"/>
      <c r="K178" s="301"/>
      <c r="L178" s="301"/>
      <c r="M178" s="302">
        <f t="shared" si="14"/>
        <v>0</v>
      </c>
      <c r="N178" s="462" t="str">
        <f t="shared" si="15"/>
        <v xml:space="preserve"> </v>
      </c>
      <c r="O178" s="464" t="str">
        <f t="shared" si="16"/>
        <v>01.01.2026</v>
      </c>
      <c r="P178" s="464" t="str">
        <f t="shared" si="17"/>
        <v>31.12.2026</v>
      </c>
      <c r="Q178" s="465">
        <f t="shared" si="18"/>
        <v>261</v>
      </c>
      <c r="R178" s="465">
        <f t="shared" si="19"/>
        <v>2349</v>
      </c>
      <c r="S178" s="465">
        <f t="shared" si="20"/>
        <v>-2349</v>
      </c>
    </row>
    <row r="179" spans="1:19" ht="13.5" customHeight="1" x14ac:dyDescent="0.2">
      <c r="A179" s="286"/>
      <c r="B179" s="286"/>
      <c r="C179" s="286"/>
      <c r="D179" s="391"/>
      <c r="E179" s="391"/>
      <c r="F179" s="304"/>
      <c r="G179" s="300"/>
      <c r="H179" s="300"/>
      <c r="I179" s="301"/>
      <c r="J179" s="301"/>
      <c r="K179" s="301"/>
      <c r="L179" s="301"/>
      <c r="M179" s="302">
        <f t="shared" si="14"/>
        <v>0</v>
      </c>
      <c r="N179" s="462" t="str">
        <f t="shared" si="15"/>
        <v xml:space="preserve"> </v>
      </c>
      <c r="O179" s="464" t="str">
        <f t="shared" si="16"/>
        <v>01.01.2026</v>
      </c>
      <c r="P179" s="464" t="str">
        <f t="shared" si="17"/>
        <v>31.12.2026</v>
      </c>
      <c r="Q179" s="465">
        <f t="shared" si="18"/>
        <v>261</v>
      </c>
      <c r="R179" s="465">
        <f t="shared" si="19"/>
        <v>2349</v>
      </c>
      <c r="S179" s="465">
        <f t="shared" si="20"/>
        <v>-2349</v>
      </c>
    </row>
    <row r="180" spans="1:19" ht="13.5" customHeight="1" x14ac:dyDescent="0.2">
      <c r="A180" s="286"/>
      <c r="B180" s="286"/>
      <c r="C180" s="286"/>
      <c r="D180" s="391"/>
      <c r="E180" s="391"/>
      <c r="F180" s="304"/>
      <c r="G180" s="300"/>
      <c r="H180" s="300"/>
      <c r="I180" s="301"/>
      <c r="J180" s="301"/>
      <c r="K180" s="301"/>
      <c r="L180" s="301"/>
      <c r="M180" s="302">
        <f t="shared" si="14"/>
        <v>0</v>
      </c>
      <c r="N180" s="462" t="str">
        <f t="shared" si="15"/>
        <v xml:space="preserve"> </v>
      </c>
      <c r="O180" s="464" t="str">
        <f t="shared" si="16"/>
        <v>01.01.2026</v>
      </c>
      <c r="P180" s="464" t="str">
        <f t="shared" si="17"/>
        <v>31.12.2026</v>
      </c>
      <c r="Q180" s="465">
        <f t="shared" si="18"/>
        <v>261</v>
      </c>
      <c r="R180" s="465">
        <f t="shared" si="19"/>
        <v>2349</v>
      </c>
      <c r="S180" s="465">
        <f t="shared" si="20"/>
        <v>-2349</v>
      </c>
    </row>
    <row r="181" spans="1:19" ht="13.5" customHeight="1" x14ac:dyDescent="0.2">
      <c r="A181" s="286"/>
      <c r="B181" s="286"/>
      <c r="C181" s="286"/>
      <c r="D181" s="391"/>
      <c r="E181" s="391"/>
      <c r="F181" s="304"/>
      <c r="G181" s="300"/>
      <c r="H181" s="300"/>
      <c r="I181" s="301"/>
      <c r="J181" s="301"/>
      <c r="K181" s="301"/>
      <c r="L181" s="301"/>
      <c r="M181" s="302">
        <f t="shared" si="14"/>
        <v>0</v>
      </c>
      <c r="N181" s="462" t="str">
        <f t="shared" si="15"/>
        <v xml:space="preserve"> </v>
      </c>
      <c r="O181" s="464" t="str">
        <f t="shared" si="16"/>
        <v>01.01.2026</v>
      </c>
      <c r="P181" s="464" t="str">
        <f t="shared" si="17"/>
        <v>31.12.2026</v>
      </c>
      <c r="Q181" s="465">
        <f t="shared" si="18"/>
        <v>261</v>
      </c>
      <c r="R181" s="465">
        <f t="shared" si="19"/>
        <v>2349</v>
      </c>
      <c r="S181" s="465">
        <f t="shared" si="20"/>
        <v>-2349</v>
      </c>
    </row>
    <row r="182" spans="1:19" ht="13.5" customHeight="1" x14ac:dyDescent="0.2">
      <c r="A182" s="286"/>
      <c r="B182" s="286"/>
      <c r="C182" s="286"/>
      <c r="D182" s="391"/>
      <c r="E182" s="391"/>
      <c r="F182" s="304"/>
      <c r="G182" s="300"/>
      <c r="H182" s="300"/>
      <c r="I182" s="301"/>
      <c r="J182" s="301"/>
      <c r="K182" s="301"/>
      <c r="L182" s="301"/>
      <c r="M182" s="302">
        <f t="shared" si="14"/>
        <v>0</v>
      </c>
      <c r="N182" s="462" t="str">
        <f t="shared" si="15"/>
        <v xml:space="preserve"> </v>
      </c>
      <c r="O182" s="464" t="str">
        <f t="shared" si="16"/>
        <v>01.01.2026</v>
      </c>
      <c r="P182" s="464" t="str">
        <f t="shared" si="17"/>
        <v>31.12.2026</v>
      </c>
      <c r="Q182" s="465">
        <f t="shared" si="18"/>
        <v>261</v>
      </c>
      <c r="R182" s="465">
        <f t="shared" si="19"/>
        <v>2349</v>
      </c>
      <c r="S182" s="465">
        <f t="shared" si="20"/>
        <v>-2349</v>
      </c>
    </row>
    <row r="183" spans="1:19" ht="13.5" customHeight="1" x14ac:dyDescent="0.2">
      <c r="A183" s="286"/>
      <c r="B183" s="286"/>
      <c r="C183" s="286"/>
      <c r="D183" s="391"/>
      <c r="E183" s="391"/>
      <c r="F183" s="304"/>
      <c r="G183" s="300"/>
      <c r="H183" s="300"/>
      <c r="I183" s="301"/>
      <c r="J183" s="301"/>
      <c r="K183" s="301"/>
      <c r="L183" s="301"/>
      <c r="M183" s="302">
        <f t="shared" si="14"/>
        <v>0</v>
      </c>
      <c r="N183" s="462" t="str">
        <f t="shared" si="15"/>
        <v xml:space="preserve"> </v>
      </c>
      <c r="O183" s="464" t="str">
        <f t="shared" si="16"/>
        <v>01.01.2026</v>
      </c>
      <c r="P183" s="464" t="str">
        <f t="shared" si="17"/>
        <v>31.12.2026</v>
      </c>
      <c r="Q183" s="465">
        <f t="shared" si="18"/>
        <v>261</v>
      </c>
      <c r="R183" s="465">
        <f t="shared" si="19"/>
        <v>2349</v>
      </c>
      <c r="S183" s="465">
        <f t="shared" si="20"/>
        <v>-2349</v>
      </c>
    </row>
    <row r="184" spans="1:19" ht="13.5" customHeight="1" x14ac:dyDescent="0.2">
      <c r="A184" s="286"/>
      <c r="B184" s="286"/>
      <c r="C184" s="286"/>
      <c r="D184" s="391"/>
      <c r="E184" s="391"/>
      <c r="F184" s="304"/>
      <c r="G184" s="300"/>
      <c r="H184" s="300"/>
      <c r="I184" s="301"/>
      <c r="J184" s="301"/>
      <c r="K184" s="301"/>
      <c r="L184" s="301"/>
      <c r="M184" s="302">
        <f t="shared" si="14"/>
        <v>0</v>
      </c>
      <c r="N184" s="462" t="str">
        <f t="shared" si="15"/>
        <v xml:space="preserve"> </v>
      </c>
      <c r="O184" s="464" t="str">
        <f t="shared" si="16"/>
        <v>01.01.2026</v>
      </c>
      <c r="P184" s="464" t="str">
        <f t="shared" si="17"/>
        <v>31.12.2026</v>
      </c>
      <c r="Q184" s="465">
        <f t="shared" si="18"/>
        <v>261</v>
      </c>
      <c r="R184" s="465">
        <f t="shared" si="19"/>
        <v>2349</v>
      </c>
      <c r="S184" s="465">
        <f t="shared" si="20"/>
        <v>-2349</v>
      </c>
    </row>
    <row r="185" spans="1:19" ht="13.5" customHeight="1" x14ac:dyDescent="0.2">
      <c r="A185" s="286"/>
      <c r="B185" s="286"/>
      <c r="C185" s="286"/>
      <c r="D185" s="391"/>
      <c r="E185" s="391"/>
      <c r="F185" s="304"/>
      <c r="G185" s="300"/>
      <c r="H185" s="300"/>
      <c r="I185" s="301"/>
      <c r="J185" s="301"/>
      <c r="K185" s="301"/>
      <c r="L185" s="301"/>
      <c r="M185" s="302">
        <f t="shared" si="14"/>
        <v>0</v>
      </c>
      <c r="N185" s="462" t="str">
        <f t="shared" si="15"/>
        <v xml:space="preserve"> </v>
      </c>
      <c r="O185" s="464" t="str">
        <f t="shared" si="16"/>
        <v>01.01.2026</v>
      </c>
      <c r="P185" s="464" t="str">
        <f t="shared" si="17"/>
        <v>31.12.2026</v>
      </c>
      <c r="Q185" s="465">
        <f t="shared" si="18"/>
        <v>261</v>
      </c>
      <c r="R185" s="465">
        <f t="shared" si="19"/>
        <v>2349</v>
      </c>
      <c r="S185" s="465">
        <f t="shared" si="20"/>
        <v>-2349</v>
      </c>
    </row>
    <row r="186" spans="1:19" ht="13.5" customHeight="1" x14ac:dyDescent="0.2">
      <c r="A186" s="286"/>
      <c r="B186" s="286"/>
      <c r="C186" s="286"/>
      <c r="D186" s="391"/>
      <c r="E186" s="391"/>
      <c r="F186" s="304"/>
      <c r="G186" s="300"/>
      <c r="H186" s="300"/>
      <c r="I186" s="301"/>
      <c r="J186" s="301"/>
      <c r="K186" s="301"/>
      <c r="L186" s="301"/>
      <c r="M186" s="302">
        <f t="shared" si="14"/>
        <v>0</v>
      </c>
      <c r="N186" s="462" t="str">
        <f t="shared" si="15"/>
        <v xml:space="preserve"> </v>
      </c>
      <c r="O186" s="464" t="str">
        <f t="shared" si="16"/>
        <v>01.01.2026</v>
      </c>
      <c r="P186" s="464" t="str">
        <f t="shared" si="17"/>
        <v>31.12.2026</v>
      </c>
      <c r="Q186" s="465">
        <f t="shared" si="18"/>
        <v>261</v>
      </c>
      <c r="R186" s="465">
        <f t="shared" si="19"/>
        <v>2349</v>
      </c>
      <c r="S186" s="465">
        <f t="shared" si="20"/>
        <v>-2349</v>
      </c>
    </row>
    <row r="187" spans="1:19" ht="13.5" customHeight="1" x14ac:dyDescent="0.2">
      <c r="A187" s="286"/>
      <c r="B187" s="286"/>
      <c r="C187" s="286"/>
      <c r="D187" s="391"/>
      <c r="E187" s="391"/>
      <c r="F187" s="304"/>
      <c r="G187" s="300"/>
      <c r="H187" s="300"/>
      <c r="I187" s="301"/>
      <c r="J187" s="301"/>
      <c r="K187" s="301"/>
      <c r="L187" s="301"/>
      <c r="M187" s="302">
        <f t="shared" si="14"/>
        <v>0</v>
      </c>
      <c r="N187" s="462" t="str">
        <f t="shared" si="15"/>
        <v xml:space="preserve"> </v>
      </c>
      <c r="O187" s="464" t="str">
        <f t="shared" si="16"/>
        <v>01.01.2026</v>
      </c>
      <c r="P187" s="464" t="str">
        <f t="shared" si="17"/>
        <v>31.12.2026</v>
      </c>
      <c r="Q187" s="465">
        <f t="shared" si="18"/>
        <v>261</v>
      </c>
      <c r="R187" s="465">
        <f t="shared" si="19"/>
        <v>2349</v>
      </c>
      <c r="S187" s="465">
        <f t="shared" si="20"/>
        <v>-2349</v>
      </c>
    </row>
    <row r="188" spans="1:19" ht="13.5" customHeight="1" x14ac:dyDescent="0.2">
      <c r="A188" s="286"/>
      <c r="B188" s="286"/>
      <c r="C188" s="286"/>
      <c r="D188" s="391"/>
      <c r="E188" s="391"/>
      <c r="F188" s="304"/>
      <c r="G188" s="300"/>
      <c r="H188" s="300"/>
      <c r="I188" s="301"/>
      <c r="J188" s="301"/>
      <c r="K188" s="301"/>
      <c r="L188" s="301"/>
      <c r="M188" s="302">
        <f t="shared" si="14"/>
        <v>0</v>
      </c>
      <c r="N188" s="462" t="str">
        <f t="shared" si="15"/>
        <v xml:space="preserve"> </v>
      </c>
      <c r="O188" s="464" t="str">
        <f t="shared" si="16"/>
        <v>01.01.2026</v>
      </c>
      <c r="P188" s="464" t="str">
        <f t="shared" si="17"/>
        <v>31.12.2026</v>
      </c>
      <c r="Q188" s="465">
        <f t="shared" si="18"/>
        <v>261</v>
      </c>
      <c r="R188" s="465">
        <f t="shared" si="19"/>
        <v>2349</v>
      </c>
      <c r="S188" s="465">
        <f t="shared" si="20"/>
        <v>-2349</v>
      </c>
    </row>
    <row r="189" spans="1:19" ht="13.5" customHeight="1" x14ac:dyDescent="0.2">
      <c r="A189" s="286"/>
      <c r="B189" s="286"/>
      <c r="C189" s="286"/>
      <c r="D189" s="391"/>
      <c r="E189" s="391"/>
      <c r="F189" s="304"/>
      <c r="G189" s="300"/>
      <c r="H189" s="300"/>
      <c r="I189" s="301"/>
      <c r="J189" s="301"/>
      <c r="K189" s="301"/>
      <c r="L189" s="301"/>
      <c r="M189" s="302">
        <f t="shared" si="14"/>
        <v>0</v>
      </c>
      <c r="N189" s="462" t="str">
        <f t="shared" si="15"/>
        <v xml:space="preserve"> </v>
      </c>
      <c r="O189" s="464" t="str">
        <f t="shared" si="16"/>
        <v>01.01.2026</v>
      </c>
      <c r="P189" s="464" t="str">
        <f t="shared" si="17"/>
        <v>31.12.2026</v>
      </c>
      <c r="Q189" s="465">
        <f t="shared" si="18"/>
        <v>261</v>
      </c>
      <c r="R189" s="465">
        <f t="shared" si="19"/>
        <v>2349</v>
      </c>
      <c r="S189" s="465">
        <f t="shared" si="20"/>
        <v>-2349</v>
      </c>
    </row>
    <row r="190" spans="1:19" ht="13.5" customHeight="1" x14ac:dyDescent="0.2">
      <c r="A190" s="286"/>
      <c r="B190" s="286"/>
      <c r="C190" s="286"/>
      <c r="D190" s="391"/>
      <c r="E190" s="391"/>
      <c r="F190" s="304"/>
      <c r="G190" s="300"/>
      <c r="H190" s="300"/>
      <c r="I190" s="301"/>
      <c r="J190" s="301"/>
      <c r="K190" s="301"/>
      <c r="L190" s="301"/>
      <c r="M190" s="302">
        <f t="shared" si="14"/>
        <v>0</v>
      </c>
      <c r="N190" s="462" t="str">
        <f t="shared" si="15"/>
        <v xml:space="preserve"> </v>
      </c>
      <c r="O190" s="464" t="str">
        <f t="shared" si="16"/>
        <v>01.01.2026</v>
      </c>
      <c r="P190" s="464" t="str">
        <f t="shared" si="17"/>
        <v>31.12.2026</v>
      </c>
      <c r="Q190" s="465">
        <f t="shared" si="18"/>
        <v>261</v>
      </c>
      <c r="R190" s="465">
        <f t="shared" si="19"/>
        <v>2349</v>
      </c>
      <c r="S190" s="465">
        <f t="shared" si="20"/>
        <v>-2349</v>
      </c>
    </row>
    <row r="191" spans="1:19" ht="13.5" customHeight="1" x14ac:dyDescent="0.2">
      <c r="A191" s="286"/>
      <c r="B191" s="286"/>
      <c r="C191" s="286"/>
      <c r="D191" s="391"/>
      <c r="E191" s="391"/>
      <c r="F191" s="304"/>
      <c r="G191" s="300"/>
      <c r="H191" s="300"/>
      <c r="I191" s="301"/>
      <c r="J191" s="301"/>
      <c r="K191" s="301"/>
      <c r="L191" s="301"/>
      <c r="M191" s="302">
        <f t="shared" si="14"/>
        <v>0</v>
      </c>
      <c r="N191" s="462" t="str">
        <f t="shared" si="15"/>
        <v xml:space="preserve"> </v>
      </c>
      <c r="O191" s="464" t="str">
        <f t="shared" si="16"/>
        <v>01.01.2026</v>
      </c>
      <c r="P191" s="464" t="str">
        <f t="shared" si="17"/>
        <v>31.12.2026</v>
      </c>
      <c r="Q191" s="465">
        <f t="shared" si="18"/>
        <v>261</v>
      </c>
      <c r="R191" s="465">
        <f t="shared" si="19"/>
        <v>2349</v>
      </c>
      <c r="S191" s="465">
        <f t="shared" si="20"/>
        <v>-2349</v>
      </c>
    </row>
    <row r="192" spans="1:19" ht="13.5" customHeight="1" x14ac:dyDescent="0.2">
      <c r="A192" s="286"/>
      <c r="B192" s="286"/>
      <c r="C192" s="286"/>
      <c r="D192" s="391"/>
      <c r="E192" s="391"/>
      <c r="F192" s="304"/>
      <c r="G192" s="300"/>
      <c r="H192" s="300"/>
      <c r="I192" s="301"/>
      <c r="J192" s="301"/>
      <c r="K192" s="301"/>
      <c r="L192" s="301"/>
      <c r="M192" s="302">
        <f t="shared" si="14"/>
        <v>0</v>
      </c>
      <c r="N192" s="462" t="str">
        <f t="shared" si="15"/>
        <v xml:space="preserve"> </v>
      </c>
      <c r="O192" s="464" t="str">
        <f t="shared" si="16"/>
        <v>01.01.2026</v>
      </c>
      <c r="P192" s="464" t="str">
        <f t="shared" si="17"/>
        <v>31.12.2026</v>
      </c>
      <c r="Q192" s="465">
        <f t="shared" si="18"/>
        <v>261</v>
      </c>
      <c r="R192" s="465">
        <f t="shared" si="19"/>
        <v>2349</v>
      </c>
      <c r="S192" s="465">
        <f t="shared" si="20"/>
        <v>-2349</v>
      </c>
    </row>
    <row r="193" spans="1:19" ht="13.5" customHeight="1" x14ac:dyDescent="0.2">
      <c r="A193" s="286"/>
      <c r="B193" s="286"/>
      <c r="C193" s="286"/>
      <c r="D193" s="391"/>
      <c r="E193" s="391"/>
      <c r="F193" s="304"/>
      <c r="G193" s="300"/>
      <c r="H193" s="300"/>
      <c r="I193" s="301"/>
      <c r="J193" s="301"/>
      <c r="K193" s="301"/>
      <c r="L193" s="301"/>
      <c r="M193" s="302">
        <f t="shared" si="14"/>
        <v>0</v>
      </c>
      <c r="N193" s="462" t="str">
        <f t="shared" si="15"/>
        <v xml:space="preserve"> </v>
      </c>
      <c r="O193" s="464" t="str">
        <f t="shared" si="16"/>
        <v>01.01.2026</v>
      </c>
      <c r="P193" s="464" t="str">
        <f t="shared" si="17"/>
        <v>31.12.2026</v>
      </c>
      <c r="Q193" s="465">
        <f t="shared" si="18"/>
        <v>261</v>
      </c>
      <c r="R193" s="465">
        <f t="shared" si="19"/>
        <v>2349</v>
      </c>
      <c r="S193" s="465">
        <f t="shared" si="20"/>
        <v>-2349</v>
      </c>
    </row>
    <row r="194" spans="1:19" ht="13.5" customHeight="1" x14ac:dyDescent="0.2">
      <c r="A194" s="286"/>
      <c r="B194" s="286"/>
      <c r="C194" s="286"/>
      <c r="D194" s="391"/>
      <c r="E194" s="391"/>
      <c r="F194" s="304"/>
      <c r="G194" s="300"/>
      <c r="H194" s="300"/>
      <c r="I194" s="301"/>
      <c r="J194" s="301"/>
      <c r="K194" s="301"/>
      <c r="L194" s="301"/>
      <c r="M194" s="302">
        <f t="shared" si="14"/>
        <v>0</v>
      </c>
      <c r="N194" s="462" t="str">
        <f t="shared" si="15"/>
        <v xml:space="preserve"> </v>
      </c>
      <c r="O194" s="464" t="str">
        <f t="shared" si="16"/>
        <v>01.01.2026</v>
      </c>
      <c r="P194" s="464" t="str">
        <f t="shared" si="17"/>
        <v>31.12.2026</v>
      </c>
      <c r="Q194" s="465">
        <f t="shared" si="18"/>
        <v>261</v>
      </c>
      <c r="R194" s="465">
        <f t="shared" si="19"/>
        <v>2349</v>
      </c>
      <c r="S194" s="465">
        <f t="shared" si="20"/>
        <v>-2349</v>
      </c>
    </row>
    <row r="195" spans="1:19" ht="13.5" customHeight="1" x14ac:dyDescent="0.2">
      <c r="A195" s="286"/>
      <c r="B195" s="286"/>
      <c r="C195" s="286"/>
      <c r="D195" s="391"/>
      <c r="E195" s="391"/>
      <c r="F195" s="304"/>
      <c r="G195" s="300"/>
      <c r="H195" s="300"/>
      <c r="I195" s="301"/>
      <c r="J195" s="301"/>
      <c r="K195" s="301"/>
      <c r="L195" s="301"/>
      <c r="M195" s="302">
        <f t="shared" si="14"/>
        <v>0</v>
      </c>
      <c r="N195" s="462" t="str">
        <f t="shared" si="15"/>
        <v xml:space="preserve"> </v>
      </c>
      <c r="O195" s="464" t="str">
        <f t="shared" si="16"/>
        <v>01.01.2026</v>
      </c>
      <c r="P195" s="464" t="str">
        <f t="shared" si="17"/>
        <v>31.12.2026</v>
      </c>
      <c r="Q195" s="465">
        <f t="shared" si="18"/>
        <v>261</v>
      </c>
      <c r="R195" s="465">
        <f t="shared" si="19"/>
        <v>2349</v>
      </c>
      <c r="S195" s="465">
        <f t="shared" si="20"/>
        <v>-2349</v>
      </c>
    </row>
    <row r="196" spans="1:19" ht="13.5" customHeight="1" x14ac:dyDescent="0.2">
      <c r="A196" s="286"/>
      <c r="B196" s="286"/>
      <c r="C196" s="286"/>
      <c r="D196" s="391"/>
      <c r="E196" s="391"/>
      <c r="F196" s="304"/>
      <c r="G196" s="300"/>
      <c r="H196" s="300"/>
      <c r="I196" s="301"/>
      <c r="J196" s="301"/>
      <c r="K196" s="301"/>
      <c r="L196" s="301"/>
      <c r="M196" s="302">
        <f t="shared" si="14"/>
        <v>0</v>
      </c>
      <c r="N196" s="462" t="str">
        <f t="shared" si="15"/>
        <v xml:space="preserve"> </v>
      </c>
      <c r="O196" s="464" t="str">
        <f t="shared" si="16"/>
        <v>01.01.2026</v>
      </c>
      <c r="P196" s="464" t="str">
        <f t="shared" si="17"/>
        <v>31.12.2026</v>
      </c>
      <c r="Q196" s="465">
        <f t="shared" si="18"/>
        <v>261</v>
      </c>
      <c r="R196" s="465">
        <f t="shared" si="19"/>
        <v>2349</v>
      </c>
      <c r="S196" s="465">
        <f t="shared" si="20"/>
        <v>-2349</v>
      </c>
    </row>
    <row r="197" spans="1:19" ht="13.5" customHeight="1" x14ac:dyDescent="0.2">
      <c r="A197" s="286"/>
      <c r="B197" s="286"/>
      <c r="C197" s="286"/>
      <c r="D197" s="391"/>
      <c r="E197" s="391"/>
      <c r="F197" s="304"/>
      <c r="G197" s="300"/>
      <c r="H197" s="300"/>
      <c r="I197" s="301"/>
      <c r="J197" s="301"/>
      <c r="K197" s="301"/>
      <c r="L197" s="301"/>
      <c r="M197" s="302">
        <f t="shared" si="14"/>
        <v>0</v>
      </c>
      <c r="N197" s="462" t="str">
        <f t="shared" si="15"/>
        <v xml:space="preserve"> </v>
      </c>
      <c r="O197" s="464" t="str">
        <f t="shared" si="16"/>
        <v>01.01.2026</v>
      </c>
      <c r="P197" s="464" t="str">
        <f t="shared" si="17"/>
        <v>31.12.2026</v>
      </c>
      <c r="Q197" s="465">
        <f t="shared" si="18"/>
        <v>261</v>
      </c>
      <c r="R197" s="465">
        <f t="shared" si="19"/>
        <v>2349</v>
      </c>
      <c r="S197" s="465">
        <f t="shared" si="20"/>
        <v>-2349</v>
      </c>
    </row>
    <row r="198" spans="1:19" ht="13.5" customHeight="1" x14ac:dyDescent="0.2">
      <c r="A198" s="286"/>
      <c r="B198" s="286"/>
      <c r="C198" s="286"/>
      <c r="D198" s="391"/>
      <c r="E198" s="391"/>
      <c r="F198" s="304"/>
      <c r="G198" s="300"/>
      <c r="H198" s="300"/>
      <c r="I198" s="301"/>
      <c r="J198" s="301"/>
      <c r="K198" s="301"/>
      <c r="L198" s="301"/>
      <c r="M198" s="302">
        <f t="shared" si="14"/>
        <v>0</v>
      </c>
      <c r="N198" s="462" t="str">
        <f t="shared" si="15"/>
        <v xml:space="preserve"> </v>
      </c>
      <c r="O198" s="464" t="str">
        <f t="shared" si="16"/>
        <v>01.01.2026</v>
      </c>
      <c r="P198" s="464" t="str">
        <f t="shared" si="17"/>
        <v>31.12.2026</v>
      </c>
      <c r="Q198" s="465">
        <f t="shared" si="18"/>
        <v>261</v>
      </c>
      <c r="R198" s="465">
        <f t="shared" si="19"/>
        <v>2349</v>
      </c>
      <c r="S198" s="465">
        <f t="shared" si="20"/>
        <v>-2349</v>
      </c>
    </row>
    <row r="199" spans="1:19" ht="13.5" customHeight="1" x14ac:dyDescent="0.2">
      <c r="A199" s="286"/>
      <c r="B199" s="286"/>
      <c r="C199" s="286"/>
      <c r="D199" s="391"/>
      <c r="E199" s="391"/>
      <c r="F199" s="304"/>
      <c r="G199" s="300"/>
      <c r="H199" s="300"/>
      <c r="I199" s="301"/>
      <c r="J199" s="301"/>
      <c r="K199" s="301"/>
      <c r="L199" s="301"/>
      <c r="M199" s="302">
        <f t="shared" si="14"/>
        <v>0</v>
      </c>
      <c r="N199" s="462" t="str">
        <f t="shared" si="15"/>
        <v xml:space="preserve"> </v>
      </c>
      <c r="O199" s="464" t="str">
        <f t="shared" si="16"/>
        <v>01.01.2026</v>
      </c>
      <c r="P199" s="464" t="str">
        <f t="shared" si="17"/>
        <v>31.12.2026</v>
      </c>
      <c r="Q199" s="465">
        <f t="shared" si="18"/>
        <v>261</v>
      </c>
      <c r="R199" s="465">
        <f t="shared" si="19"/>
        <v>2349</v>
      </c>
      <c r="S199" s="465">
        <f t="shared" si="20"/>
        <v>-2349</v>
      </c>
    </row>
    <row r="200" spans="1:19" ht="13.5" customHeight="1" x14ac:dyDescent="0.2">
      <c r="A200" s="286"/>
      <c r="B200" s="286"/>
      <c r="C200" s="286"/>
      <c r="D200" s="391"/>
      <c r="E200" s="391"/>
      <c r="F200" s="304"/>
      <c r="G200" s="300"/>
      <c r="H200" s="300"/>
      <c r="I200" s="301"/>
      <c r="J200" s="301"/>
      <c r="K200" s="301"/>
      <c r="L200" s="301"/>
      <c r="M200" s="302">
        <f t="shared" si="14"/>
        <v>0</v>
      </c>
      <c r="N200" s="462" t="str">
        <f t="shared" si="15"/>
        <v xml:space="preserve"> </v>
      </c>
      <c r="O200" s="464" t="str">
        <f t="shared" si="16"/>
        <v>01.01.2026</v>
      </c>
      <c r="P200" s="464" t="str">
        <f t="shared" si="17"/>
        <v>31.12.2026</v>
      </c>
      <c r="Q200" s="465">
        <f t="shared" si="18"/>
        <v>261</v>
      </c>
      <c r="R200" s="465">
        <f t="shared" si="19"/>
        <v>2349</v>
      </c>
      <c r="S200" s="465">
        <f t="shared" si="20"/>
        <v>-2349</v>
      </c>
    </row>
    <row r="201" spans="1:19" ht="13.5" customHeight="1" x14ac:dyDescent="0.2">
      <c r="A201" s="286"/>
      <c r="B201" s="286"/>
      <c r="C201" s="286"/>
      <c r="D201" s="391"/>
      <c r="E201" s="391"/>
      <c r="F201" s="304"/>
      <c r="G201" s="300"/>
      <c r="H201" s="300"/>
      <c r="I201" s="301"/>
      <c r="J201" s="301"/>
      <c r="K201" s="301"/>
      <c r="L201" s="301"/>
      <c r="M201" s="302">
        <f t="shared" si="14"/>
        <v>0</v>
      </c>
      <c r="N201" s="462" t="str">
        <f t="shared" si="15"/>
        <v xml:space="preserve"> </v>
      </c>
      <c r="O201" s="464" t="str">
        <f t="shared" si="16"/>
        <v>01.01.2026</v>
      </c>
      <c r="P201" s="464" t="str">
        <f t="shared" si="17"/>
        <v>31.12.2026</v>
      </c>
      <c r="Q201" s="465">
        <f t="shared" si="18"/>
        <v>261</v>
      </c>
      <c r="R201" s="465">
        <f t="shared" si="19"/>
        <v>2349</v>
      </c>
      <c r="S201" s="465">
        <f t="shared" si="20"/>
        <v>-2349</v>
      </c>
    </row>
    <row r="202" spans="1:19" ht="13.5" customHeight="1" x14ac:dyDescent="0.2">
      <c r="A202" s="286"/>
      <c r="B202" s="286"/>
      <c r="C202" s="286"/>
      <c r="D202" s="391"/>
      <c r="E202" s="391"/>
      <c r="F202" s="304"/>
      <c r="G202" s="300"/>
      <c r="H202" s="300"/>
      <c r="I202" s="301"/>
      <c r="J202" s="301"/>
      <c r="K202" s="301"/>
      <c r="L202" s="301"/>
      <c r="M202" s="302">
        <f t="shared" si="14"/>
        <v>0</v>
      </c>
      <c r="N202" s="462" t="str">
        <f t="shared" si="15"/>
        <v xml:space="preserve"> </v>
      </c>
      <c r="O202" s="464" t="str">
        <f t="shared" si="16"/>
        <v>01.01.2026</v>
      </c>
      <c r="P202" s="464" t="str">
        <f t="shared" si="17"/>
        <v>31.12.2026</v>
      </c>
      <c r="Q202" s="465">
        <f t="shared" si="18"/>
        <v>261</v>
      </c>
      <c r="R202" s="465">
        <f t="shared" si="19"/>
        <v>2349</v>
      </c>
      <c r="S202" s="465">
        <f t="shared" si="20"/>
        <v>-2349</v>
      </c>
    </row>
    <row r="203" spans="1:19" ht="13.5" customHeight="1" x14ac:dyDescent="0.2">
      <c r="A203" s="286"/>
      <c r="B203" s="286"/>
      <c r="C203" s="286"/>
      <c r="D203" s="391"/>
      <c r="E203" s="391"/>
      <c r="F203" s="304"/>
      <c r="G203" s="300"/>
      <c r="H203" s="300"/>
      <c r="I203" s="301"/>
      <c r="J203" s="301"/>
      <c r="K203" s="301"/>
      <c r="L203" s="301"/>
      <c r="M203" s="302">
        <f t="shared" si="14"/>
        <v>0</v>
      </c>
      <c r="N203" s="462" t="str">
        <f t="shared" si="15"/>
        <v xml:space="preserve"> </v>
      </c>
      <c r="O203" s="464" t="str">
        <f t="shared" si="16"/>
        <v>01.01.2026</v>
      </c>
      <c r="P203" s="464" t="str">
        <f t="shared" si="17"/>
        <v>31.12.2026</v>
      </c>
      <c r="Q203" s="465">
        <f t="shared" si="18"/>
        <v>261</v>
      </c>
      <c r="R203" s="465">
        <f t="shared" si="19"/>
        <v>2349</v>
      </c>
      <c r="S203" s="465">
        <f t="shared" si="20"/>
        <v>-2349</v>
      </c>
    </row>
    <row r="204" spans="1:19" ht="13.5" customHeight="1" x14ac:dyDescent="0.2">
      <c r="A204" s="286"/>
      <c r="B204" s="286"/>
      <c r="C204" s="286"/>
      <c r="D204" s="391"/>
      <c r="E204" s="391"/>
      <c r="F204" s="304"/>
      <c r="G204" s="300"/>
      <c r="H204" s="300"/>
      <c r="I204" s="301"/>
      <c r="J204" s="301"/>
      <c r="K204" s="301"/>
      <c r="L204" s="301"/>
      <c r="M204" s="302">
        <f t="shared" si="14"/>
        <v>0</v>
      </c>
      <c r="N204" s="462" t="str">
        <f t="shared" si="15"/>
        <v xml:space="preserve"> </v>
      </c>
      <c r="O204" s="464" t="str">
        <f t="shared" si="16"/>
        <v>01.01.2026</v>
      </c>
      <c r="P204" s="464" t="str">
        <f t="shared" si="17"/>
        <v>31.12.2026</v>
      </c>
      <c r="Q204" s="465">
        <f t="shared" si="18"/>
        <v>261</v>
      </c>
      <c r="R204" s="465">
        <f t="shared" si="19"/>
        <v>2349</v>
      </c>
      <c r="S204" s="465">
        <f t="shared" si="20"/>
        <v>-2349</v>
      </c>
    </row>
    <row r="205" spans="1:19" ht="13.5" customHeight="1" x14ac:dyDescent="0.2">
      <c r="A205" s="286"/>
      <c r="B205" s="286"/>
      <c r="C205" s="286"/>
      <c r="D205" s="391"/>
      <c r="E205" s="391"/>
      <c r="F205" s="304"/>
      <c r="G205" s="300"/>
      <c r="H205" s="300"/>
      <c r="I205" s="301"/>
      <c r="J205" s="301"/>
      <c r="K205" s="301"/>
      <c r="L205" s="301"/>
      <c r="M205" s="302">
        <f t="shared" si="14"/>
        <v>0</v>
      </c>
      <c r="N205" s="462" t="str">
        <f t="shared" si="15"/>
        <v xml:space="preserve"> </v>
      </c>
      <c r="O205" s="464" t="str">
        <f t="shared" si="16"/>
        <v>01.01.2026</v>
      </c>
      <c r="P205" s="464" t="str">
        <f t="shared" si="17"/>
        <v>31.12.2026</v>
      </c>
      <c r="Q205" s="465">
        <f t="shared" si="18"/>
        <v>261</v>
      </c>
      <c r="R205" s="465">
        <f t="shared" si="19"/>
        <v>2349</v>
      </c>
      <c r="S205" s="465">
        <f t="shared" si="20"/>
        <v>-2349</v>
      </c>
    </row>
    <row r="206" spans="1:19" ht="13.5" customHeight="1" x14ac:dyDescent="0.2">
      <c r="A206" s="286"/>
      <c r="B206" s="286"/>
      <c r="C206" s="286"/>
      <c r="D206" s="391"/>
      <c r="E206" s="391"/>
      <c r="F206" s="304"/>
      <c r="G206" s="300"/>
      <c r="H206" s="300"/>
      <c r="I206" s="301"/>
      <c r="J206" s="301"/>
      <c r="K206" s="301"/>
      <c r="L206" s="301"/>
      <c r="M206" s="302">
        <f t="shared" si="14"/>
        <v>0</v>
      </c>
      <c r="N206" s="462" t="str">
        <f t="shared" si="15"/>
        <v xml:space="preserve"> </v>
      </c>
      <c r="O206" s="464" t="str">
        <f t="shared" si="16"/>
        <v>01.01.2026</v>
      </c>
      <c r="P206" s="464" t="str">
        <f t="shared" si="17"/>
        <v>31.12.2026</v>
      </c>
      <c r="Q206" s="465">
        <f t="shared" si="18"/>
        <v>261</v>
      </c>
      <c r="R206" s="465">
        <f t="shared" si="19"/>
        <v>2349</v>
      </c>
      <c r="S206" s="465">
        <f t="shared" si="20"/>
        <v>-2349</v>
      </c>
    </row>
    <row r="207" spans="1:19" ht="13.5" customHeight="1" x14ac:dyDescent="0.2">
      <c r="A207" s="286"/>
      <c r="B207" s="286"/>
      <c r="C207" s="286"/>
      <c r="D207" s="391"/>
      <c r="E207" s="391"/>
      <c r="F207" s="304"/>
      <c r="G207" s="300"/>
      <c r="H207" s="300"/>
      <c r="I207" s="301"/>
      <c r="J207" s="301"/>
      <c r="K207" s="301"/>
      <c r="L207" s="301"/>
      <c r="M207" s="302">
        <f t="shared" si="14"/>
        <v>0</v>
      </c>
      <c r="N207" s="462" t="str">
        <f t="shared" si="15"/>
        <v xml:space="preserve"> </v>
      </c>
      <c r="O207" s="464" t="str">
        <f t="shared" si="16"/>
        <v>01.01.2026</v>
      </c>
      <c r="P207" s="464" t="str">
        <f t="shared" si="17"/>
        <v>31.12.2026</v>
      </c>
      <c r="Q207" s="465">
        <f t="shared" si="18"/>
        <v>261</v>
      </c>
      <c r="R207" s="465">
        <f t="shared" si="19"/>
        <v>2349</v>
      </c>
      <c r="S207" s="465">
        <f t="shared" si="20"/>
        <v>-2349</v>
      </c>
    </row>
    <row r="208" spans="1:19" ht="13.5" customHeight="1" x14ac:dyDescent="0.2">
      <c r="A208" s="286"/>
      <c r="B208" s="286"/>
      <c r="C208" s="286"/>
      <c r="D208" s="391"/>
      <c r="E208" s="391"/>
      <c r="F208" s="304"/>
      <c r="G208" s="300"/>
      <c r="H208" s="300"/>
      <c r="I208" s="301"/>
      <c r="J208" s="301"/>
      <c r="K208" s="301"/>
      <c r="L208" s="301"/>
      <c r="M208" s="302">
        <f t="shared" si="14"/>
        <v>0</v>
      </c>
      <c r="N208" s="462" t="str">
        <f t="shared" si="15"/>
        <v xml:space="preserve"> </v>
      </c>
      <c r="O208" s="464" t="str">
        <f t="shared" si="16"/>
        <v>01.01.2026</v>
      </c>
      <c r="P208" s="464" t="str">
        <f t="shared" si="17"/>
        <v>31.12.2026</v>
      </c>
      <c r="Q208" s="465">
        <f t="shared" si="18"/>
        <v>261</v>
      </c>
      <c r="R208" s="465">
        <f t="shared" si="19"/>
        <v>2349</v>
      </c>
      <c r="S208" s="465">
        <f t="shared" si="20"/>
        <v>-2349</v>
      </c>
    </row>
    <row r="209" spans="1:19" ht="13.5" customHeight="1" x14ac:dyDescent="0.2">
      <c r="A209" s="286"/>
      <c r="B209" s="286"/>
      <c r="C209" s="286"/>
      <c r="D209" s="391"/>
      <c r="E209" s="391"/>
      <c r="F209" s="304"/>
      <c r="G209" s="300"/>
      <c r="H209" s="300"/>
      <c r="I209" s="301"/>
      <c r="J209" s="301"/>
      <c r="K209" s="301"/>
      <c r="L209" s="301"/>
      <c r="M209" s="302">
        <f t="shared" si="14"/>
        <v>0</v>
      </c>
      <c r="N209" s="462" t="str">
        <f t="shared" si="15"/>
        <v xml:space="preserve"> </v>
      </c>
      <c r="O209" s="464" t="str">
        <f t="shared" si="16"/>
        <v>01.01.2026</v>
      </c>
      <c r="P209" s="464" t="str">
        <f t="shared" si="17"/>
        <v>31.12.2026</v>
      </c>
      <c r="Q209" s="465">
        <f t="shared" si="18"/>
        <v>261</v>
      </c>
      <c r="R209" s="465">
        <f t="shared" si="19"/>
        <v>2349</v>
      </c>
      <c r="S209" s="465">
        <f t="shared" si="20"/>
        <v>-2349</v>
      </c>
    </row>
    <row r="210" spans="1:19" ht="13.5" customHeight="1" x14ac:dyDescent="0.2">
      <c r="A210" s="286"/>
      <c r="B210" s="286"/>
      <c r="C210" s="286"/>
      <c r="D210" s="391"/>
      <c r="E210" s="391"/>
      <c r="F210" s="304"/>
      <c r="G210" s="300"/>
      <c r="H210" s="300"/>
      <c r="I210" s="301"/>
      <c r="J210" s="301"/>
      <c r="K210" s="301"/>
      <c r="L210" s="301"/>
      <c r="M210" s="302">
        <f t="shared" si="14"/>
        <v>0</v>
      </c>
      <c r="N210" s="462" t="str">
        <f t="shared" si="15"/>
        <v xml:space="preserve"> </v>
      </c>
      <c r="O210" s="464" t="str">
        <f t="shared" si="16"/>
        <v>01.01.2026</v>
      </c>
      <c r="P210" s="464" t="str">
        <f t="shared" si="17"/>
        <v>31.12.2026</v>
      </c>
      <c r="Q210" s="465">
        <f t="shared" si="18"/>
        <v>261</v>
      </c>
      <c r="R210" s="465">
        <f t="shared" si="19"/>
        <v>2349</v>
      </c>
      <c r="S210" s="465">
        <f t="shared" si="20"/>
        <v>-2349</v>
      </c>
    </row>
    <row r="211" spans="1:19" ht="13.5" customHeight="1" x14ac:dyDescent="0.2">
      <c r="A211" s="286"/>
      <c r="B211" s="286"/>
      <c r="C211" s="286"/>
      <c r="D211" s="391"/>
      <c r="E211" s="391"/>
      <c r="F211" s="304"/>
      <c r="G211" s="300"/>
      <c r="H211" s="300"/>
      <c r="I211" s="301"/>
      <c r="J211" s="301"/>
      <c r="K211" s="301"/>
      <c r="L211" s="301"/>
      <c r="M211" s="302">
        <f t="shared" si="14"/>
        <v>0</v>
      </c>
      <c r="N211" s="462" t="str">
        <f t="shared" si="15"/>
        <v xml:space="preserve"> </v>
      </c>
      <c r="O211" s="464" t="str">
        <f t="shared" si="16"/>
        <v>01.01.2026</v>
      </c>
      <c r="P211" s="464" t="str">
        <f t="shared" si="17"/>
        <v>31.12.2026</v>
      </c>
      <c r="Q211" s="465">
        <f t="shared" si="18"/>
        <v>261</v>
      </c>
      <c r="R211" s="465">
        <f t="shared" si="19"/>
        <v>2349</v>
      </c>
      <c r="S211" s="465">
        <f t="shared" si="20"/>
        <v>-2349</v>
      </c>
    </row>
    <row r="212" spans="1:19" ht="13.5" customHeight="1" x14ac:dyDescent="0.2">
      <c r="A212" s="286"/>
      <c r="B212" s="286"/>
      <c r="C212" s="286"/>
      <c r="D212" s="391"/>
      <c r="E212" s="391"/>
      <c r="F212" s="304"/>
      <c r="G212" s="300"/>
      <c r="H212" s="300"/>
      <c r="I212" s="301"/>
      <c r="J212" s="301"/>
      <c r="K212" s="301"/>
      <c r="L212" s="301"/>
      <c r="M212" s="302">
        <f t="shared" si="14"/>
        <v>0</v>
      </c>
      <c r="N212" s="462" t="str">
        <f t="shared" si="15"/>
        <v xml:space="preserve"> </v>
      </c>
      <c r="O212" s="464" t="str">
        <f t="shared" si="16"/>
        <v>01.01.2026</v>
      </c>
      <c r="P212" s="464" t="str">
        <f t="shared" si="17"/>
        <v>31.12.2026</v>
      </c>
      <c r="Q212" s="465">
        <f t="shared" si="18"/>
        <v>261</v>
      </c>
      <c r="R212" s="465">
        <f t="shared" si="19"/>
        <v>2349</v>
      </c>
      <c r="S212" s="465">
        <f t="shared" si="20"/>
        <v>-2349</v>
      </c>
    </row>
    <row r="213" spans="1:19" ht="13.5" customHeight="1" x14ac:dyDescent="0.2">
      <c r="A213" s="286"/>
      <c r="B213" s="286"/>
      <c r="C213" s="286"/>
      <c r="D213" s="391"/>
      <c r="E213" s="391"/>
      <c r="F213" s="304"/>
      <c r="G213" s="300"/>
      <c r="H213" s="300"/>
      <c r="I213" s="301"/>
      <c r="J213" s="301"/>
      <c r="K213" s="301"/>
      <c r="L213" s="301"/>
      <c r="M213" s="302">
        <f t="shared" si="14"/>
        <v>0</v>
      </c>
      <c r="N213" s="462" t="str">
        <f t="shared" si="15"/>
        <v xml:space="preserve"> </v>
      </c>
      <c r="O213" s="464" t="str">
        <f t="shared" si="16"/>
        <v>01.01.2026</v>
      </c>
      <c r="P213" s="464" t="str">
        <f t="shared" si="17"/>
        <v>31.12.2026</v>
      </c>
      <c r="Q213" s="465">
        <f t="shared" si="18"/>
        <v>261</v>
      </c>
      <c r="R213" s="465">
        <f t="shared" si="19"/>
        <v>2349</v>
      </c>
      <c r="S213" s="465">
        <f t="shared" si="20"/>
        <v>-2349</v>
      </c>
    </row>
    <row r="214" spans="1:19" ht="13.5" customHeight="1" x14ac:dyDescent="0.2">
      <c r="A214" s="286"/>
      <c r="B214" s="286"/>
      <c r="C214" s="286"/>
      <c r="D214" s="391"/>
      <c r="E214" s="391"/>
      <c r="F214" s="304"/>
      <c r="G214" s="300"/>
      <c r="H214" s="300"/>
      <c r="I214" s="301"/>
      <c r="J214" s="301"/>
      <c r="K214" s="301"/>
      <c r="L214" s="301"/>
      <c r="M214" s="302">
        <f t="shared" si="14"/>
        <v>0</v>
      </c>
      <c r="N214" s="462" t="str">
        <f t="shared" si="15"/>
        <v xml:space="preserve"> </v>
      </c>
      <c r="O214" s="464" t="str">
        <f t="shared" si="16"/>
        <v>01.01.2026</v>
      </c>
      <c r="P214" s="464" t="str">
        <f t="shared" si="17"/>
        <v>31.12.2026</v>
      </c>
      <c r="Q214" s="465">
        <f t="shared" si="18"/>
        <v>261</v>
      </c>
      <c r="R214" s="465">
        <f t="shared" si="19"/>
        <v>2349</v>
      </c>
      <c r="S214" s="465">
        <f t="shared" si="20"/>
        <v>-2349</v>
      </c>
    </row>
    <row r="215" spans="1:19" ht="13.5" customHeight="1" x14ac:dyDescent="0.2">
      <c r="A215" s="286"/>
      <c r="B215" s="286"/>
      <c r="C215" s="286"/>
      <c r="D215" s="391"/>
      <c r="E215" s="391"/>
      <c r="F215" s="304"/>
      <c r="G215" s="300"/>
      <c r="H215" s="300"/>
      <c r="I215" s="301"/>
      <c r="J215" s="301"/>
      <c r="K215" s="301"/>
      <c r="L215" s="301"/>
      <c r="M215" s="302">
        <f t="shared" si="14"/>
        <v>0</v>
      </c>
      <c r="N215" s="462" t="str">
        <f t="shared" si="15"/>
        <v xml:space="preserve"> </v>
      </c>
      <c r="O215" s="464" t="str">
        <f t="shared" si="16"/>
        <v>01.01.2026</v>
      </c>
      <c r="P215" s="464" t="str">
        <f t="shared" si="17"/>
        <v>31.12.2026</v>
      </c>
      <c r="Q215" s="465">
        <f t="shared" si="18"/>
        <v>261</v>
      </c>
      <c r="R215" s="465">
        <f t="shared" si="19"/>
        <v>2349</v>
      </c>
      <c r="S215" s="465">
        <f t="shared" si="20"/>
        <v>-2349</v>
      </c>
    </row>
    <row r="216" spans="1:19" ht="13.5" customHeight="1" x14ac:dyDescent="0.2">
      <c r="A216" s="286"/>
      <c r="B216" s="286"/>
      <c r="C216" s="286"/>
      <c r="D216" s="391"/>
      <c r="E216" s="391"/>
      <c r="F216" s="304"/>
      <c r="G216" s="300"/>
      <c r="H216" s="300"/>
      <c r="I216" s="301"/>
      <c r="J216" s="301"/>
      <c r="K216" s="301"/>
      <c r="L216" s="301"/>
      <c r="M216" s="302">
        <f t="shared" si="14"/>
        <v>0</v>
      </c>
      <c r="N216" s="462" t="str">
        <f t="shared" si="15"/>
        <v xml:space="preserve"> </v>
      </c>
      <c r="O216" s="464" t="str">
        <f t="shared" si="16"/>
        <v>01.01.2026</v>
      </c>
      <c r="P216" s="464" t="str">
        <f t="shared" si="17"/>
        <v>31.12.2026</v>
      </c>
      <c r="Q216" s="465">
        <f t="shared" si="18"/>
        <v>261</v>
      </c>
      <c r="R216" s="465">
        <f t="shared" si="19"/>
        <v>2349</v>
      </c>
      <c r="S216" s="465">
        <f t="shared" si="20"/>
        <v>-2349</v>
      </c>
    </row>
    <row r="217" spans="1:19" ht="13.5" customHeight="1" x14ac:dyDescent="0.2">
      <c r="A217" s="286"/>
      <c r="B217" s="286"/>
      <c r="C217" s="286"/>
      <c r="D217" s="391"/>
      <c r="E217" s="391"/>
      <c r="F217" s="304"/>
      <c r="G217" s="300"/>
      <c r="H217" s="300"/>
      <c r="I217" s="301"/>
      <c r="J217" s="301"/>
      <c r="K217" s="301"/>
      <c r="L217" s="301"/>
      <c r="M217" s="302">
        <f t="shared" si="14"/>
        <v>0</v>
      </c>
      <c r="N217" s="462" t="str">
        <f t="shared" si="15"/>
        <v xml:space="preserve"> </v>
      </c>
      <c r="O217" s="464" t="str">
        <f t="shared" si="16"/>
        <v>01.01.2026</v>
      </c>
      <c r="P217" s="464" t="str">
        <f t="shared" si="17"/>
        <v>31.12.2026</v>
      </c>
      <c r="Q217" s="465">
        <f t="shared" si="18"/>
        <v>261</v>
      </c>
      <c r="R217" s="465">
        <f t="shared" si="19"/>
        <v>2349</v>
      </c>
      <c r="S217" s="465">
        <f t="shared" si="20"/>
        <v>-2349</v>
      </c>
    </row>
    <row r="218" spans="1:19" ht="13.5" customHeight="1" x14ac:dyDescent="0.2">
      <c r="A218" s="286"/>
      <c r="B218" s="286"/>
      <c r="C218" s="286"/>
      <c r="D218" s="391"/>
      <c r="E218" s="391"/>
      <c r="F218" s="304"/>
      <c r="G218" s="300"/>
      <c r="H218" s="300"/>
      <c r="I218" s="301"/>
      <c r="J218" s="301"/>
      <c r="K218" s="301"/>
      <c r="L218" s="301"/>
      <c r="M218" s="302">
        <f t="shared" si="14"/>
        <v>0</v>
      </c>
      <c r="N218" s="462" t="str">
        <f t="shared" si="15"/>
        <v xml:space="preserve"> </v>
      </c>
      <c r="O218" s="464" t="str">
        <f t="shared" si="16"/>
        <v>01.01.2026</v>
      </c>
      <c r="P218" s="464" t="str">
        <f t="shared" si="17"/>
        <v>31.12.2026</v>
      </c>
      <c r="Q218" s="465">
        <f t="shared" si="18"/>
        <v>261</v>
      </c>
      <c r="R218" s="465">
        <f t="shared" si="19"/>
        <v>2349</v>
      </c>
      <c r="S218" s="465">
        <f t="shared" si="20"/>
        <v>-2349</v>
      </c>
    </row>
    <row r="219" spans="1:19" ht="13.5" customHeight="1" x14ac:dyDescent="0.2">
      <c r="A219" s="286"/>
      <c r="B219" s="286"/>
      <c r="C219" s="286"/>
      <c r="D219" s="391"/>
      <c r="E219" s="391"/>
      <c r="F219" s="304"/>
      <c r="G219" s="300"/>
      <c r="H219" s="300"/>
      <c r="I219" s="301"/>
      <c r="J219" s="301"/>
      <c r="K219" s="301"/>
      <c r="L219" s="301"/>
      <c r="M219" s="302">
        <f t="shared" ref="M219:M282" si="21">SUM(I219:L219)</f>
        <v>0</v>
      </c>
      <c r="N219" s="462" t="str">
        <f t="shared" ref="N219:N282" si="22">CONCATENATE(A219," ",B219)</f>
        <v xml:space="preserve"> </v>
      </c>
      <c r="O219" s="464" t="str">
        <f t="shared" ref="O219:O282" si="23">IF(YEAR($G219)&lt;$B$5,CONCATENATE("01.01.",$B$5),$G219)</f>
        <v>01.01.2026</v>
      </c>
      <c r="P219" s="464" t="str">
        <f t="shared" ref="P219:P282" si="24">IF($H219="",CONCATENATE("31.12.",$B$5),H219)</f>
        <v>31.12.2026</v>
      </c>
      <c r="Q219" s="465">
        <f t="shared" ref="Q219:Q282" si="25">NETWORKDAYS(O219,P219)</f>
        <v>261</v>
      </c>
      <c r="R219" s="465">
        <f t="shared" ref="R219:R282" si="26">IF(E219="",($Q219*9),($Q219*9)*$E219)</f>
        <v>2349</v>
      </c>
      <c r="S219" s="465">
        <f t="shared" ref="S219:S282" si="27">M219-R219</f>
        <v>-2349</v>
      </c>
    </row>
    <row r="220" spans="1:19" ht="13.5" customHeight="1" x14ac:dyDescent="0.2">
      <c r="A220" s="286"/>
      <c r="B220" s="286"/>
      <c r="C220" s="286"/>
      <c r="D220" s="391"/>
      <c r="E220" s="391"/>
      <c r="F220" s="304"/>
      <c r="G220" s="300"/>
      <c r="H220" s="300"/>
      <c r="I220" s="301"/>
      <c r="J220" s="301"/>
      <c r="K220" s="301"/>
      <c r="L220" s="301"/>
      <c r="M220" s="302">
        <f t="shared" si="21"/>
        <v>0</v>
      </c>
      <c r="N220" s="462" t="str">
        <f t="shared" si="22"/>
        <v xml:space="preserve"> </v>
      </c>
      <c r="O220" s="464" t="str">
        <f t="shared" si="23"/>
        <v>01.01.2026</v>
      </c>
      <c r="P220" s="464" t="str">
        <f t="shared" si="24"/>
        <v>31.12.2026</v>
      </c>
      <c r="Q220" s="465">
        <f t="shared" si="25"/>
        <v>261</v>
      </c>
      <c r="R220" s="465">
        <f t="shared" si="26"/>
        <v>2349</v>
      </c>
      <c r="S220" s="465">
        <f t="shared" si="27"/>
        <v>-2349</v>
      </c>
    </row>
    <row r="221" spans="1:19" ht="13.5" customHeight="1" x14ac:dyDescent="0.2">
      <c r="A221" s="286"/>
      <c r="B221" s="286"/>
      <c r="C221" s="286"/>
      <c r="D221" s="391"/>
      <c r="E221" s="391"/>
      <c r="F221" s="304"/>
      <c r="G221" s="300"/>
      <c r="H221" s="300"/>
      <c r="I221" s="301"/>
      <c r="J221" s="301"/>
      <c r="K221" s="301"/>
      <c r="L221" s="301"/>
      <c r="M221" s="302">
        <f t="shared" si="21"/>
        <v>0</v>
      </c>
      <c r="N221" s="462" t="str">
        <f t="shared" si="22"/>
        <v xml:space="preserve"> </v>
      </c>
      <c r="O221" s="464" t="str">
        <f t="shared" si="23"/>
        <v>01.01.2026</v>
      </c>
      <c r="P221" s="464" t="str">
        <f t="shared" si="24"/>
        <v>31.12.2026</v>
      </c>
      <c r="Q221" s="465">
        <f t="shared" si="25"/>
        <v>261</v>
      </c>
      <c r="R221" s="465">
        <f t="shared" si="26"/>
        <v>2349</v>
      </c>
      <c r="S221" s="465">
        <f t="shared" si="27"/>
        <v>-2349</v>
      </c>
    </row>
    <row r="222" spans="1:19" ht="13.5" customHeight="1" x14ac:dyDescent="0.2">
      <c r="A222" s="286"/>
      <c r="B222" s="286"/>
      <c r="C222" s="286"/>
      <c r="D222" s="391"/>
      <c r="E222" s="391"/>
      <c r="F222" s="304"/>
      <c r="G222" s="300"/>
      <c r="H222" s="300"/>
      <c r="I222" s="301"/>
      <c r="J222" s="301"/>
      <c r="K222" s="301"/>
      <c r="L222" s="301"/>
      <c r="M222" s="302">
        <f t="shared" si="21"/>
        <v>0</v>
      </c>
      <c r="N222" s="462" t="str">
        <f t="shared" si="22"/>
        <v xml:space="preserve"> </v>
      </c>
      <c r="O222" s="464" t="str">
        <f t="shared" si="23"/>
        <v>01.01.2026</v>
      </c>
      <c r="P222" s="464" t="str">
        <f t="shared" si="24"/>
        <v>31.12.2026</v>
      </c>
      <c r="Q222" s="465">
        <f t="shared" si="25"/>
        <v>261</v>
      </c>
      <c r="R222" s="465">
        <f t="shared" si="26"/>
        <v>2349</v>
      </c>
      <c r="S222" s="465">
        <f t="shared" si="27"/>
        <v>-2349</v>
      </c>
    </row>
    <row r="223" spans="1:19" ht="13.5" customHeight="1" x14ac:dyDescent="0.2">
      <c r="A223" s="286"/>
      <c r="B223" s="286"/>
      <c r="C223" s="286"/>
      <c r="D223" s="391"/>
      <c r="E223" s="391"/>
      <c r="F223" s="304"/>
      <c r="G223" s="300"/>
      <c r="H223" s="300"/>
      <c r="I223" s="301"/>
      <c r="J223" s="301"/>
      <c r="K223" s="301"/>
      <c r="L223" s="301"/>
      <c r="M223" s="302">
        <f t="shared" si="21"/>
        <v>0</v>
      </c>
      <c r="N223" s="462" t="str">
        <f t="shared" si="22"/>
        <v xml:space="preserve"> </v>
      </c>
      <c r="O223" s="464" t="str">
        <f t="shared" si="23"/>
        <v>01.01.2026</v>
      </c>
      <c r="P223" s="464" t="str">
        <f t="shared" si="24"/>
        <v>31.12.2026</v>
      </c>
      <c r="Q223" s="465">
        <f t="shared" si="25"/>
        <v>261</v>
      </c>
      <c r="R223" s="465">
        <f t="shared" si="26"/>
        <v>2349</v>
      </c>
      <c r="S223" s="465">
        <f t="shared" si="27"/>
        <v>-2349</v>
      </c>
    </row>
    <row r="224" spans="1:19" ht="13.5" customHeight="1" x14ac:dyDescent="0.2">
      <c r="A224" s="286"/>
      <c r="B224" s="286"/>
      <c r="C224" s="286"/>
      <c r="D224" s="391"/>
      <c r="E224" s="391"/>
      <c r="F224" s="304"/>
      <c r="G224" s="300"/>
      <c r="H224" s="300"/>
      <c r="I224" s="301"/>
      <c r="J224" s="301"/>
      <c r="K224" s="301"/>
      <c r="L224" s="301"/>
      <c r="M224" s="302">
        <f t="shared" si="21"/>
        <v>0</v>
      </c>
      <c r="N224" s="462" t="str">
        <f t="shared" si="22"/>
        <v xml:space="preserve"> </v>
      </c>
      <c r="O224" s="464" t="str">
        <f t="shared" si="23"/>
        <v>01.01.2026</v>
      </c>
      <c r="P224" s="464" t="str">
        <f t="shared" si="24"/>
        <v>31.12.2026</v>
      </c>
      <c r="Q224" s="465">
        <f t="shared" si="25"/>
        <v>261</v>
      </c>
      <c r="R224" s="465">
        <f t="shared" si="26"/>
        <v>2349</v>
      </c>
      <c r="S224" s="465">
        <f t="shared" si="27"/>
        <v>-2349</v>
      </c>
    </row>
    <row r="225" spans="1:19" ht="13.5" customHeight="1" x14ac:dyDescent="0.2">
      <c r="A225" s="286"/>
      <c r="B225" s="286"/>
      <c r="C225" s="286"/>
      <c r="D225" s="391"/>
      <c r="E225" s="391"/>
      <c r="F225" s="304"/>
      <c r="G225" s="300"/>
      <c r="H225" s="300"/>
      <c r="I225" s="301"/>
      <c r="J225" s="301"/>
      <c r="K225" s="301"/>
      <c r="L225" s="301"/>
      <c r="M225" s="302">
        <f t="shared" si="21"/>
        <v>0</v>
      </c>
      <c r="N225" s="462" t="str">
        <f t="shared" si="22"/>
        <v xml:space="preserve"> </v>
      </c>
      <c r="O225" s="464" t="str">
        <f t="shared" si="23"/>
        <v>01.01.2026</v>
      </c>
      <c r="P225" s="464" t="str">
        <f t="shared" si="24"/>
        <v>31.12.2026</v>
      </c>
      <c r="Q225" s="465">
        <f t="shared" si="25"/>
        <v>261</v>
      </c>
      <c r="R225" s="465">
        <f t="shared" si="26"/>
        <v>2349</v>
      </c>
      <c r="S225" s="465">
        <f t="shared" si="27"/>
        <v>-2349</v>
      </c>
    </row>
    <row r="226" spans="1:19" ht="13.5" customHeight="1" x14ac:dyDescent="0.2">
      <c r="A226" s="286"/>
      <c r="B226" s="286"/>
      <c r="C226" s="286"/>
      <c r="D226" s="391"/>
      <c r="E226" s="391"/>
      <c r="F226" s="304"/>
      <c r="G226" s="300"/>
      <c r="H226" s="300"/>
      <c r="I226" s="301"/>
      <c r="J226" s="301"/>
      <c r="K226" s="301"/>
      <c r="L226" s="301"/>
      <c r="M226" s="302">
        <f t="shared" si="21"/>
        <v>0</v>
      </c>
      <c r="N226" s="462" t="str">
        <f t="shared" si="22"/>
        <v xml:space="preserve"> </v>
      </c>
      <c r="O226" s="464" t="str">
        <f t="shared" si="23"/>
        <v>01.01.2026</v>
      </c>
      <c r="P226" s="464" t="str">
        <f t="shared" si="24"/>
        <v>31.12.2026</v>
      </c>
      <c r="Q226" s="465">
        <f t="shared" si="25"/>
        <v>261</v>
      </c>
      <c r="R226" s="465">
        <f t="shared" si="26"/>
        <v>2349</v>
      </c>
      <c r="S226" s="465">
        <f t="shared" si="27"/>
        <v>-2349</v>
      </c>
    </row>
    <row r="227" spans="1:19" ht="13.5" customHeight="1" x14ac:dyDescent="0.2">
      <c r="A227" s="286"/>
      <c r="B227" s="286"/>
      <c r="C227" s="286"/>
      <c r="D227" s="391"/>
      <c r="E227" s="391"/>
      <c r="F227" s="304"/>
      <c r="G227" s="300"/>
      <c r="H227" s="300"/>
      <c r="I227" s="301"/>
      <c r="J227" s="301"/>
      <c r="K227" s="301"/>
      <c r="L227" s="301"/>
      <c r="M227" s="302">
        <f t="shared" si="21"/>
        <v>0</v>
      </c>
      <c r="N227" s="462" t="str">
        <f t="shared" si="22"/>
        <v xml:space="preserve"> </v>
      </c>
      <c r="O227" s="464" t="str">
        <f t="shared" si="23"/>
        <v>01.01.2026</v>
      </c>
      <c r="P227" s="464" t="str">
        <f t="shared" si="24"/>
        <v>31.12.2026</v>
      </c>
      <c r="Q227" s="465">
        <f t="shared" si="25"/>
        <v>261</v>
      </c>
      <c r="R227" s="465">
        <f t="shared" si="26"/>
        <v>2349</v>
      </c>
      <c r="S227" s="465">
        <f t="shared" si="27"/>
        <v>-2349</v>
      </c>
    </row>
    <row r="228" spans="1:19" ht="13.5" customHeight="1" x14ac:dyDescent="0.2">
      <c r="A228" s="286"/>
      <c r="B228" s="286"/>
      <c r="C228" s="286"/>
      <c r="D228" s="391"/>
      <c r="E228" s="391"/>
      <c r="F228" s="304"/>
      <c r="G228" s="300"/>
      <c r="H228" s="300"/>
      <c r="I228" s="301"/>
      <c r="J228" s="301"/>
      <c r="K228" s="301"/>
      <c r="L228" s="301"/>
      <c r="M228" s="302">
        <f t="shared" si="21"/>
        <v>0</v>
      </c>
      <c r="N228" s="462" t="str">
        <f t="shared" si="22"/>
        <v xml:space="preserve"> </v>
      </c>
      <c r="O228" s="464" t="str">
        <f t="shared" si="23"/>
        <v>01.01.2026</v>
      </c>
      <c r="P228" s="464" t="str">
        <f t="shared" si="24"/>
        <v>31.12.2026</v>
      </c>
      <c r="Q228" s="465">
        <f t="shared" si="25"/>
        <v>261</v>
      </c>
      <c r="R228" s="465">
        <f t="shared" si="26"/>
        <v>2349</v>
      </c>
      <c r="S228" s="465">
        <f t="shared" si="27"/>
        <v>-2349</v>
      </c>
    </row>
    <row r="229" spans="1:19" ht="13.5" customHeight="1" x14ac:dyDescent="0.2">
      <c r="A229" s="286"/>
      <c r="B229" s="286"/>
      <c r="C229" s="286"/>
      <c r="D229" s="391"/>
      <c r="E229" s="391"/>
      <c r="F229" s="304"/>
      <c r="G229" s="300"/>
      <c r="H229" s="300"/>
      <c r="I229" s="301"/>
      <c r="J229" s="301"/>
      <c r="K229" s="301"/>
      <c r="L229" s="301"/>
      <c r="M229" s="302">
        <f t="shared" si="21"/>
        <v>0</v>
      </c>
      <c r="N229" s="462" t="str">
        <f t="shared" si="22"/>
        <v xml:space="preserve"> </v>
      </c>
      <c r="O229" s="464" t="str">
        <f t="shared" si="23"/>
        <v>01.01.2026</v>
      </c>
      <c r="P229" s="464" t="str">
        <f t="shared" si="24"/>
        <v>31.12.2026</v>
      </c>
      <c r="Q229" s="465">
        <f t="shared" si="25"/>
        <v>261</v>
      </c>
      <c r="R229" s="465">
        <f t="shared" si="26"/>
        <v>2349</v>
      </c>
      <c r="S229" s="465">
        <f t="shared" si="27"/>
        <v>-2349</v>
      </c>
    </row>
    <row r="230" spans="1:19" ht="13.5" customHeight="1" x14ac:dyDescent="0.2">
      <c r="A230" s="286"/>
      <c r="B230" s="286"/>
      <c r="C230" s="286"/>
      <c r="D230" s="391"/>
      <c r="E230" s="391"/>
      <c r="F230" s="304"/>
      <c r="G230" s="300"/>
      <c r="H230" s="300"/>
      <c r="I230" s="301"/>
      <c r="J230" s="301"/>
      <c r="K230" s="301"/>
      <c r="L230" s="301"/>
      <c r="M230" s="302">
        <f t="shared" si="21"/>
        <v>0</v>
      </c>
      <c r="N230" s="462" t="str">
        <f t="shared" si="22"/>
        <v xml:space="preserve"> </v>
      </c>
      <c r="O230" s="464" t="str">
        <f t="shared" si="23"/>
        <v>01.01.2026</v>
      </c>
      <c r="P230" s="464" t="str">
        <f t="shared" si="24"/>
        <v>31.12.2026</v>
      </c>
      <c r="Q230" s="465">
        <f t="shared" si="25"/>
        <v>261</v>
      </c>
      <c r="R230" s="465">
        <f t="shared" si="26"/>
        <v>2349</v>
      </c>
      <c r="S230" s="465">
        <f t="shared" si="27"/>
        <v>-2349</v>
      </c>
    </row>
    <row r="231" spans="1:19" ht="13.5" customHeight="1" x14ac:dyDescent="0.2">
      <c r="A231" s="286"/>
      <c r="B231" s="286"/>
      <c r="C231" s="286"/>
      <c r="D231" s="391"/>
      <c r="E231" s="391"/>
      <c r="F231" s="304"/>
      <c r="G231" s="300"/>
      <c r="H231" s="300"/>
      <c r="I231" s="301"/>
      <c r="J231" s="301"/>
      <c r="K231" s="301"/>
      <c r="L231" s="301"/>
      <c r="M231" s="302">
        <f t="shared" si="21"/>
        <v>0</v>
      </c>
      <c r="N231" s="462" t="str">
        <f t="shared" si="22"/>
        <v xml:space="preserve"> </v>
      </c>
      <c r="O231" s="464" t="str">
        <f t="shared" si="23"/>
        <v>01.01.2026</v>
      </c>
      <c r="P231" s="464" t="str">
        <f t="shared" si="24"/>
        <v>31.12.2026</v>
      </c>
      <c r="Q231" s="465">
        <f t="shared" si="25"/>
        <v>261</v>
      </c>
      <c r="R231" s="465">
        <f t="shared" si="26"/>
        <v>2349</v>
      </c>
      <c r="S231" s="465">
        <f t="shared" si="27"/>
        <v>-2349</v>
      </c>
    </row>
    <row r="232" spans="1:19" ht="13.5" customHeight="1" x14ac:dyDescent="0.2">
      <c r="A232" s="286"/>
      <c r="B232" s="286"/>
      <c r="C232" s="286"/>
      <c r="D232" s="391"/>
      <c r="E232" s="391"/>
      <c r="F232" s="304"/>
      <c r="G232" s="300"/>
      <c r="H232" s="300"/>
      <c r="I232" s="301"/>
      <c r="J232" s="301"/>
      <c r="K232" s="301"/>
      <c r="L232" s="301"/>
      <c r="M232" s="302">
        <f t="shared" si="21"/>
        <v>0</v>
      </c>
      <c r="N232" s="462" t="str">
        <f t="shared" si="22"/>
        <v xml:space="preserve"> </v>
      </c>
      <c r="O232" s="464" t="str">
        <f t="shared" si="23"/>
        <v>01.01.2026</v>
      </c>
      <c r="P232" s="464" t="str">
        <f t="shared" si="24"/>
        <v>31.12.2026</v>
      </c>
      <c r="Q232" s="465">
        <f t="shared" si="25"/>
        <v>261</v>
      </c>
      <c r="R232" s="465">
        <f t="shared" si="26"/>
        <v>2349</v>
      </c>
      <c r="S232" s="465">
        <f t="shared" si="27"/>
        <v>-2349</v>
      </c>
    </row>
    <row r="233" spans="1:19" ht="13.5" customHeight="1" x14ac:dyDescent="0.2">
      <c r="A233" s="286"/>
      <c r="B233" s="286"/>
      <c r="C233" s="286"/>
      <c r="D233" s="391"/>
      <c r="E233" s="391"/>
      <c r="F233" s="304"/>
      <c r="G233" s="300"/>
      <c r="H233" s="300"/>
      <c r="I233" s="301"/>
      <c r="J233" s="301"/>
      <c r="K233" s="301"/>
      <c r="L233" s="301"/>
      <c r="M233" s="302">
        <f t="shared" si="21"/>
        <v>0</v>
      </c>
      <c r="N233" s="462" t="str">
        <f t="shared" si="22"/>
        <v xml:space="preserve"> </v>
      </c>
      <c r="O233" s="464" t="str">
        <f t="shared" si="23"/>
        <v>01.01.2026</v>
      </c>
      <c r="P233" s="464" t="str">
        <f t="shared" si="24"/>
        <v>31.12.2026</v>
      </c>
      <c r="Q233" s="465">
        <f t="shared" si="25"/>
        <v>261</v>
      </c>
      <c r="R233" s="465">
        <f t="shared" si="26"/>
        <v>2349</v>
      </c>
      <c r="S233" s="465">
        <f t="shared" si="27"/>
        <v>-2349</v>
      </c>
    </row>
    <row r="234" spans="1:19" ht="13.5" customHeight="1" x14ac:dyDescent="0.2">
      <c r="A234" s="286"/>
      <c r="B234" s="286"/>
      <c r="C234" s="286"/>
      <c r="D234" s="391"/>
      <c r="E234" s="391"/>
      <c r="F234" s="304"/>
      <c r="G234" s="300"/>
      <c r="H234" s="300"/>
      <c r="I234" s="301"/>
      <c r="J234" s="301"/>
      <c r="K234" s="301"/>
      <c r="L234" s="301"/>
      <c r="M234" s="302">
        <f t="shared" si="21"/>
        <v>0</v>
      </c>
      <c r="N234" s="462" t="str">
        <f t="shared" si="22"/>
        <v xml:space="preserve"> </v>
      </c>
      <c r="O234" s="464" t="str">
        <f t="shared" si="23"/>
        <v>01.01.2026</v>
      </c>
      <c r="P234" s="464" t="str">
        <f t="shared" si="24"/>
        <v>31.12.2026</v>
      </c>
      <c r="Q234" s="465">
        <f t="shared" si="25"/>
        <v>261</v>
      </c>
      <c r="R234" s="465">
        <f t="shared" si="26"/>
        <v>2349</v>
      </c>
      <c r="S234" s="465">
        <f t="shared" si="27"/>
        <v>-2349</v>
      </c>
    </row>
    <row r="235" spans="1:19" ht="13.5" customHeight="1" x14ac:dyDescent="0.2">
      <c r="A235" s="286"/>
      <c r="B235" s="286"/>
      <c r="C235" s="286"/>
      <c r="D235" s="391"/>
      <c r="E235" s="391"/>
      <c r="F235" s="304"/>
      <c r="G235" s="300"/>
      <c r="H235" s="300"/>
      <c r="I235" s="301"/>
      <c r="J235" s="301"/>
      <c r="K235" s="301"/>
      <c r="L235" s="301"/>
      <c r="M235" s="302">
        <f t="shared" si="21"/>
        <v>0</v>
      </c>
      <c r="N235" s="462" t="str">
        <f t="shared" si="22"/>
        <v xml:space="preserve"> </v>
      </c>
      <c r="O235" s="464" t="str">
        <f t="shared" si="23"/>
        <v>01.01.2026</v>
      </c>
      <c r="P235" s="464" t="str">
        <f t="shared" si="24"/>
        <v>31.12.2026</v>
      </c>
      <c r="Q235" s="465">
        <f t="shared" si="25"/>
        <v>261</v>
      </c>
      <c r="R235" s="465">
        <f t="shared" si="26"/>
        <v>2349</v>
      </c>
      <c r="S235" s="465">
        <f t="shared" si="27"/>
        <v>-2349</v>
      </c>
    </row>
    <row r="236" spans="1:19" ht="13.5" customHeight="1" x14ac:dyDescent="0.2">
      <c r="A236" s="286"/>
      <c r="B236" s="286"/>
      <c r="C236" s="286"/>
      <c r="D236" s="391"/>
      <c r="E236" s="391"/>
      <c r="F236" s="304"/>
      <c r="G236" s="300"/>
      <c r="H236" s="300"/>
      <c r="I236" s="301"/>
      <c r="J236" s="301"/>
      <c r="K236" s="301"/>
      <c r="L236" s="301"/>
      <c r="M236" s="302">
        <f t="shared" si="21"/>
        <v>0</v>
      </c>
      <c r="N236" s="462" t="str">
        <f t="shared" si="22"/>
        <v xml:space="preserve"> </v>
      </c>
      <c r="O236" s="464" t="str">
        <f t="shared" si="23"/>
        <v>01.01.2026</v>
      </c>
      <c r="P236" s="464" t="str">
        <f t="shared" si="24"/>
        <v>31.12.2026</v>
      </c>
      <c r="Q236" s="465">
        <f t="shared" si="25"/>
        <v>261</v>
      </c>
      <c r="R236" s="465">
        <f t="shared" si="26"/>
        <v>2349</v>
      </c>
      <c r="S236" s="465">
        <f t="shared" si="27"/>
        <v>-2349</v>
      </c>
    </row>
    <row r="237" spans="1:19" ht="13.5" customHeight="1" x14ac:dyDescent="0.2">
      <c r="A237" s="286"/>
      <c r="B237" s="286"/>
      <c r="C237" s="286"/>
      <c r="D237" s="391"/>
      <c r="E237" s="391"/>
      <c r="F237" s="304"/>
      <c r="G237" s="300"/>
      <c r="H237" s="300"/>
      <c r="I237" s="301"/>
      <c r="J237" s="301"/>
      <c r="K237" s="301"/>
      <c r="L237" s="301"/>
      <c r="M237" s="302">
        <f t="shared" si="21"/>
        <v>0</v>
      </c>
      <c r="N237" s="462" t="str">
        <f t="shared" si="22"/>
        <v xml:space="preserve"> </v>
      </c>
      <c r="O237" s="464" t="str">
        <f t="shared" si="23"/>
        <v>01.01.2026</v>
      </c>
      <c r="P237" s="464" t="str">
        <f t="shared" si="24"/>
        <v>31.12.2026</v>
      </c>
      <c r="Q237" s="465">
        <f t="shared" si="25"/>
        <v>261</v>
      </c>
      <c r="R237" s="465">
        <f t="shared" si="26"/>
        <v>2349</v>
      </c>
      <c r="S237" s="465">
        <f t="shared" si="27"/>
        <v>-2349</v>
      </c>
    </row>
    <row r="238" spans="1:19" ht="13.5" customHeight="1" x14ac:dyDescent="0.2">
      <c r="A238" s="286"/>
      <c r="B238" s="286"/>
      <c r="C238" s="286"/>
      <c r="D238" s="391"/>
      <c r="E238" s="391"/>
      <c r="F238" s="304"/>
      <c r="G238" s="300"/>
      <c r="H238" s="300"/>
      <c r="I238" s="301"/>
      <c r="J238" s="301"/>
      <c r="K238" s="301"/>
      <c r="L238" s="301"/>
      <c r="M238" s="302">
        <f t="shared" si="21"/>
        <v>0</v>
      </c>
      <c r="N238" s="462" t="str">
        <f t="shared" si="22"/>
        <v xml:space="preserve"> </v>
      </c>
      <c r="O238" s="464" t="str">
        <f t="shared" si="23"/>
        <v>01.01.2026</v>
      </c>
      <c r="P238" s="464" t="str">
        <f t="shared" si="24"/>
        <v>31.12.2026</v>
      </c>
      <c r="Q238" s="465">
        <f t="shared" si="25"/>
        <v>261</v>
      </c>
      <c r="R238" s="465">
        <f t="shared" si="26"/>
        <v>2349</v>
      </c>
      <c r="S238" s="465">
        <f t="shared" si="27"/>
        <v>-2349</v>
      </c>
    </row>
    <row r="239" spans="1:19" ht="13.5" customHeight="1" x14ac:dyDescent="0.2">
      <c r="A239" s="286"/>
      <c r="B239" s="286"/>
      <c r="C239" s="286"/>
      <c r="D239" s="391"/>
      <c r="E239" s="391"/>
      <c r="F239" s="304"/>
      <c r="G239" s="300"/>
      <c r="H239" s="300"/>
      <c r="I239" s="301"/>
      <c r="J239" s="301"/>
      <c r="K239" s="301"/>
      <c r="L239" s="301"/>
      <c r="M239" s="302">
        <f t="shared" si="21"/>
        <v>0</v>
      </c>
      <c r="N239" s="462" t="str">
        <f t="shared" si="22"/>
        <v xml:space="preserve"> </v>
      </c>
      <c r="O239" s="464" t="str">
        <f t="shared" si="23"/>
        <v>01.01.2026</v>
      </c>
      <c r="P239" s="464" t="str">
        <f t="shared" si="24"/>
        <v>31.12.2026</v>
      </c>
      <c r="Q239" s="465">
        <f t="shared" si="25"/>
        <v>261</v>
      </c>
      <c r="R239" s="465">
        <f t="shared" si="26"/>
        <v>2349</v>
      </c>
      <c r="S239" s="465">
        <f t="shared" si="27"/>
        <v>-2349</v>
      </c>
    </row>
    <row r="240" spans="1:19" ht="13.5" customHeight="1" x14ac:dyDescent="0.2">
      <c r="A240" s="286"/>
      <c r="B240" s="286"/>
      <c r="C240" s="286"/>
      <c r="D240" s="391"/>
      <c r="E240" s="391"/>
      <c r="F240" s="304"/>
      <c r="G240" s="300"/>
      <c r="H240" s="300"/>
      <c r="I240" s="301"/>
      <c r="J240" s="301"/>
      <c r="K240" s="301"/>
      <c r="L240" s="301"/>
      <c r="M240" s="302">
        <f t="shared" si="21"/>
        <v>0</v>
      </c>
      <c r="N240" s="462" t="str">
        <f t="shared" si="22"/>
        <v xml:space="preserve"> </v>
      </c>
      <c r="O240" s="464" t="str">
        <f t="shared" si="23"/>
        <v>01.01.2026</v>
      </c>
      <c r="P240" s="464" t="str">
        <f t="shared" si="24"/>
        <v>31.12.2026</v>
      </c>
      <c r="Q240" s="465">
        <f t="shared" si="25"/>
        <v>261</v>
      </c>
      <c r="R240" s="465">
        <f t="shared" si="26"/>
        <v>2349</v>
      </c>
      <c r="S240" s="465">
        <f t="shared" si="27"/>
        <v>-2349</v>
      </c>
    </row>
    <row r="241" spans="1:19" ht="13.5" customHeight="1" x14ac:dyDescent="0.2">
      <c r="A241" s="286"/>
      <c r="B241" s="286"/>
      <c r="C241" s="286"/>
      <c r="D241" s="391"/>
      <c r="E241" s="391"/>
      <c r="F241" s="304"/>
      <c r="G241" s="300"/>
      <c r="H241" s="300"/>
      <c r="I241" s="301"/>
      <c r="J241" s="301"/>
      <c r="K241" s="301"/>
      <c r="L241" s="301"/>
      <c r="M241" s="302">
        <f t="shared" si="21"/>
        <v>0</v>
      </c>
      <c r="N241" s="462" t="str">
        <f t="shared" si="22"/>
        <v xml:space="preserve"> </v>
      </c>
      <c r="O241" s="464" t="str">
        <f t="shared" si="23"/>
        <v>01.01.2026</v>
      </c>
      <c r="P241" s="464" t="str">
        <f t="shared" si="24"/>
        <v>31.12.2026</v>
      </c>
      <c r="Q241" s="465">
        <f t="shared" si="25"/>
        <v>261</v>
      </c>
      <c r="R241" s="465">
        <f t="shared" si="26"/>
        <v>2349</v>
      </c>
      <c r="S241" s="465">
        <f t="shared" si="27"/>
        <v>-2349</v>
      </c>
    </row>
    <row r="242" spans="1:19" ht="13.5" customHeight="1" x14ac:dyDescent="0.2">
      <c r="A242" s="286"/>
      <c r="B242" s="286"/>
      <c r="C242" s="286"/>
      <c r="D242" s="391"/>
      <c r="E242" s="391"/>
      <c r="F242" s="304"/>
      <c r="G242" s="300"/>
      <c r="H242" s="300"/>
      <c r="I242" s="301"/>
      <c r="J242" s="301"/>
      <c r="K242" s="301"/>
      <c r="L242" s="301"/>
      <c r="M242" s="302">
        <f t="shared" si="21"/>
        <v>0</v>
      </c>
      <c r="N242" s="462" t="str">
        <f t="shared" si="22"/>
        <v xml:space="preserve"> </v>
      </c>
      <c r="O242" s="464" t="str">
        <f t="shared" si="23"/>
        <v>01.01.2026</v>
      </c>
      <c r="P242" s="464" t="str">
        <f t="shared" si="24"/>
        <v>31.12.2026</v>
      </c>
      <c r="Q242" s="465">
        <f t="shared" si="25"/>
        <v>261</v>
      </c>
      <c r="R242" s="465">
        <f t="shared" si="26"/>
        <v>2349</v>
      </c>
      <c r="S242" s="465">
        <f t="shared" si="27"/>
        <v>-2349</v>
      </c>
    </row>
    <row r="243" spans="1:19" ht="13.5" customHeight="1" x14ac:dyDescent="0.2">
      <c r="A243" s="286"/>
      <c r="B243" s="286"/>
      <c r="C243" s="286"/>
      <c r="D243" s="391"/>
      <c r="E243" s="391"/>
      <c r="F243" s="304"/>
      <c r="G243" s="300"/>
      <c r="H243" s="300"/>
      <c r="I243" s="301"/>
      <c r="J243" s="301"/>
      <c r="K243" s="301"/>
      <c r="L243" s="301"/>
      <c r="M243" s="302">
        <f t="shared" si="21"/>
        <v>0</v>
      </c>
      <c r="N243" s="462" t="str">
        <f t="shared" si="22"/>
        <v xml:space="preserve"> </v>
      </c>
      <c r="O243" s="464" t="str">
        <f t="shared" si="23"/>
        <v>01.01.2026</v>
      </c>
      <c r="P243" s="464" t="str">
        <f t="shared" si="24"/>
        <v>31.12.2026</v>
      </c>
      <c r="Q243" s="465">
        <f t="shared" si="25"/>
        <v>261</v>
      </c>
      <c r="R243" s="465">
        <f t="shared" si="26"/>
        <v>2349</v>
      </c>
      <c r="S243" s="465">
        <f t="shared" si="27"/>
        <v>-2349</v>
      </c>
    </row>
    <row r="244" spans="1:19" ht="13.5" customHeight="1" x14ac:dyDescent="0.2">
      <c r="A244" s="286"/>
      <c r="B244" s="286"/>
      <c r="C244" s="286"/>
      <c r="D244" s="391"/>
      <c r="E244" s="391"/>
      <c r="F244" s="304"/>
      <c r="G244" s="300"/>
      <c r="H244" s="300"/>
      <c r="I244" s="301"/>
      <c r="J244" s="301"/>
      <c r="K244" s="301"/>
      <c r="L244" s="301"/>
      <c r="M244" s="302">
        <f t="shared" si="21"/>
        <v>0</v>
      </c>
      <c r="N244" s="462" t="str">
        <f t="shared" si="22"/>
        <v xml:space="preserve"> </v>
      </c>
      <c r="O244" s="464" t="str">
        <f t="shared" si="23"/>
        <v>01.01.2026</v>
      </c>
      <c r="P244" s="464" t="str">
        <f t="shared" si="24"/>
        <v>31.12.2026</v>
      </c>
      <c r="Q244" s="465">
        <f t="shared" si="25"/>
        <v>261</v>
      </c>
      <c r="R244" s="465">
        <f t="shared" si="26"/>
        <v>2349</v>
      </c>
      <c r="S244" s="465">
        <f t="shared" si="27"/>
        <v>-2349</v>
      </c>
    </row>
    <row r="245" spans="1:19" ht="13.5" customHeight="1" x14ac:dyDescent="0.2">
      <c r="A245" s="286"/>
      <c r="B245" s="286"/>
      <c r="C245" s="286"/>
      <c r="D245" s="391"/>
      <c r="E245" s="391"/>
      <c r="F245" s="304"/>
      <c r="G245" s="300"/>
      <c r="H245" s="300"/>
      <c r="I245" s="301"/>
      <c r="J245" s="301"/>
      <c r="K245" s="301"/>
      <c r="L245" s="301"/>
      <c r="M245" s="302">
        <f t="shared" si="21"/>
        <v>0</v>
      </c>
      <c r="N245" s="462" t="str">
        <f t="shared" si="22"/>
        <v xml:space="preserve"> </v>
      </c>
      <c r="O245" s="464" t="str">
        <f t="shared" si="23"/>
        <v>01.01.2026</v>
      </c>
      <c r="P245" s="464" t="str">
        <f t="shared" si="24"/>
        <v>31.12.2026</v>
      </c>
      <c r="Q245" s="465">
        <f t="shared" si="25"/>
        <v>261</v>
      </c>
      <c r="R245" s="465">
        <f t="shared" si="26"/>
        <v>2349</v>
      </c>
      <c r="S245" s="465">
        <f t="shared" si="27"/>
        <v>-2349</v>
      </c>
    </row>
    <row r="246" spans="1:19" ht="13.5" customHeight="1" x14ac:dyDescent="0.2">
      <c r="A246" s="286"/>
      <c r="B246" s="286"/>
      <c r="C246" s="286"/>
      <c r="D246" s="391"/>
      <c r="E246" s="391"/>
      <c r="F246" s="304"/>
      <c r="G246" s="300"/>
      <c r="H246" s="300"/>
      <c r="I246" s="301"/>
      <c r="J246" s="301"/>
      <c r="K246" s="301"/>
      <c r="L246" s="301"/>
      <c r="M246" s="302">
        <f t="shared" si="21"/>
        <v>0</v>
      </c>
      <c r="N246" s="462" t="str">
        <f t="shared" si="22"/>
        <v xml:space="preserve"> </v>
      </c>
      <c r="O246" s="464" t="str">
        <f t="shared" si="23"/>
        <v>01.01.2026</v>
      </c>
      <c r="P246" s="464" t="str">
        <f t="shared" si="24"/>
        <v>31.12.2026</v>
      </c>
      <c r="Q246" s="465">
        <f t="shared" si="25"/>
        <v>261</v>
      </c>
      <c r="R246" s="465">
        <f t="shared" si="26"/>
        <v>2349</v>
      </c>
      <c r="S246" s="465">
        <f t="shared" si="27"/>
        <v>-2349</v>
      </c>
    </row>
    <row r="247" spans="1:19" ht="13.5" customHeight="1" x14ac:dyDescent="0.2">
      <c r="A247" s="286"/>
      <c r="B247" s="286"/>
      <c r="C247" s="286"/>
      <c r="D247" s="391"/>
      <c r="E247" s="391"/>
      <c r="F247" s="304"/>
      <c r="G247" s="300"/>
      <c r="H247" s="300"/>
      <c r="I247" s="301"/>
      <c r="J247" s="301"/>
      <c r="K247" s="301"/>
      <c r="L247" s="301"/>
      <c r="M247" s="302">
        <f t="shared" si="21"/>
        <v>0</v>
      </c>
      <c r="N247" s="462" t="str">
        <f t="shared" si="22"/>
        <v xml:space="preserve"> </v>
      </c>
      <c r="O247" s="464" t="str">
        <f t="shared" si="23"/>
        <v>01.01.2026</v>
      </c>
      <c r="P247" s="464" t="str">
        <f t="shared" si="24"/>
        <v>31.12.2026</v>
      </c>
      <c r="Q247" s="465">
        <f t="shared" si="25"/>
        <v>261</v>
      </c>
      <c r="R247" s="465">
        <f t="shared" si="26"/>
        <v>2349</v>
      </c>
      <c r="S247" s="465">
        <f t="shared" si="27"/>
        <v>-2349</v>
      </c>
    </row>
    <row r="248" spans="1:19" ht="13.5" customHeight="1" x14ac:dyDescent="0.2">
      <c r="A248" s="286"/>
      <c r="B248" s="286"/>
      <c r="C248" s="286"/>
      <c r="D248" s="391"/>
      <c r="E248" s="391"/>
      <c r="F248" s="304"/>
      <c r="G248" s="300"/>
      <c r="H248" s="300"/>
      <c r="I248" s="301"/>
      <c r="J248" s="301"/>
      <c r="K248" s="301"/>
      <c r="L248" s="301"/>
      <c r="M248" s="302">
        <f t="shared" si="21"/>
        <v>0</v>
      </c>
      <c r="N248" s="462" t="str">
        <f t="shared" si="22"/>
        <v xml:space="preserve"> </v>
      </c>
      <c r="O248" s="464" t="str">
        <f t="shared" si="23"/>
        <v>01.01.2026</v>
      </c>
      <c r="P248" s="464" t="str">
        <f t="shared" si="24"/>
        <v>31.12.2026</v>
      </c>
      <c r="Q248" s="465">
        <f t="shared" si="25"/>
        <v>261</v>
      </c>
      <c r="R248" s="465">
        <f t="shared" si="26"/>
        <v>2349</v>
      </c>
      <c r="S248" s="465">
        <f t="shared" si="27"/>
        <v>-2349</v>
      </c>
    </row>
    <row r="249" spans="1:19" ht="13.5" customHeight="1" x14ac:dyDescent="0.2">
      <c r="A249" s="286"/>
      <c r="B249" s="286"/>
      <c r="C249" s="286"/>
      <c r="D249" s="391"/>
      <c r="E249" s="391"/>
      <c r="F249" s="304"/>
      <c r="G249" s="300"/>
      <c r="H249" s="300"/>
      <c r="I249" s="301"/>
      <c r="J249" s="301"/>
      <c r="K249" s="301"/>
      <c r="L249" s="301"/>
      <c r="M249" s="302">
        <f t="shared" si="21"/>
        <v>0</v>
      </c>
      <c r="N249" s="462" t="str">
        <f t="shared" si="22"/>
        <v xml:space="preserve"> </v>
      </c>
      <c r="O249" s="464" t="str">
        <f t="shared" si="23"/>
        <v>01.01.2026</v>
      </c>
      <c r="P249" s="464" t="str">
        <f t="shared" si="24"/>
        <v>31.12.2026</v>
      </c>
      <c r="Q249" s="465">
        <f t="shared" si="25"/>
        <v>261</v>
      </c>
      <c r="R249" s="465">
        <f t="shared" si="26"/>
        <v>2349</v>
      </c>
      <c r="S249" s="465">
        <f t="shared" si="27"/>
        <v>-2349</v>
      </c>
    </row>
    <row r="250" spans="1:19" ht="13.5" customHeight="1" x14ac:dyDescent="0.2">
      <c r="A250" s="286"/>
      <c r="B250" s="286"/>
      <c r="C250" s="286"/>
      <c r="D250" s="391"/>
      <c r="E250" s="391"/>
      <c r="F250" s="304"/>
      <c r="G250" s="300"/>
      <c r="H250" s="300"/>
      <c r="I250" s="301"/>
      <c r="J250" s="301"/>
      <c r="K250" s="301"/>
      <c r="L250" s="301"/>
      <c r="M250" s="302">
        <f t="shared" si="21"/>
        <v>0</v>
      </c>
      <c r="N250" s="462" t="str">
        <f t="shared" si="22"/>
        <v xml:space="preserve"> </v>
      </c>
      <c r="O250" s="464" t="str">
        <f t="shared" si="23"/>
        <v>01.01.2026</v>
      </c>
      <c r="P250" s="464" t="str">
        <f t="shared" si="24"/>
        <v>31.12.2026</v>
      </c>
      <c r="Q250" s="465">
        <f t="shared" si="25"/>
        <v>261</v>
      </c>
      <c r="R250" s="465">
        <f t="shared" si="26"/>
        <v>2349</v>
      </c>
      <c r="S250" s="465">
        <f t="shared" si="27"/>
        <v>-2349</v>
      </c>
    </row>
    <row r="251" spans="1:19" ht="13.5" customHeight="1" x14ac:dyDescent="0.2">
      <c r="A251" s="286"/>
      <c r="B251" s="286"/>
      <c r="C251" s="286"/>
      <c r="D251" s="391"/>
      <c r="E251" s="391"/>
      <c r="F251" s="304"/>
      <c r="G251" s="300"/>
      <c r="H251" s="300"/>
      <c r="I251" s="301"/>
      <c r="J251" s="301"/>
      <c r="K251" s="301"/>
      <c r="L251" s="301"/>
      <c r="M251" s="302">
        <f t="shared" si="21"/>
        <v>0</v>
      </c>
      <c r="N251" s="462" t="str">
        <f t="shared" si="22"/>
        <v xml:space="preserve"> </v>
      </c>
      <c r="O251" s="464" t="str">
        <f t="shared" si="23"/>
        <v>01.01.2026</v>
      </c>
      <c r="P251" s="464" t="str">
        <f t="shared" si="24"/>
        <v>31.12.2026</v>
      </c>
      <c r="Q251" s="465">
        <f t="shared" si="25"/>
        <v>261</v>
      </c>
      <c r="R251" s="465">
        <f t="shared" si="26"/>
        <v>2349</v>
      </c>
      <c r="S251" s="465">
        <f t="shared" si="27"/>
        <v>-2349</v>
      </c>
    </row>
    <row r="252" spans="1:19" ht="13.5" customHeight="1" x14ac:dyDescent="0.2">
      <c r="A252" s="286"/>
      <c r="B252" s="286"/>
      <c r="C252" s="286"/>
      <c r="D252" s="391"/>
      <c r="E252" s="391"/>
      <c r="F252" s="304"/>
      <c r="G252" s="300"/>
      <c r="H252" s="300"/>
      <c r="I252" s="301"/>
      <c r="J252" s="301"/>
      <c r="K252" s="301"/>
      <c r="L252" s="301"/>
      <c r="M252" s="302">
        <f t="shared" si="21"/>
        <v>0</v>
      </c>
      <c r="N252" s="462" t="str">
        <f t="shared" si="22"/>
        <v xml:space="preserve"> </v>
      </c>
      <c r="O252" s="464" t="str">
        <f t="shared" si="23"/>
        <v>01.01.2026</v>
      </c>
      <c r="P252" s="464" t="str">
        <f t="shared" si="24"/>
        <v>31.12.2026</v>
      </c>
      <c r="Q252" s="465">
        <f t="shared" si="25"/>
        <v>261</v>
      </c>
      <c r="R252" s="465">
        <f t="shared" si="26"/>
        <v>2349</v>
      </c>
      <c r="S252" s="465">
        <f t="shared" si="27"/>
        <v>-2349</v>
      </c>
    </row>
    <row r="253" spans="1:19" ht="13.5" customHeight="1" x14ac:dyDescent="0.2">
      <c r="A253" s="286"/>
      <c r="B253" s="286"/>
      <c r="C253" s="286"/>
      <c r="D253" s="391"/>
      <c r="E253" s="391"/>
      <c r="F253" s="304"/>
      <c r="G253" s="300"/>
      <c r="H253" s="300"/>
      <c r="I253" s="301"/>
      <c r="J253" s="301"/>
      <c r="K253" s="301"/>
      <c r="L253" s="301"/>
      <c r="M253" s="302">
        <f t="shared" si="21"/>
        <v>0</v>
      </c>
      <c r="N253" s="462" t="str">
        <f t="shared" si="22"/>
        <v xml:space="preserve"> </v>
      </c>
      <c r="O253" s="464" t="str">
        <f t="shared" si="23"/>
        <v>01.01.2026</v>
      </c>
      <c r="P253" s="464" t="str">
        <f t="shared" si="24"/>
        <v>31.12.2026</v>
      </c>
      <c r="Q253" s="465">
        <f t="shared" si="25"/>
        <v>261</v>
      </c>
      <c r="R253" s="465">
        <f t="shared" si="26"/>
        <v>2349</v>
      </c>
      <c r="S253" s="465">
        <f t="shared" si="27"/>
        <v>-2349</v>
      </c>
    </row>
    <row r="254" spans="1:19" ht="13.5" customHeight="1" x14ac:dyDescent="0.2">
      <c r="A254" s="286"/>
      <c r="B254" s="286"/>
      <c r="C254" s="286"/>
      <c r="D254" s="391"/>
      <c r="E254" s="391"/>
      <c r="F254" s="304"/>
      <c r="G254" s="300"/>
      <c r="H254" s="300"/>
      <c r="I254" s="301"/>
      <c r="J254" s="301"/>
      <c r="K254" s="301"/>
      <c r="L254" s="301"/>
      <c r="M254" s="302">
        <f t="shared" si="21"/>
        <v>0</v>
      </c>
      <c r="N254" s="462" t="str">
        <f t="shared" si="22"/>
        <v xml:space="preserve"> </v>
      </c>
      <c r="O254" s="464" t="str">
        <f t="shared" si="23"/>
        <v>01.01.2026</v>
      </c>
      <c r="P254" s="464" t="str">
        <f t="shared" si="24"/>
        <v>31.12.2026</v>
      </c>
      <c r="Q254" s="465">
        <f t="shared" si="25"/>
        <v>261</v>
      </c>
      <c r="R254" s="465">
        <f t="shared" si="26"/>
        <v>2349</v>
      </c>
      <c r="S254" s="465">
        <f t="shared" si="27"/>
        <v>-2349</v>
      </c>
    </row>
    <row r="255" spans="1:19" ht="13.5" customHeight="1" x14ac:dyDescent="0.2">
      <c r="A255" s="286"/>
      <c r="B255" s="286"/>
      <c r="C255" s="286"/>
      <c r="D255" s="391"/>
      <c r="E255" s="391"/>
      <c r="F255" s="304"/>
      <c r="G255" s="300"/>
      <c r="H255" s="300"/>
      <c r="I255" s="301"/>
      <c r="J255" s="301"/>
      <c r="K255" s="301"/>
      <c r="L255" s="301"/>
      <c r="M255" s="302">
        <f t="shared" si="21"/>
        <v>0</v>
      </c>
      <c r="N255" s="462" t="str">
        <f t="shared" si="22"/>
        <v xml:space="preserve"> </v>
      </c>
      <c r="O255" s="464" t="str">
        <f t="shared" si="23"/>
        <v>01.01.2026</v>
      </c>
      <c r="P255" s="464" t="str">
        <f t="shared" si="24"/>
        <v>31.12.2026</v>
      </c>
      <c r="Q255" s="465">
        <f t="shared" si="25"/>
        <v>261</v>
      </c>
      <c r="R255" s="465">
        <f t="shared" si="26"/>
        <v>2349</v>
      </c>
      <c r="S255" s="465">
        <f t="shared" si="27"/>
        <v>-2349</v>
      </c>
    </row>
    <row r="256" spans="1:19" ht="13.5" customHeight="1" x14ac:dyDescent="0.2">
      <c r="A256" s="286"/>
      <c r="B256" s="286"/>
      <c r="C256" s="286"/>
      <c r="D256" s="391"/>
      <c r="E256" s="391"/>
      <c r="F256" s="304"/>
      <c r="G256" s="300"/>
      <c r="H256" s="300"/>
      <c r="I256" s="301"/>
      <c r="J256" s="301"/>
      <c r="K256" s="301"/>
      <c r="L256" s="301"/>
      <c r="M256" s="302">
        <f t="shared" si="21"/>
        <v>0</v>
      </c>
      <c r="N256" s="462" t="str">
        <f t="shared" si="22"/>
        <v xml:space="preserve"> </v>
      </c>
      <c r="O256" s="464" t="str">
        <f t="shared" si="23"/>
        <v>01.01.2026</v>
      </c>
      <c r="P256" s="464" t="str">
        <f t="shared" si="24"/>
        <v>31.12.2026</v>
      </c>
      <c r="Q256" s="465">
        <f t="shared" si="25"/>
        <v>261</v>
      </c>
      <c r="R256" s="465">
        <f t="shared" si="26"/>
        <v>2349</v>
      </c>
      <c r="S256" s="465">
        <f t="shared" si="27"/>
        <v>-2349</v>
      </c>
    </row>
    <row r="257" spans="1:19" ht="13.5" customHeight="1" x14ac:dyDescent="0.2">
      <c r="A257" s="286"/>
      <c r="B257" s="286"/>
      <c r="C257" s="286"/>
      <c r="D257" s="391"/>
      <c r="E257" s="391"/>
      <c r="F257" s="304"/>
      <c r="G257" s="300"/>
      <c r="H257" s="300"/>
      <c r="I257" s="301"/>
      <c r="J257" s="301"/>
      <c r="K257" s="301"/>
      <c r="L257" s="301"/>
      <c r="M257" s="302">
        <f t="shared" si="21"/>
        <v>0</v>
      </c>
      <c r="N257" s="462" t="str">
        <f t="shared" si="22"/>
        <v xml:space="preserve"> </v>
      </c>
      <c r="O257" s="464" t="str">
        <f t="shared" si="23"/>
        <v>01.01.2026</v>
      </c>
      <c r="P257" s="464" t="str">
        <f t="shared" si="24"/>
        <v>31.12.2026</v>
      </c>
      <c r="Q257" s="465">
        <f t="shared" si="25"/>
        <v>261</v>
      </c>
      <c r="R257" s="465">
        <f t="shared" si="26"/>
        <v>2349</v>
      </c>
      <c r="S257" s="465">
        <f t="shared" si="27"/>
        <v>-2349</v>
      </c>
    </row>
    <row r="258" spans="1:19" ht="13.5" customHeight="1" x14ac:dyDescent="0.2">
      <c r="A258" s="286"/>
      <c r="B258" s="286"/>
      <c r="C258" s="286"/>
      <c r="D258" s="391"/>
      <c r="E258" s="391"/>
      <c r="F258" s="304"/>
      <c r="G258" s="300"/>
      <c r="H258" s="300"/>
      <c r="I258" s="301"/>
      <c r="J258" s="301"/>
      <c r="K258" s="301"/>
      <c r="L258" s="301"/>
      <c r="M258" s="302">
        <f t="shared" si="21"/>
        <v>0</v>
      </c>
      <c r="N258" s="462" t="str">
        <f t="shared" si="22"/>
        <v xml:space="preserve"> </v>
      </c>
      <c r="O258" s="464" t="str">
        <f t="shared" si="23"/>
        <v>01.01.2026</v>
      </c>
      <c r="P258" s="464" t="str">
        <f t="shared" si="24"/>
        <v>31.12.2026</v>
      </c>
      <c r="Q258" s="465">
        <f t="shared" si="25"/>
        <v>261</v>
      </c>
      <c r="R258" s="465">
        <f t="shared" si="26"/>
        <v>2349</v>
      </c>
      <c r="S258" s="465">
        <f t="shared" si="27"/>
        <v>-2349</v>
      </c>
    </row>
    <row r="259" spans="1:19" ht="13.5" customHeight="1" x14ac:dyDescent="0.2">
      <c r="A259" s="286"/>
      <c r="B259" s="286"/>
      <c r="C259" s="286"/>
      <c r="D259" s="391"/>
      <c r="E259" s="391"/>
      <c r="F259" s="304"/>
      <c r="G259" s="300"/>
      <c r="H259" s="300"/>
      <c r="I259" s="301"/>
      <c r="J259" s="301"/>
      <c r="K259" s="301"/>
      <c r="L259" s="301"/>
      <c r="M259" s="302">
        <f t="shared" si="21"/>
        <v>0</v>
      </c>
      <c r="N259" s="462" t="str">
        <f t="shared" si="22"/>
        <v xml:space="preserve"> </v>
      </c>
      <c r="O259" s="464" t="str">
        <f t="shared" si="23"/>
        <v>01.01.2026</v>
      </c>
      <c r="P259" s="464" t="str">
        <f t="shared" si="24"/>
        <v>31.12.2026</v>
      </c>
      <c r="Q259" s="465">
        <f t="shared" si="25"/>
        <v>261</v>
      </c>
      <c r="R259" s="465">
        <f t="shared" si="26"/>
        <v>2349</v>
      </c>
      <c r="S259" s="465">
        <f t="shared" si="27"/>
        <v>-2349</v>
      </c>
    </row>
    <row r="260" spans="1:19" ht="13.5" customHeight="1" x14ac:dyDescent="0.2">
      <c r="A260" s="286"/>
      <c r="B260" s="286"/>
      <c r="C260" s="286"/>
      <c r="D260" s="391"/>
      <c r="E260" s="391"/>
      <c r="F260" s="304"/>
      <c r="G260" s="300"/>
      <c r="H260" s="300"/>
      <c r="I260" s="301"/>
      <c r="J260" s="301"/>
      <c r="K260" s="301"/>
      <c r="L260" s="301"/>
      <c r="M260" s="302">
        <f t="shared" si="21"/>
        <v>0</v>
      </c>
      <c r="N260" s="462" t="str">
        <f t="shared" si="22"/>
        <v xml:space="preserve"> </v>
      </c>
      <c r="O260" s="464" t="str">
        <f t="shared" si="23"/>
        <v>01.01.2026</v>
      </c>
      <c r="P260" s="464" t="str">
        <f t="shared" si="24"/>
        <v>31.12.2026</v>
      </c>
      <c r="Q260" s="465">
        <f t="shared" si="25"/>
        <v>261</v>
      </c>
      <c r="R260" s="465">
        <f t="shared" si="26"/>
        <v>2349</v>
      </c>
      <c r="S260" s="465">
        <f t="shared" si="27"/>
        <v>-2349</v>
      </c>
    </row>
    <row r="261" spans="1:19" ht="13.5" customHeight="1" x14ac:dyDescent="0.2">
      <c r="A261" s="286"/>
      <c r="B261" s="286"/>
      <c r="C261" s="286"/>
      <c r="D261" s="391"/>
      <c r="E261" s="391"/>
      <c r="F261" s="304"/>
      <c r="G261" s="300"/>
      <c r="H261" s="300"/>
      <c r="I261" s="301"/>
      <c r="J261" s="301"/>
      <c r="K261" s="301"/>
      <c r="L261" s="301"/>
      <c r="M261" s="302">
        <f t="shared" si="21"/>
        <v>0</v>
      </c>
      <c r="N261" s="462" t="str">
        <f t="shared" si="22"/>
        <v xml:space="preserve"> </v>
      </c>
      <c r="O261" s="464" t="str">
        <f t="shared" si="23"/>
        <v>01.01.2026</v>
      </c>
      <c r="P261" s="464" t="str">
        <f t="shared" si="24"/>
        <v>31.12.2026</v>
      </c>
      <c r="Q261" s="465">
        <f t="shared" si="25"/>
        <v>261</v>
      </c>
      <c r="R261" s="465">
        <f t="shared" si="26"/>
        <v>2349</v>
      </c>
      <c r="S261" s="465">
        <f t="shared" si="27"/>
        <v>-2349</v>
      </c>
    </row>
    <row r="262" spans="1:19" ht="13.5" customHeight="1" x14ac:dyDescent="0.2">
      <c r="A262" s="286"/>
      <c r="B262" s="286"/>
      <c r="C262" s="286"/>
      <c r="D262" s="391"/>
      <c r="E262" s="391"/>
      <c r="F262" s="304"/>
      <c r="G262" s="300"/>
      <c r="H262" s="300"/>
      <c r="I262" s="301"/>
      <c r="J262" s="301"/>
      <c r="K262" s="301"/>
      <c r="L262" s="301"/>
      <c r="M262" s="302">
        <f t="shared" si="21"/>
        <v>0</v>
      </c>
      <c r="N262" s="462" t="str">
        <f t="shared" si="22"/>
        <v xml:space="preserve"> </v>
      </c>
      <c r="O262" s="464" t="str">
        <f t="shared" si="23"/>
        <v>01.01.2026</v>
      </c>
      <c r="P262" s="464" t="str">
        <f t="shared" si="24"/>
        <v>31.12.2026</v>
      </c>
      <c r="Q262" s="465">
        <f t="shared" si="25"/>
        <v>261</v>
      </c>
      <c r="R262" s="465">
        <f t="shared" si="26"/>
        <v>2349</v>
      </c>
      <c r="S262" s="465">
        <f t="shared" si="27"/>
        <v>-2349</v>
      </c>
    </row>
    <row r="263" spans="1:19" ht="13.5" customHeight="1" x14ac:dyDescent="0.2">
      <c r="A263" s="286"/>
      <c r="B263" s="286"/>
      <c r="C263" s="286"/>
      <c r="D263" s="391"/>
      <c r="E263" s="391"/>
      <c r="F263" s="304"/>
      <c r="G263" s="300"/>
      <c r="H263" s="300"/>
      <c r="I263" s="301"/>
      <c r="J263" s="301"/>
      <c r="K263" s="301"/>
      <c r="L263" s="301"/>
      <c r="M263" s="302">
        <f t="shared" si="21"/>
        <v>0</v>
      </c>
      <c r="N263" s="462" t="str">
        <f t="shared" si="22"/>
        <v xml:space="preserve"> </v>
      </c>
      <c r="O263" s="464" t="str">
        <f t="shared" si="23"/>
        <v>01.01.2026</v>
      </c>
      <c r="P263" s="464" t="str">
        <f t="shared" si="24"/>
        <v>31.12.2026</v>
      </c>
      <c r="Q263" s="465">
        <f t="shared" si="25"/>
        <v>261</v>
      </c>
      <c r="R263" s="465">
        <f t="shared" si="26"/>
        <v>2349</v>
      </c>
      <c r="S263" s="465">
        <f t="shared" si="27"/>
        <v>-2349</v>
      </c>
    </row>
    <row r="264" spans="1:19" ht="13.5" customHeight="1" x14ac:dyDescent="0.2">
      <c r="A264" s="286"/>
      <c r="B264" s="286"/>
      <c r="C264" s="286"/>
      <c r="D264" s="391"/>
      <c r="E264" s="391"/>
      <c r="F264" s="304"/>
      <c r="G264" s="300"/>
      <c r="H264" s="300"/>
      <c r="I264" s="301"/>
      <c r="J264" s="301"/>
      <c r="K264" s="301"/>
      <c r="L264" s="301"/>
      <c r="M264" s="302">
        <f t="shared" si="21"/>
        <v>0</v>
      </c>
      <c r="N264" s="462" t="str">
        <f t="shared" si="22"/>
        <v xml:space="preserve"> </v>
      </c>
      <c r="O264" s="464" t="str">
        <f t="shared" si="23"/>
        <v>01.01.2026</v>
      </c>
      <c r="P264" s="464" t="str">
        <f t="shared" si="24"/>
        <v>31.12.2026</v>
      </c>
      <c r="Q264" s="465">
        <f t="shared" si="25"/>
        <v>261</v>
      </c>
      <c r="R264" s="465">
        <f t="shared" si="26"/>
        <v>2349</v>
      </c>
      <c r="S264" s="465">
        <f t="shared" si="27"/>
        <v>-2349</v>
      </c>
    </row>
    <row r="265" spans="1:19" ht="13.5" customHeight="1" x14ac:dyDescent="0.2">
      <c r="A265" s="286"/>
      <c r="B265" s="286"/>
      <c r="C265" s="286"/>
      <c r="D265" s="391"/>
      <c r="E265" s="391"/>
      <c r="F265" s="304"/>
      <c r="G265" s="300"/>
      <c r="H265" s="300"/>
      <c r="I265" s="301"/>
      <c r="J265" s="301"/>
      <c r="K265" s="301"/>
      <c r="L265" s="301"/>
      <c r="M265" s="302">
        <f t="shared" si="21"/>
        <v>0</v>
      </c>
      <c r="N265" s="462" t="str">
        <f t="shared" si="22"/>
        <v xml:space="preserve"> </v>
      </c>
      <c r="O265" s="464" t="str">
        <f t="shared" si="23"/>
        <v>01.01.2026</v>
      </c>
      <c r="P265" s="464" t="str">
        <f t="shared" si="24"/>
        <v>31.12.2026</v>
      </c>
      <c r="Q265" s="465">
        <f t="shared" si="25"/>
        <v>261</v>
      </c>
      <c r="R265" s="465">
        <f t="shared" si="26"/>
        <v>2349</v>
      </c>
      <c r="S265" s="465">
        <f t="shared" si="27"/>
        <v>-2349</v>
      </c>
    </row>
    <row r="266" spans="1:19" ht="13.5" customHeight="1" x14ac:dyDescent="0.2">
      <c r="A266" s="286"/>
      <c r="B266" s="286"/>
      <c r="C266" s="286"/>
      <c r="D266" s="391"/>
      <c r="E266" s="391"/>
      <c r="F266" s="304"/>
      <c r="G266" s="300"/>
      <c r="H266" s="300"/>
      <c r="I266" s="301"/>
      <c r="J266" s="301"/>
      <c r="K266" s="301"/>
      <c r="L266" s="301"/>
      <c r="M266" s="302">
        <f t="shared" si="21"/>
        <v>0</v>
      </c>
      <c r="N266" s="462" t="str">
        <f t="shared" si="22"/>
        <v xml:space="preserve"> </v>
      </c>
      <c r="O266" s="464" t="str">
        <f t="shared" si="23"/>
        <v>01.01.2026</v>
      </c>
      <c r="P266" s="464" t="str">
        <f t="shared" si="24"/>
        <v>31.12.2026</v>
      </c>
      <c r="Q266" s="465">
        <f t="shared" si="25"/>
        <v>261</v>
      </c>
      <c r="R266" s="465">
        <f t="shared" si="26"/>
        <v>2349</v>
      </c>
      <c r="S266" s="465">
        <f t="shared" si="27"/>
        <v>-2349</v>
      </c>
    </row>
    <row r="267" spans="1:19" ht="13.5" customHeight="1" x14ac:dyDescent="0.2">
      <c r="A267" s="286"/>
      <c r="B267" s="286"/>
      <c r="C267" s="286"/>
      <c r="D267" s="391"/>
      <c r="E267" s="391"/>
      <c r="F267" s="304"/>
      <c r="G267" s="300"/>
      <c r="H267" s="300"/>
      <c r="I267" s="301"/>
      <c r="J267" s="301"/>
      <c r="K267" s="301"/>
      <c r="L267" s="301"/>
      <c r="M267" s="302">
        <f t="shared" si="21"/>
        <v>0</v>
      </c>
      <c r="N267" s="462" t="str">
        <f t="shared" si="22"/>
        <v xml:space="preserve"> </v>
      </c>
      <c r="O267" s="464" t="str">
        <f t="shared" si="23"/>
        <v>01.01.2026</v>
      </c>
      <c r="P267" s="464" t="str">
        <f t="shared" si="24"/>
        <v>31.12.2026</v>
      </c>
      <c r="Q267" s="465">
        <f t="shared" si="25"/>
        <v>261</v>
      </c>
      <c r="R267" s="465">
        <f t="shared" si="26"/>
        <v>2349</v>
      </c>
      <c r="S267" s="465">
        <f t="shared" si="27"/>
        <v>-2349</v>
      </c>
    </row>
    <row r="268" spans="1:19" ht="13.5" customHeight="1" x14ac:dyDescent="0.2">
      <c r="A268" s="286"/>
      <c r="B268" s="286"/>
      <c r="C268" s="286"/>
      <c r="D268" s="391"/>
      <c r="E268" s="391"/>
      <c r="F268" s="304"/>
      <c r="G268" s="300"/>
      <c r="H268" s="300"/>
      <c r="I268" s="301"/>
      <c r="J268" s="301"/>
      <c r="K268" s="301"/>
      <c r="L268" s="301"/>
      <c r="M268" s="302">
        <f t="shared" si="21"/>
        <v>0</v>
      </c>
      <c r="N268" s="462" t="str">
        <f t="shared" si="22"/>
        <v xml:space="preserve"> </v>
      </c>
      <c r="O268" s="464" t="str">
        <f t="shared" si="23"/>
        <v>01.01.2026</v>
      </c>
      <c r="P268" s="464" t="str">
        <f t="shared" si="24"/>
        <v>31.12.2026</v>
      </c>
      <c r="Q268" s="465">
        <f t="shared" si="25"/>
        <v>261</v>
      </c>
      <c r="R268" s="465">
        <f t="shared" si="26"/>
        <v>2349</v>
      </c>
      <c r="S268" s="465">
        <f t="shared" si="27"/>
        <v>-2349</v>
      </c>
    </row>
    <row r="269" spans="1:19" ht="13.5" customHeight="1" x14ac:dyDescent="0.2">
      <c r="A269" s="286"/>
      <c r="B269" s="286"/>
      <c r="C269" s="286"/>
      <c r="D269" s="391"/>
      <c r="E269" s="391"/>
      <c r="F269" s="304"/>
      <c r="G269" s="300"/>
      <c r="H269" s="300"/>
      <c r="I269" s="301"/>
      <c r="J269" s="301"/>
      <c r="K269" s="301"/>
      <c r="L269" s="301"/>
      <c r="M269" s="302">
        <f t="shared" si="21"/>
        <v>0</v>
      </c>
      <c r="N269" s="462" t="str">
        <f t="shared" si="22"/>
        <v xml:space="preserve"> </v>
      </c>
      <c r="O269" s="464" t="str">
        <f t="shared" si="23"/>
        <v>01.01.2026</v>
      </c>
      <c r="P269" s="464" t="str">
        <f t="shared" si="24"/>
        <v>31.12.2026</v>
      </c>
      <c r="Q269" s="465">
        <f t="shared" si="25"/>
        <v>261</v>
      </c>
      <c r="R269" s="465">
        <f t="shared" si="26"/>
        <v>2349</v>
      </c>
      <c r="S269" s="465">
        <f t="shared" si="27"/>
        <v>-2349</v>
      </c>
    </row>
    <row r="270" spans="1:19" ht="13.5" customHeight="1" x14ac:dyDescent="0.2">
      <c r="A270" s="286"/>
      <c r="B270" s="286"/>
      <c r="C270" s="286"/>
      <c r="D270" s="391"/>
      <c r="E270" s="391"/>
      <c r="F270" s="304"/>
      <c r="G270" s="300"/>
      <c r="H270" s="300"/>
      <c r="I270" s="301"/>
      <c r="J270" s="301"/>
      <c r="K270" s="301"/>
      <c r="L270" s="301"/>
      <c r="M270" s="302">
        <f t="shared" si="21"/>
        <v>0</v>
      </c>
      <c r="N270" s="462" t="str">
        <f t="shared" si="22"/>
        <v xml:space="preserve"> </v>
      </c>
      <c r="O270" s="464" t="str">
        <f t="shared" si="23"/>
        <v>01.01.2026</v>
      </c>
      <c r="P270" s="464" t="str">
        <f t="shared" si="24"/>
        <v>31.12.2026</v>
      </c>
      <c r="Q270" s="465">
        <f t="shared" si="25"/>
        <v>261</v>
      </c>
      <c r="R270" s="465">
        <f t="shared" si="26"/>
        <v>2349</v>
      </c>
      <c r="S270" s="465">
        <f t="shared" si="27"/>
        <v>-2349</v>
      </c>
    </row>
    <row r="271" spans="1:19" ht="13.5" customHeight="1" x14ac:dyDescent="0.2">
      <c r="A271" s="286"/>
      <c r="B271" s="286"/>
      <c r="C271" s="286"/>
      <c r="D271" s="391"/>
      <c r="E271" s="391"/>
      <c r="F271" s="304"/>
      <c r="G271" s="300"/>
      <c r="H271" s="300"/>
      <c r="I271" s="301"/>
      <c r="J271" s="301"/>
      <c r="K271" s="301"/>
      <c r="L271" s="301"/>
      <c r="M271" s="302">
        <f t="shared" si="21"/>
        <v>0</v>
      </c>
      <c r="N271" s="462" t="str">
        <f t="shared" si="22"/>
        <v xml:space="preserve"> </v>
      </c>
      <c r="O271" s="464" t="str">
        <f t="shared" si="23"/>
        <v>01.01.2026</v>
      </c>
      <c r="P271" s="464" t="str">
        <f t="shared" si="24"/>
        <v>31.12.2026</v>
      </c>
      <c r="Q271" s="465">
        <f t="shared" si="25"/>
        <v>261</v>
      </c>
      <c r="R271" s="465">
        <f t="shared" si="26"/>
        <v>2349</v>
      </c>
      <c r="S271" s="465">
        <f t="shared" si="27"/>
        <v>-2349</v>
      </c>
    </row>
    <row r="272" spans="1:19" ht="13.5" customHeight="1" x14ac:dyDescent="0.2">
      <c r="A272" s="286"/>
      <c r="B272" s="286"/>
      <c r="C272" s="286"/>
      <c r="D272" s="391"/>
      <c r="E272" s="391"/>
      <c r="F272" s="304"/>
      <c r="G272" s="300"/>
      <c r="H272" s="300"/>
      <c r="I272" s="301"/>
      <c r="J272" s="301"/>
      <c r="K272" s="301"/>
      <c r="L272" s="301"/>
      <c r="M272" s="302">
        <f t="shared" si="21"/>
        <v>0</v>
      </c>
      <c r="N272" s="462" t="str">
        <f t="shared" si="22"/>
        <v xml:space="preserve"> </v>
      </c>
      <c r="O272" s="464" t="str">
        <f t="shared" si="23"/>
        <v>01.01.2026</v>
      </c>
      <c r="P272" s="464" t="str">
        <f t="shared" si="24"/>
        <v>31.12.2026</v>
      </c>
      <c r="Q272" s="465">
        <f t="shared" si="25"/>
        <v>261</v>
      </c>
      <c r="R272" s="465">
        <f t="shared" si="26"/>
        <v>2349</v>
      </c>
      <c r="S272" s="465">
        <f t="shared" si="27"/>
        <v>-2349</v>
      </c>
    </row>
    <row r="273" spans="1:19" ht="13.5" customHeight="1" x14ac:dyDescent="0.2">
      <c r="A273" s="286"/>
      <c r="B273" s="286"/>
      <c r="C273" s="286"/>
      <c r="D273" s="391"/>
      <c r="E273" s="391"/>
      <c r="F273" s="304"/>
      <c r="G273" s="300"/>
      <c r="H273" s="300"/>
      <c r="I273" s="301"/>
      <c r="J273" s="301"/>
      <c r="K273" s="301"/>
      <c r="L273" s="301"/>
      <c r="M273" s="302">
        <f t="shared" si="21"/>
        <v>0</v>
      </c>
      <c r="N273" s="462" t="str">
        <f t="shared" si="22"/>
        <v xml:space="preserve"> </v>
      </c>
      <c r="O273" s="464" t="str">
        <f t="shared" si="23"/>
        <v>01.01.2026</v>
      </c>
      <c r="P273" s="464" t="str">
        <f t="shared" si="24"/>
        <v>31.12.2026</v>
      </c>
      <c r="Q273" s="465">
        <f t="shared" si="25"/>
        <v>261</v>
      </c>
      <c r="R273" s="465">
        <f t="shared" si="26"/>
        <v>2349</v>
      </c>
      <c r="S273" s="465">
        <f t="shared" si="27"/>
        <v>-2349</v>
      </c>
    </row>
    <row r="274" spans="1:19" ht="13.5" customHeight="1" x14ac:dyDescent="0.2">
      <c r="A274" s="286"/>
      <c r="B274" s="286"/>
      <c r="C274" s="286"/>
      <c r="D274" s="391"/>
      <c r="E274" s="391"/>
      <c r="F274" s="304"/>
      <c r="G274" s="300"/>
      <c r="H274" s="300"/>
      <c r="I274" s="301"/>
      <c r="J274" s="301"/>
      <c r="K274" s="301"/>
      <c r="L274" s="301"/>
      <c r="M274" s="302">
        <f t="shared" si="21"/>
        <v>0</v>
      </c>
      <c r="N274" s="462" t="str">
        <f t="shared" si="22"/>
        <v xml:space="preserve"> </v>
      </c>
      <c r="O274" s="464" t="str">
        <f t="shared" si="23"/>
        <v>01.01.2026</v>
      </c>
      <c r="P274" s="464" t="str">
        <f t="shared" si="24"/>
        <v>31.12.2026</v>
      </c>
      <c r="Q274" s="465">
        <f t="shared" si="25"/>
        <v>261</v>
      </c>
      <c r="R274" s="465">
        <f t="shared" si="26"/>
        <v>2349</v>
      </c>
      <c r="S274" s="465">
        <f t="shared" si="27"/>
        <v>-2349</v>
      </c>
    </row>
    <row r="275" spans="1:19" ht="13.5" customHeight="1" x14ac:dyDescent="0.2">
      <c r="A275" s="286"/>
      <c r="B275" s="286"/>
      <c r="C275" s="286"/>
      <c r="D275" s="391"/>
      <c r="E275" s="391"/>
      <c r="F275" s="304"/>
      <c r="G275" s="300"/>
      <c r="H275" s="300"/>
      <c r="I275" s="301"/>
      <c r="J275" s="301"/>
      <c r="K275" s="301"/>
      <c r="L275" s="301"/>
      <c r="M275" s="302">
        <f t="shared" si="21"/>
        <v>0</v>
      </c>
      <c r="N275" s="462" t="str">
        <f t="shared" si="22"/>
        <v xml:space="preserve"> </v>
      </c>
      <c r="O275" s="464" t="str">
        <f t="shared" si="23"/>
        <v>01.01.2026</v>
      </c>
      <c r="P275" s="464" t="str">
        <f t="shared" si="24"/>
        <v>31.12.2026</v>
      </c>
      <c r="Q275" s="465">
        <f t="shared" si="25"/>
        <v>261</v>
      </c>
      <c r="R275" s="465">
        <f t="shared" si="26"/>
        <v>2349</v>
      </c>
      <c r="S275" s="465">
        <f t="shared" si="27"/>
        <v>-2349</v>
      </c>
    </row>
    <row r="276" spans="1:19" ht="13.5" customHeight="1" x14ac:dyDescent="0.2">
      <c r="A276" s="286"/>
      <c r="B276" s="286"/>
      <c r="C276" s="286"/>
      <c r="D276" s="391"/>
      <c r="E276" s="391"/>
      <c r="F276" s="304"/>
      <c r="G276" s="300"/>
      <c r="H276" s="300"/>
      <c r="I276" s="301"/>
      <c r="J276" s="301"/>
      <c r="K276" s="301"/>
      <c r="L276" s="301"/>
      <c r="M276" s="302">
        <f t="shared" si="21"/>
        <v>0</v>
      </c>
      <c r="N276" s="462" t="str">
        <f t="shared" si="22"/>
        <v xml:space="preserve"> </v>
      </c>
      <c r="O276" s="464" t="str">
        <f t="shared" si="23"/>
        <v>01.01.2026</v>
      </c>
      <c r="P276" s="464" t="str">
        <f t="shared" si="24"/>
        <v>31.12.2026</v>
      </c>
      <c r="Q276" s="465">
        <f t="shared" si="25"/>
        <v>261</v>
      </c>
      <c r="R276" s="465">
        <f t="shared" si="26"/>
        <v>2349</v>
      </c>
      <c r="S276" s="465">
        <f t="shared" si="27"/>
        <v>-2349</v>
      </c>
    </row>
    <row r="277" spans="1:19" ht="13.5" customHeight="1" x14ac:dyDescent="0.2">
      <c r="A277" s="286"/>
      <c r="B277" s="286"/>
      <c r="C277" s="286"/>
      <c r="D277" s="391"/>
      <c r="E277" s="391"/>
      <c r="F277" s="304"/>
      <c r="G277" s="300"/>
      <c r="H277" s="300"/>
      <c r="I277" s="301"/>
      <c r="J277" s="301"/>
      <c r="K277" s="301"/>
      <c r="L277" s="301"/>
      <c r="M277" s="302">
        <f t="shared" si="21"/>
        <v>0</v>
      </c>
      <c r="N277" s="462" t="str">
        <f t="shared" si="22"/>
        <v xml:space="preserve"> </v>
      </c>
      <c r="O277" s="464" t="str">
        <f t="shared" si="23"/>
        <v>01.01.2026</v>
      </c>
      <c r="P277" s="464" t="str">
        <f t="shared" si="24"/>
        <v>31.12.2026</v>
      </c>
      <c r="Q277" s="465">
        <f t="shared" si="25"/>
        <v>261</v>
      </c>
      <c r="R277" s="465">
        <f t="shared" si="26"/>
        <v>2349</v>
      </c>
      <c r="S277" s="465">
        <f t="shared" si="27"/>
        <v>-2349</v>
      </c>
    </row>
    <row r="278" spans="1:19" ht="13.5" customHeight="1" x14ac:dyDescent="0.2">
      <c r="A278" s="286"/>
      <c r="B278" s="286"/>
      <c r="C278" s="286"/>
      <c r="D278" s="391"/>
      <c r="E278" s="391"/>
      <c r="F278" s="304"/>
      <c r="G278" s="300"/>
      <c r="H278" s="300"/>
      <c r="I278" s="301"/>
      <c r="J278" s="301"/>
      <c r="K278" s="301"/>
      <c r="L278" s="301"/>
      <c r="M278" s="302">
        <f t="shared" si="21"/>
        <v>0</v>
      </c>
      <c r="N278" s="462" t="str">
        <f t="shared" si="22"/>
        <v xml:space="preserve"> </v>
      </c>
      <c r="O278" s="464" t="str">
        <f t="shared" si="23"/>
        <v>01.01.2026</v>
      </c>
      <c r="P278" s="464" t="str">
        <f t="shared" si="24"/>
        <v>31.12.2026</v>
      </c>
      <c r="Q278" s="465">
        <f t="shared" si="25"/>
        <v>261</v>
      </c>
      <c r="R278" s="465">
        <f t="shared" si="26"/>
        <v>2349</v>
      </c>
      <c r="S278" s="465">
        <f t="shared" si="27"/>
        <v>-2349</v>
      </c>
    </row>
    <row r="279" spans="1:19" ht="13.5" customHeight="1" x14ac:dyDescent="0.2">
      <c r="A279" s="286"/>
      <c r="B279" s="286"/>
      <c r="C279" s="286"/>
      <c r="D279" s="391"/>
      <c r="E279" s="391"/>
      <c r="F279" s="304"/>
      <c r="G279" s="300"/>
      <c r="H279" s="300"/>
      <c r="I279" s="301"/>
      <c r="J279" s="301"/>
      <c r="K279" s="301"/>
      <c r="L279" s="301"/>
      <c r="M279" s="302">
        <f t="shared" si="21"/>
        <v>0</v>
      </c>
      <c r="N279" s="462" t="str">
        <f t="shared" si="22"/>
        <v xml:space="preserve"> </v>
      </c>
      <c r="O279" s="464" t="str">
        <f t="shared" si="23"/>
        <v>01.01.2026</v>
      </c>
      <c r="P279" s="464" t="str">
        <f t="shared" si="24"/>
        <v>31.12.2026</v>
      </c>
      <c r="Q279" s="465">
        <f t="shared" si="25"/>
        <v>261</v>
      </c>
      <c r="R279" s="465">
        <f t="shared" si="26"/>
        <v>2349</v>
      </c>
      <c r="S279" s="465">
        <f t="shared" si="27"/>
        <v>-2349</v>
      </c>
    </row>
    <row r="280" spans="1:19" ht="13.5" customHeight="1" x14ac:dyDescent="0.2">
      <c r="A280" s="286"/>
      <c r="B280" s="286"/>
      <c r="C280" s="286"/>
      <c r="D280" s="391"/>
      <c r="E280" s="391"/>
      <c r="F280" s="304"/>
      <c r="G280" s="300"/>
      <c r="H280" s="300"/>
      <c r="I280" s="301"/>
      <c r="J280" s="301"/>
      <c r="K280" s="301"/>
      <c r="L280" s="301"/>
      <c r="M280" s="302">
        <f t="shared" si="21"/>
        <v>0</v>
      </c>
      <c r="N280" s="462" t="str">
        <f t="shared" si="22"/>
        <v xml:space="preserve"> </v>
      </c>
      <c r="O280" s="464" t="str">
        <f t="shared" si="23"/>
        <v>01.01.2026</v>
      </c>
      <c r="P280" s="464" t="str">
        <f t="shared" si="24"/>
        <v>31.12.2026</v>
      </c>
      <c r="Q280" s="465">
        <f t="shared" si="25"/>
        <v>261</v>
      </c>
      <c r="R280" s="465">
        <f t="shared" si="26"/>
        <v>2349</v>
      </c>
      <c r="S280" s="465">
        <f t="shared" si="27"/>
        <v>-2349</v>
      </c>
    </row>
    <row r="281" spans="1:19" ht="13.5" customHeight="1" x14ac:dyDescent="0.2">
      <c r="A281" s="286"/>
      <c r="B281" s="286"/>
      <c r="C281" s="286"/>
      <c r="D281" s="391"/>
      <c r="E281" s="391"/>
      <c r="F281" s="304"/>
      <c r="G281" s="300"/>
      <c r="H281" s="300"/>
      <c r="I281" s="301"/>
      <c r="J281" s="301"/>
      <c r="K281" s="301"/>
      <c r="L281" s="301"/>
      <c r="M281" s="302">
        <f t="shared" si="21"/>
        <v>0</v>
      </c>
      <c r="N281" s="462" t="str">
        <f t="shared" si="22"/>
        <v xml:space="preserve"> </v>
      </c>
      <c r="O281" s="464" t="str">
        <f t="shared" si="23"/>
        <v>01.01.2026</v>
      </c>
      <c r="P281" s="464" t="str">
        <f t="shared" si="24"/>
        <v>31.12.2026</v>
      </c>
      <c r="Q281" s="465">
        <f t="shared" si="25"/>
        <v>261</v>
      </c>
      <c r="R281" s="465">
        <f t="shared" si="26"/>
        <v>2349</v>
      </c>
      <c r="S281" s="465">
        <f t="shared" si="27"/>
        <v>-2349</v>
      </c>
    </row>
    <row r="282" spans="1:19" ht="13.5" customHeight="1" x14ac:dyDescent="0.2">
      <c r="A282" s="286"/>
      <c r="B282" s="286"/>
      <c r="C282" s="286"/>
      <c r="D282" s="391"/>
      <c r="E282" s="391"/>
      <c r="F282" s="304"/>
      <c r="G282" s="300"/>
      <c r="H282" s="300"/>
      <c r="I282" s="301"/>
      <c r="J282" s="301"/>
      <c r="K282" s="301"/>
      <c r="L282" s="301"/>
      <c r="M282" s="302">
        <f t="shared" si="21"/>
        <v>0</v>
      </c>
      <c r="N282" s="462" t="str">
        <f t="shared" si="22"/>
        <v xml:space="preserve"> </v>
      </c>
      <c r="O282" s="464" t="str">
        <f t="shared" si="23"/>
        <v>01.01.2026</v>
      </c>
      <c r="P282" s="464" t="str">
        <f t="shared" si="24"/>
        <v>31.12.2026</v>
      </c>
      <c r="Q282" s="465">
        <f t="shared" si="25"/>
        <v>261</v>
      </c>
      <c r="R282" s="465">
        <f t="shared" si="26"/>
        <v>2349</v>
      </c>
      <c r="S282" s="465">
        <f t="shared" si="27"/>
        <v>-2349</v>
      </c>
    </row>
    <row r="283" spans="1:19" ht="13.5" customHeight="1" x14ac:dyDescent="0.2">
      <c r="A283" s="286"/>
      <c r="B283" s="286"/>
      <c r="C283" s="286"/>
      <c r="D283" s="391"/>
      <c r="E283" s="391"/>
      <c r="F283" s="304"/>
      <c r="G283" s="300"/>
      <c r="H283" s="300"/>
      <c r="I283" s="301"/>
      <c r="J283" s="301"/>
      <c r="K283" s="301"/>
      <c r="L283" s="301"/>
      <c r="M283" s="302">
        <f t="shared" ref="M283:M346" si="28">SUM(I283:L283)</f>
        <v>0</v>
      </c>
      <c r="N283" s="462" t="str">
        <f t="shared" ref="N283:N346" si="29">CONCATENATE(A283," ",B283)</f>
        <v xml:space="preserve"> </v>
      </c>
      <c r="O283" s="464" t="str">
        <f t="shared" ref="O283:O346" si="30">IF(YEAR($G283)&lt;$B$5,CONCATENATE("01.01.",$B$5),$G283)</f>
        <v>01.01.2026</v>
      </c>
      <c r="P283" s="464" t="str">
        <f t="shared" ref="P283:P346" si="31">IF($H283="",CONCATENATE("31.12.",$B$5),H283)</f>
        <v>31.12.2026</v>
      </c>
      <c r="Q283" s="465">
        <f t="shared" ref="Q283:Q346" si="32">NETWORKDAYS(O283,P283)</f>
        <v>261</v>
      </c>
      <c r="R283" s="465">
        <f t="shared" ref="R283:R346" si="33">IF(E283="",($Q283*9),($Q283*9)*$E283)</f>
        <v>2349</v>
      </c>
      <c r="S283" s="465">
        <f t="shared" ref="S283:S346" si="34">M283-R283</f>
        <v>-2349</v>
      </c>
    </row>
    <row r="284" spans="1:19" ht="13.5" customHeight="1" x14ac:dyDescent="0.2">
      <c r="A284" s="286"/>
      <c r="B284" s="286"/>
      <c r="C284" s="286"/>
      <c r="D284" s="391"/>
      <c r="E284" s="391"/>
      <c r="F284" s="304"/>
      <c r="G284" s="300"/>
      <c r="H284" s="300"/>
      <c r="I284" s="301"/>
      <c r="J284" s="301"/>
      <c r="K284" s="301"/>
      <c r="L284" s="301"/>
      <c r="M284" s="302">
        <f t="shared" si="28"/>
        <v>0</v>
      </c>
      <c r="N284" s="462" t="str">
        <f t="shared" si="29"/>
        <v xml:space="preserve"> </v>
      </c>
      <c r="O284" s="464" t="str">
        <f t="shared" si="30"/>
        <v>01.01.2026</v>
      </c>
      <c r="P284" s="464" t="str">
        <f t="shared" si="31"/>
        <v>31.12.2026</v>
      </c>
      <c r="Q284" s="465">
        <f t="shared" si="32"/>
        <v>261</v>
      </c>
      <c r="R284" s="465">
        <f t="shared" si="33"/>
        <v>2349</v>
      </c>
      <c r="S284" s="465">
        <f t="shared" si="34"/>
        <v>-2349</v>
      </c>
    </row>
    <row r="285" spans="1:19" ht="13.5" customHeight="1" x14ac:dyDescent="0.2">
      <c r="A285" s="286"/>
      <c r="B285" s="286"/>
      <c r="C285" s="286"/>
      <c r="D285" s="391"/>
      <c r="E285" s="391"/>
      <c r="F285" s="304"/>
      <c r="G285" s="300"/>
      <c r="H285" s="300"/>
      <c r="I285" s="301"/>
      <c r="J285" s="301"/>
      <c r="K285" s="301"/>
      <c r="L285" s="301"/>
      <c r="M285" s="302">
        <f t="shared" si="28"/>
        <v>0</v>
      </c>
      <c r="N285" s="462" t="str">
        <f t="shared" si="29"/>
        <v xml:space="preserve"> </v>
      </c>
      <c r="O285" s="464" t="str">
        <f t="shared" si="30"/>
        <v>01.01.2026</v>
      </c>
      <c r="P285" s="464" t="str">
        <f t="shared" si="31"/>
        <v>31.12.2026</v>
      </c>
      <c r="Q285" s="465">
        <f t="shared" si="32"/>
        <v>261</v>
      </c>
      <c r="R285" s="465">
        <f t="shared" si="33"/>
        <v>2349</v>
      </c>
      <c r="S285" s="465">
        <f t="shared" si="34"/>
        <v>-2349</v>
      </c>
    </row>
    <row r="286" spans="1:19" ht="13.5" customHeight="1" x14ac:dyDescent="0.2">
      <c r="A286" s="286"/>
      <c r="B286" s="286"/>
      <c r="C286" s="286"/>
      <c r="D286" s="391"/>
      <c r="E286" s="391"/>
      <c r="F286" s="304"/>
      <c r="G286" s="300"/>
      <c r="H286" s="300"/>
      <c r="I286" s="301"/>
      <c r="J286" s="301"/>
      <c r="K286" s="301"/>
      <c r="L286" s="301"/>
      <c r="M286" s="302">
        <f t="shared" si="28"/>
        <v>0</v>
      </c>
      <c r="N286" s="462" t="str">
        <f t="shared" si="29"/>
        <v xml:space="preserve"> </v>
      </c>
      <c r="O286" s="464" t="str">
        <f t="shared" si="30"/>
        <v>01.01.2026</v>
      </c>
      <c r="P286" s="464" t="str">
        <f t="shared" si="31"/>
        <v>31.12.2026</v>
      </c>
      <c r="Q286" s="465">
        <f t="shared" si="32"/>
        <v>261</v>
      </c>
      <c r="R286" s="465">
        <f t="shared" si="33"/>
        <v>2349</v>
      </c>
      <c r="S286" s="465">
        <f t="shared" si="34"/>
        <v>-2349</v>
      </c>
    </row>
    <row r="287" spans="1:19" ht="13.5" customHeight="1" x14ac:dyDescent="0.2">
      <c r="A287" s="286"/>
      <c r="B287" s="286"/>
      <c r="C287" s="286"/>
      <c r="D287" s="391"/>
      <c r="E287" s="391"/>
      <c r="F287" s="304"/>
      <c r="G287" s="300"/>
      <c r="H287" s="300"/>
      <c r="I287" s="301"/>
      <c r="J287" s="301"/>
      <c r="K287" s="301"/>
      <c r="L287" s="301"/>
      <c r="M287" s="302">
        <f t="shared" si="28"/>
        <v>0</v>
      </c>
      <c r="N287" s="462" t="str">
        <f t="shared" si="29"/>
        <v xml:space="preserve"> </v>
      </c>
      <c r="O287" s="464" t="str">
        <f t="shared" si="30"/>
        <v>01.01.2026</v>
      </c>
      <c r="P287" s="464" t="str">
        <f t="shared" si="31"/>
        <v>31.12.2026</v>
      </c>
      <c r="Q287" s="465">
        <f t="shared" si="32"/>
        <v>261</v>
      </c>
      <c r="R287" s="465">
        <f t="shared" si="33"/>
        <v>2349</v>
      </c>
      <c r="S287" s="465">
        <f t="shared" si="34"/>
        <v>-2349</v>
      </c>
    </row>
    <row r="288" spans="1:19" ht="13.5" customHeight="1" x14ac:dyDescent="0.2">
      <c r="A288" s="286"/>
      <c r="B288" s="286"/>
      <c r="C288" s="286"/>
      <c r="D288" s="391"/>
      <c r="E288" s="391"/>
      <c r="F288" s="304"/>
      <c r="G288" s="300"/>
      <c r="H288" s="300"/>
      <c r="I288" s="301"/>
      <c r="J288" s="301"/>
      <c r="K288" s="301"/>
      <c r="L288" s="301"/>
      <c r="M288" s="302">
        <f t="shared" si="28"/>
        <v>0</v>
      </c>
      <c r="N288" s="462" t="str">
        <f t="shared" si="29"/>
        <v xml:space="preserve"> </v>
      </c>
      <c r="O288" s="464" t="str">
        <f t="shared" si="30"/>
        <v>01.01.2026</v>
      </c>
      <c r="P288" s="464" t="str">
        <f t="shared" si="31"/>
        <v>31.12.2026</v>
      </c>
      <c r="Q288" s="465">
        <f t="shared" si="32"/>
        <v>261</v>
      </c>
      <c r="R288" s="465">
        <f t="shared" si="33"/>
        <v>2349</v>
      </c>
      <c r="S288" s="465">
        <f t="shared" si="34"/>
        <v>-2349</v>
      </c>
    </row>
    <row r="289" spans="1:19" ht="13.5" customHeight="1" x14ac:dyDescent="0.2">
      <c r="A289" s="286"/>
      <c r="B289" s="286"/>
      <c r="C289" s="286"/>
      <c r="D289" s="391"/>
      <c r="E289" s="391"/>
      <c r="F289" s="304"/>
      <c r="G289" s="300"/>
      <c r="H289" s="300"/>
      <c r="I289" s="301"/>
      <c r="J289" s="301"/>
      <c r="K289" s="301"/>
      <c r="L289" s="301"/>
      <c r="M289" s="302">
        <f t="shared" si="28"/>
        <v>0</v>
      </c>
      <c r="N289" s="462" t="str">
        <f t="shared" si="29"/>
        <v xml:space="preserve"> </v>
      </c>
      <c r="O289" s="464" t="str">
        <f t="shared" si="30"/>
        <v>01.01.2026</v>
      </c>
      <c r="P289" s="464" t="str">
        <f t="shared" si="31"/>
        <v>31.12.2026</v>
      </c>
      <c r="Q289" s="465">
        <f t="shared" si="32"/>
        <v>261</v>
      </c>
      <c r="R289" s="465">
        <f t="shared" si="33"/>
        <v>2349</v>
      </c>
      <c r="S289" s="465">
        <f t="shared" si="34"/>
        <v>-2349</v>
      </c>
    </row>
    <row r="290" spans="1:19" ht="13.5" customHeight="1" x14ac:dyDescent="0.2">
      <c r="A290" s="286"/>
      <c r="B290" s="286"/>
      <c r="C290" s="286"/>
      <c r="D290" s="391"/>
      <c r="E290" s="391"/>
      <c r="F290" s="304"/>
      <c r="G290" s="300"/>
      <c r="H290" s="300"/>
      <c r="I290" s="301"/>
      <c r="J290" s="301"/>
      <c r="K290" s="301"/>
      <c r="L290" s="301"/>
      <c r="M290" s="302">
        <f t="shared" si="28"/>
        <v>0</v>
      </c>
      <c r="N290" s="462" t="str">
        <f t="shared" si="29"/>
        <v xml:space="preserve"> </v>
      </c>
      <c r="O290" s="464" t="str">
        <f t="shared" si="30"/>
        <v>01.01.2026</v>
      </c>
      <c r="P290" s="464" t="str">
        <f t="shared" si="31"/>
        <v>31.12.2026</v>
      </c>
      <c r="Q290" s="465">
        <f t="shared" si="32"/>
        <v>261</v>
      </c>
      <c r="R290" s="465">
        <f t="shared" si="33"/>
        <v>2349</v>
      </c>
      <c r="S290" s="465">
        <f t="shared" si="34"/>
        <v>-2349</v>
      </c>
    </row>
    <row r="291" spans="1:19" ht="13.5" customHeight="1" x14ac:dyDescent="0.2">
      <c r="A291" s="286"/>
      <c r="B291" s="286"/>
      <c r="C291" s="286"/>
      <c r="D291" s="391"/>
      <c r="E291" s="391"/>
      <c r="F291" s="304"/>
      <c r="G291" s="300"/>
      <c r="H291" s="300"/>
      <c r="I291" s="301"/>
      <c r="J291" s="301"/>
      <c r="K291" s="301"/>
      <c r="L291" s="301"/>
      <c r="M291" s="302">
        <f t="shared" si="28"/>
        <v>0</v>
      </c>
      <c r="N291" s="462" t="str">
        <f t="shared" si="29"/>
        <v xml:space="preserve"> </v>
      </c>
      <c r="O291" s="464" t="str">
        <f t="shared" si="30"/>
        <v>01.01.2026</v>
      </c>
      <c r="P291" s="464" t="str">
        <f t="shared" si="31"/>
        <v>31.12.2026</v>
      </c>
      <c r="Q291" s="465">
        <f t="shared" si="32"/>
        <v>261</v>
      </c>
      <c r="R291" s="465">
        <f t="shared" si="33"/>
        <v>2349</v>
      </c>
      <c r="S291" s="465">
        <f t="shared" si="34"/>
        <v>-2349</v>
      </c>
    </row>
    <row r="292" spans="1:19" ht="13.5" customHeight="1" x14ac:dyDescent="0.2">
      <c r="A292" s="286"/>
      <c r="B292" s="286"/>
      <c r="C292" s="286"/>
      <c r="D292" s="391"/>
      <c r="E292" s="391"/>
      <c r="F292" s="304"/>
      <c r="G292" s="300"/>
      <c r="H292" s="300"/>
      <c r="I292" s="301"/>
      <c r="J292" s="301"/>
      <c r="K292" s="301"/>
      <c r="L292" s="301"/>
      <c r="M292" s="302">
        <f t="shared" si="28"/>
        <v>0</v>
      </c>
      <c r="N292" s="462" t="str">
        <f t="shared" si="29"/>
        <v xml:space="preserve"> </v>
      </c>
      <c r="O292" s="464" t="str">
        <f t="shared" si="30"/>
        <v>01.01.2026</v>
      </c>
      <c r="P292" s="464" t="str">
        <f t="shared" si="31"/>
        <v>31.12.2026</v>
      </c>
      <c r="Q292" s="465">
        <f t="shared" si="32"/>
        <v>261</v>
      </c>
      <c r="R292" s="465">
        <f t="shared" si="33"/>
        <v>2349</v>
      </c>
      <c r="S292" s="465">
        <f t="shared" si="34"/>
        <v>-2349</v>
      </c>
    </row>
    <row r="293" spans="1:19" ht="13.5" customHeight="1" x14ac:dyDescent="0.2">
      <c r="A293" s="286"/>
      <c r="B293" s="286"/>
      <c r="C293" s="286"/>
      <c r="D293" s="391"/>
      <c r="E293" s="391"/>
      <c r="F293" s="304"/>
      <c r="G293" s="300"/>
      <c r="H293" s="300"/>
      <c r="I293" s="301"/>
      <c r="J293" s="301"/>
      <c r="K293" s="301"/>
      <c r="L293" s="301"/>
      <c r="M293" s="302">
        <f t="shared" si="28"/>
        <v>0</v>
      </c>
      <c r="N293" s="462" t="str">
        <f t="shared" si="29"/>
        <v xml:space="preserve"> </v>
      </c>
      <c r="O293" s="464" t="str">
        <f t="shared" si="30"/>
        <v>01.01.2026</v>
      </c>
      <c r="P293" s="464" t="str">
        <f t="shared" si="31"/>
        <v>31.12.2026</v>
      </c>
      <c r="Q293" s="465">
        <f t="shared" si="32"/>
        <v>261</v>
      </c>
      <c r="R293" s="465">
        <f t="shared" si="33"/>
        <v>2349</v>
      </c>
      <c r="S293" s="465">
        <f t="shared" si="34"/>
        <v>-2349</v>
      </c>
    </row>
    <row r="294" spans="1:19" ht="13.5" customHeight="1" x14ac:dyDescent="0.2">
      <c r="A294" s="286"/>
      <c r="B294" s="286"/>
      <c r="C294" s="286"/>
      <c r="D294" s="391"/>
      <c r="E294" s="391"/>
      <c r="F294" s="304"/>
      <c r="G294" s="300"/>
      <c r="H294" s="300"/>
      <c r="I294" s="301"/>
      <c r="J294" s="301"/>
      <c r="K294" s="301"/>
      <c r="L294" s="301"/>
      <c r="M294" s="302">
        <f t="shared" si="28"/>
        <v>0</v>
      </c>
      <c r="N294" s="462" t="str">
        <f t="shared" si="29"/>
        <v xml:space="preserve"> </v>
      </c>
      <c r="O294" s="464" t="str">
        <f t="shared" si="30"/>
        <v>01.01.2026</v>
      </c>
      <c r="P294" s="464" t="str">
        <f t="shared" si="31"/>
        <v>31.12.2026</v>
      </c>
      <c r="Q294" s="465">
        <f t="shared" si="32"/>
        <v>261</v>
      </c>
      <c r="R294" s="465">
        <f t="shared" si="33"/>
        <v>2349</v>
      </c>
      <c r="S294" s="465">
        <f t="shared" si="34"/>
        <v>-2349</v>
      </c>
    </row>
    <row r="295" spans="1:19" ht="13.5" customHeight="1" x14ac:dyDescent="0.2">
      <c r="A295" s="286"/>
      <c r="B295" s="286"/>
      <c r="C295" s="286"/>
      <c r="D295" s="391"/>
      <c r="E295" s="391"/>
      <c r="F295" s="304"/>
      <c r="G295" s="300"/>
      <c r="H295" s="300"/>
      <c r="I295" s="301"/>
      <c r="J295" s="301"/>
      <c r="K295" s="301"/>
      <c r="L295" s="301"/>
      <c r="M295" s="302">
        <f t="shared" si="28"/>
        <v>0</v>
      </c>
      <c r="N295" s="462" t="str">
        <f t="shared" si="29"/>
        <v xml:space="preserve"> </v>
      </c>
      <c r="O295" s="464" t="str">
        <f t="shared" si="30"/>
        <v>01.01.2026</v>
      </c>
      <c r="P295" s="464" t="str">
        <f t="shared" si="31"/>
        <v>31.12.2026</v>
      </c>
      <c r="Q295" s="465">
        <f t="shared" si="32"/>
        <v>261</v>
      </c>
      <c r="R295" s="465">
        <f t="shared" si="33"/>
        <v>2349</v>
      </c>
      <c r="S295" s="465">
        <f t="shared" si="34"/>
        <v>-2349</v>
      </c>
    </row>
    <row r="296" spans="1:19" ht="13.5" customHeight="1" x14ac:dyDescent="0.2">
      <c r="A296" s="286"/>
      <c r="B296" s="286"/>
      <c r="C296" s="286"/>
      <c r="D296" s="391"/>
      <c r="E296" s="391"/>
      <c r="F296" s="304"/>
      <c r="G296" s="300"/>
      <c r="H296" s="300"/>
      <c r="I296" s="301"/>
      <c r="J296" s="301"/>
      <c r="K296" s="301"/>
      <c r="L296" s="301"/>
      <c r="M296" s="302">
        <f t="shared" si="28"/>
        <v>0</v>
      </c>
      <c r="N296" s="462" t="str">
        <f t="shared" si="29"/>
        <v xml:space="preserve"> </v>
      </c>
      <c r="O296" s="464" t="str">
        <f t="shared" si="30"/>
        <v>01.01.2026</v>
      </c>
      <c r="P296" s="464" t="str">
        <f t="shared" si="31"/>
        <v>31.12.2026</v>
      </c>
      <c r="Q296" s="465">
        <f t="shared" si="32"/>
        <v>261</v>
      </c>
      <c r="R296" s="465">
        <f t="shared" si="33"/>
        <v>2349</v>
      </c>
      <c r="S296" s="465">
        <f t="shared" si="34"/>
        <v>-2349</v>
      </c>
    </row>
    <row r="297" spans="1:19" ht="13.5" customHeight="1" x14ac:dyDescent="0.2">
      <c r="A297" s="286"/>
      <c r="B297" s="286"/>
      <c r="C297" s="286"/>
      <c r="D297" s="391"/>
      <c r="E297" s="391"/>
      <c r="F297" s="304"/>
      <c r="G297" s="300"/>
      <c r="H297" s="300"/>
      <c r="I297" s="301"/>
      <c r="J297" s="301"/>
      <c r="K297" s="301"/>
      <c r="L297" s="301"/>
      <c r="M297" s="302">
        <f t="shared" si="28"/>
        <v>0</v>
      </c>
      <c r="N297" s="462" t="str">
        <f t="shared" si="29"/>
        <v xml:space="preserve"> </v>
      </c>
      <c r="O297" s="464" t="str">
        <f t="shared" si="30"/>
        <v>01.01.2026</v>
      </c>
      <c r="P297" s="464" t="str">
        <f t="shared" si="31"/>
        <v>31.12.2026</v>
      </c>
      <c r="Q297" s="465">
        <f t="shared" si="32"/>
        <v>261</v>
      </c>
      <c r="R297" s="465">
        <f t="shared" si="33"/>
        <v>2349</v>
      </c>
      <c r="S297" s="465">
        <f t="shared" si="34"/>
        <v>-2349</v>
      </c>
    </row>
    <row r="298" spans="1:19" ht="13.5" customHeight="1" x14ac:dyDescent="0.2">
      <c r="A298" s="286"/>
      <c r="B298" s="286"/>
      <c r="C298" s="286"/>
      <c r="D298" s="391"/>
      <c r="E298" s="391"/>
      <c r="F298" s="304"/>
      <c r="G298" s="300"/>
      <c r="H298" s="300"/>
      <c r="I298" s="301"/>
      <c r="J298" s="301"/>
      <c r="K298" s="301"/>
      <c r="L298" s="301"/>
      <c r="M298" s="302">
        <f t="shared" si="28"/>
        <v>0</v>
      </c>
      <c r="N298" s="462" t="str">
        <f t="shared" si="29"/>
        <v xml:space="preserve"> </v>
      </c>
      <c r="O298" s="464" t="str">
        <f t="shared" si="30"/>
        <v>01.01.2026</v>
      </c>
      <c r="P298" s="464" t="str">
        <f t="shared" si="31"/>
        <v>31.12.2026</v>
      </c>
      <c r="Q298" s="465">
        <f t="shared" si="32"/>
        <v>261</v>
      </c>
      <c r="R298" s="465">
        <f t="shared" si="33"/>
        <v>2349</v>
      </c>
      <c r="S298" s="465">
        <f t="shared" si="34"/>
        <v>-2349</v>
      </c>
    </row>
    <row r="299" spans="1:19" ht="13.5" customHeight="1" x14ac:dyDescent="0.2">
      <c r="A299" s="286"/>
      <c r="B299" s="286"/>
      <c r="C299" s="286"/>
      <c r="D299" s="391"/>
      <c r="E299" s="391"/>
      <c r="F299" s="304"/>
      <c r="G299" s="300"/>
      <c r="H299" s="300"/>
      <c r="I299" s="301"/>
      <c r="J299" s="301"/>
      <c r="K299" s="301"/>
      <c r="L299" s="301"/>
      <c r="M299" s="302">
        <f t="shared" si="28"/>
        <v>0</v>
      </c>
      <c r="N299" s="462" t="str">
        <f t="shared" si="29"/>
        <v xml:space="preserve"> </v>
      </c>
      <c r="O299" s="464" t="str">
        <f t="shared" si="30"/>
        <v>01.01.2026</v>
      </c>
      <c r="P299" s="464" t="str">
        <f t="shared" si="31"/>
        <v>31.12.2026</v>
      </c>
      <c r="Q299" s="465">
        <f t="shared" si="32"/>
        <v>261</v>
      </c>
      <c r="R299" s="465">
        <f t="shared" si="33"/>
        <v>2349</v>
      </c>
      <c r="S299" s="465">
        <f t="shared" si="34"/>
        <v>-2349</v>
      </c>
    </row>
    <row r="300" spans="1:19" ht="13.5" customHeight="1" x14ac:dyDescent="0.2">
      <c r="A300" s="286"/>
      <c r="B300" s="286"/>
      <c r="C300" s="286"/>
      <c r="D300" s="391"/>
      <c r="E300" s="391"/>
      <c r="F300" s="304"/>
      <c r="G300" s="300"/>
      <c r="H300" s="300"/>
      <c r="I300" s="301"/>
      <c r="J300" s="301"/>
      <c r="K300" s="301"/>
      <c r="L300" s="301"/>
      <c r="M300" s="302">
        <f t="shared" si="28"/>
        <v>0</v>
      </c>
      <c r="N300" s="462" t="str">
        <f t="shared" si="29"/>
        <v xml:space="preserve"> </v>
      </c>
      <c r="O300" s="464" t="str">
        <f t="shared" si="30"/>
        <v>01.01.2026</v>
      </c>
      <c r="P300" s="464" t="str">
        <f t="shared" si="31"/>
        <v>31.12.2026</v>
      </c>
      <c r="Q300" s="465">
        <f t="shared" si="32"/>
        <v>261</v>
      </c>
      <c r="R300" s="465">
        <f t="shared" si="33"/>
        <v>2349</v>
      </c>
      <c r="S300" s="465">
        <f t="shared" si="34"/>
        <v>-2349</v>
      </c>
    </row>
    <row r="301" spans="1:19" ht="13.5" customHeight="1" x14ac:dyDescent="0.2">
      <c r="A301" s="286"/>
      <c r="B301" s="286"/>
      <c r="C301" s="286"/>
      <c r="D301" s="391"/>
      <c r="E301" s="391"/>
      <c r="F301" s="304"/>
      <c r="G301" s="300"/>
      <c r="H301" s="300"/>
      <c r="I301" s="301"/>
      <c r="J301" s="301"/>
      <c r="K301" s="301"/>
      <c r="L301" s="301"/>
      <c r="M301" s="302">
        <f t="shared" si="28"/>
        <v>0</v>
      </c>
      <c r="N301" s="462" t="str">
        <f t="shared" si="29"/>
        <v xml:space="preserve"> </v>
      </c>
      <c r="O301" s="464" t="str">
        <f t="shared" si="30"/>
        <v>01.01.2026</v>
      </c>
      <c r="P301" s="464" t="str">
        <f t="shared" si="31"/>
        <v>31.12.2026</v>
      </c>
      <c r="Q301" s="465">
        <f t="shared" si="32"/>
        <v>261</v>
      </c>
      <c r="R301" s="465">
        <f t="shared" si="33"/>
        <v>2349</v>
      </c>
      <c r="S301" s="465">
        <f t="shared" si="34"/>
        <v>-2349</v>
      </c>
    </row>
    <row r="302" spans="1:19" ht="13.5" customHeight="1" x14ac:dyDescent="0.2">
      <c r="A302" s="286"/>
      <c r="B302" s="286"/>
      <c r="C302" s="286"/>
      <c r="D302" s="391"/>
      <c r="E302" s="391"/>
      <c r="F302" s="304"/>
      <c r="G302" s="300"/>
      <c r="H302" s="300"/>
      <c r="I302" s="301"/>
      <c r="J302" s="301"/>
      <c r="K302" s="301"/>
      <c r="L302" s="301"/>
      <c r="M302" s="302">
        <f t="shared" si="28"/>
        <v>0</v>
      </c>
      <c r="N302" s="462" t="str">
        <f t="shared" si="29"/>
        <v xml:space="preserve"> </v>
      </c>
      <c r="O302" s="464" t="str">
        <f t="shared" si="30"/>
        <v>01.01.2026</v>
      </c>
      <c r="P302" s="464" t="str">
        <f t="shared" si="31"/>
        <v>31.12.2026</v>
      </c>
      <c r="Q302" s="465">
        <f t="shared" si="32"/>
        <v>261</v>
      </c>
      <c r="R302" s="465">
        <f t="shared" si="33"/>
        <v>2349</v>
      </c>
      <c r="S302" s="465">
        <f t="shared" si="34"/>
        <v>-2349</v>
      </c>
    </row>
    <row r="303" spans="1:19" ht="13.5" customHeight="1" x14ac:dyDescent="0.2">
      <c r="A303" s="286"/>
      <c r="B303" s="286"/>
      <c r="C303" s="286"/>
      <c r="D303" s="391"/>
      <c r="E303" s="391"/>
      <c r="F303" s="304"/>
      <c r="G303" s="300"/>
      <c r="H303" s="300"/>
      <c r="I303" s="301"/>
      <c r="J303" s="301"/>
      <c r="K303" s="301"/>
      <c r="L303" s="301"/>
      <c r="M303" s="302">
        <f t="shared" si="28"/>
        <v>0</v>
      </c>
      <c r="N303" s="462" t="str">
        <f t="shared" si="29"/>
        <v xml:space="preserve"> </v>
      </c>
      <c r="O303" s="464" t="str">
        <f t="shared" si="30"/>
        <v>01.01.2026</v>
      </c>
      <c r="P303" s="464" t="str">
        <f t="shared" si="31"/>
        <v>31.12.2026</v>
      </c>
      <c r="Q303" s="465">
        <f t="shared" si="32"/>
        <v>261</v>
      </c>
      <c r="R303" s="465">
        <f t="shared" si="33"/>
        <v>2349</v>
      </c>
      <c r="S303" s="465">
        <f t="shared" si="34"/>
        <v>-2349</v>
      </c>
    </row>
    <row r="304" spans="1:19" ht="13.5" customHeight="1" x14ac:dyDescent="0.2">
      <c r="A304" s="286"/>
      <c r="B304" s="286"/>
      <c r="C304" s="286"/>
      <c r="D304" s="391"/>
      <c r="E304" s="391"/>
      <c r="F304" s="304"/>
      <c r="G304" s="300"/>
      <c r="H304" s="300"/>
      <c r="I304" s="301"/>
      <c r="J304" s="301"/>
      <c r="K304" s="301"/>
      <c r="L304" s="301"/>
      <c r="M304" s="302">
        <f t="shared" si="28"/>
        <v>0</v>
      </c>
      <c r="N304" s="462" t="str">
        <f t="shared" si="29"/>
        <v xml:space="preserve"> </v>
      </c>
      <c r="O304" s="464" t="str">
        <f t="shared" si="30"/>
        <v>01.01.2026</v>
      </c>
      <c r="P304" s="464" t="str">
        <f t="shared" si="31"/>
        <v>31.12.2026</v>
      </c>
      <c r="Q304" s="465">
        <f t="shared" si="32"/>
        <v>261</v>
      </c>
      <c r="R304" s="465">
        <f t="shared" si="33"/>
        <v>2349</v>
      </c>
      <c r="S304" s="465">
        <f t="shared" si="34"/>
        <v>-2349</v>
      </c>
    </row>
    <row r="305" spans="1:19" ht="13.5" customHeight="1" x14ac:dyDescent="0.2">
      <c r="A305" s="286"/>
      <c r="B305" s="286"/>
      <c r="C305" s="286"/>
      <c r="D305" s="391"/>
      <c r="E305" s="391"/>
      <c r="F305" s="304"/>
      <c r="G305" s="300"/>
      <c r="H305" s="300"/>
      <c r="I305" s="301"/>
      <c r="J305" s="301"/>
      <c r="K305" s="301"/>
      <c r="L305" s="301"/>
      <c r="M305" s="302">
        <f t="shared" si="28"/>
        <v>0</v>
      </c>
      <c r="N305" s="462" t="str">
        <f t="shared" si="29"/>
        <v xml:space="preserve"> </v>
      </c>
      <c r="O305" s="464" t="str">
        <f t="shared" si="30"/>
        <v>01.01.2026</v>
      </c>
      <c r="P305" s="464" t="str">
        <f t="shared" si="31"/>
        <v>31.12.2026</v>
      </c>
      <c r="Q305" s="465">
        <f t="shared" si="32"/>
        <v>261</v>
      </c>
      <c r="R305" s="465">
        <f t="shared" si="33"/>
        <v>2349</v>
      </c>
      <c r="S305" s="465">
        <f t="shared" si="34"/>
        <v>-2349</v>
      </c>
    </row>
    <row r="306" spans="1:19" ht="13.5" customHeight="1" x14ac:dyDescent="0.2">
      <c r="A306" s="286"/>
      <c r="B306" s="286"/>
      <c r="C306" s="286"/>
      <c r="D306" s="391"/>
      <c r="E306" s="391"/>
      <c r="F306" s="304"/>
      <c r="G306" s="300"/>
      <c r="H306" s="300"/>
      <c r="I306" s="301"/>
      <c r="J306" s="301"/>
      <c r="K306" s="301"/>
      <c r="L306" s="301"/>
      <c r="M306" s="302">
        <f t="shared" si="28"/>
        <v>0</v>
      </c>
      <c r="N306" s="462" t="str">
        <f t="shared" si="29"/>
        <v xml:space="preserve"> </v>
      </c>
      <c r="O306" s="464" t="str">
        <f t="shared" si="30"/>
        <v>01.01.2026</v>
      </c>
      <c r="P306" s="464" t="str">
        <f t="shared" si="31"/>
        <v>31.12.2026</v>
      </c>
      <c r="Q306" s="465">
        <f t="shared" si="32"/>
        <v>261</v>
      </c>
      <c r="R306" s="465">
        <f t="shared" si="33"/>
        <v>2349</v>
      </c>
      <c r="S306" s="465">
        <f t="shared" si="34"/>
        <v>-2349</v>
      </c>
    </row>
    <row r="307" spans="1:19" ht="13.5" customHeight="1" x14ac:dyDescent="0.2">
      <c r="A307" s="286"/>
      <c r="B307" s="286"/>
      <c r="C307" s="286"/>
      <c r="D307" s="391"/>
      <c r="E307" s="391"/>
      <c r="F307" s="304"/>
      <c r="G307" s="300"/>
      <c r="H307" s="300"/>
      <c r="I307" s="301"/>
      <c r="J307" s="301"/>
      <c r="K307" s="301"/>
      <c r="L307" s="301"/>
      <c r="M307" s="302">
        <f t="shared" si="28"/>
        <v>0</v>
      </c>
      <c r="N307" s="462" t="str">
        <f t="shared" si="29"/>
        <v xml:space="preserve"> </v>
      </c>
      <c r="O307" s="464" t="str">
        <f t="shared" si="30"/>
        <v>01.01.2026</v>
      </c>
      <c r="P307" s="464" t="str">
        <f t="shared" si="31"/>
        <v>31.12.2026</v>
      </c>
      <c r="Q307" s="465">
        <f t="shared" si="32"/>
        <v>261</v>
      </c>
      <c r="R307" s="465">
        <f t="shared" si="33"/>
        <v>2349</v>
      </c>
      <c r="S307" s="465">
        <f t="shared" si="34"/>
        <v>-2349</v>
      </c>
    </row>
    <row r="308" spans="1:19" ht="13.5" customHeight="1" x14ac:dyDescent="0.2">
      <c r="A308" s="286"/>
      <c r="B308" s="286"/>
      <c r="C308" s="286"/>
      <c r="D308" s="391"/>
      <c r="E308" s="391"/>
      <c r="F308" s="304"/>
      <c r="G308" s="300"/>
      <c r="H308" s="300"/>
      <c r="I308" s="301"/>
      <c r="J308" s="301"/>
      <c r="K308" s="301"/>
      <c r="L308" s="301"/>
      <c r="M308" s="302">
        <f t="shared" si="28"/>
        <v>0</v>
      </c>
      <c r="N308" s="462" t="str">
        <f t="shared" si="29"/>
        <v xml:space="preserve"> </v>
      </c>
      <c r="O308" s="464" t="str">
        <f t="shared" si="30"/>
        <v>01.01.2026</v>
      </c>
      <c r="P308" s="464" t="str">
        <f t="shared" si="31"/>
        <v>31.12.2026</v>
      </c>
      <c r="Q308" s="465">
        <f t="shared" si="32"/>
        <v>261</v>
      </c>
      <c r="R308" s="465">
        <f t="shared" si="33"/>
        <v>2349</v>
      </c>
      <c r="S308" s="465">
        <f t="shared" si="34"/>
        <v>-2349</v>
      </c>
    </row>
    <row r="309" spans="1:19" ht="13.5" customHeight="1" x14ac:dyDescent="0.2">
      <c r="A309" s="286"/>
      <c r="B309" s="286"/>
      <c r="C309" s="286"/>
      <c r="D309" s="391"/>
      <c r="E309" s="391"/>
      <c r="F309" s="304"/>
      <c r="G309" s="300"/>
      <c r="H309" s="300"/>
      <c r="I309" s="301"/>
      <c r="J309" s="301"/>
      <c r="K309" s="301"/>
      <c r="L309" s="301"/>
      <c r="M309" s="302">
        <f t="shared" si="28"/>
        <v>0</v>
      </c>
      <c r="N309" s="462" t="str">
        <f t="shared" si="29"/>
        <v xml:space="preserve"> </v>
      </c>
      <c r="O309" s="464" t="str">
        <f t="shared" si="30"/>
        <v>01.01.2026</v>
      </c>
      <c r="P309" s="464" t="str">
        <f t="shared" si="31"/>
        <v>31.12.2026</v>
      </c>
      <c r="Q309" s="465">
        <f t="shared" si="32"/>
        <v>261</v>
      </c>
      <c r="R309" s="465">
        <f t="shared" si="33"/>
        <v>2349</v>
      </c>
      <c r="S309" s="465">
        <f t="shared" si="34"/>
        <v>-2349</v>
      </c>
    </row>
    <row r="310" spans="1:19" ht="13.5" customHeight="1" x14ac:dyDescent="0.2">
      <c r="A310" s="286"/>
      <c r="B310" s="286"/>
      <c r="C310" s="286"/>
      <c r="D310" s="391"/>
      <c r="E310" s="391"/>
      <c r="F310" s="304"/>
      <c r="G310" s="300"/>
      <c r="H310" s="300"/>
      <c r="I310" s="301"/>
      <c r="J310" s="301"/>
      <c r="K310" s="301"/>
      <c r="L310" s="301"/>
      <c r="M310" s="302">
        <f t="shared" si="28"/>
        <v>0</v>
      </c>
      <c r="N310" s="462" t="str">
        <f t="shared" si="29"/>
        <v xml:space="preserve"> </v>
      </c>
      <c r="O310" s="464" t="str">
        <f t="shared" si="30"/>
        <v>01.01.2026</v>
      </c>
      <c r="P310" s="464" t="str">
        <f t="shared" si="31"/>
        <v>31.12.2026</v>
      </c>
      <c r="Q310" s="465">
        <f t="shared" si="32"/>
        <v>261</v>
      </c>
      <c r="R310" s="465">
        <f t="shared" si="33"/>
        <v>2349</v>
      </c>
      <c r="S310" s="465">
        <f t="shared" si="34"/>
        <v>-2349</v>
      </c>
    </row>
    <row r="311" spans="1:19" ht="13.5" customHeight="1" x14ac:dyDescent="0.2">
      <c r="A311" s="286"/>
      <c r="B311" s="286"/>
      <c r="C311" s="286"/>
      <c r="D311" s="391"/>
      <c r="E311" s="391"/>
      <c r="F311" s="304"/>
      <c r="G311" s="300"/>
      <c r="H311" s="300"/>
      <c r="I311" s="301"/>
      <c r="J311" s="301"/>
      <c r="K311" s="301"/>
      <c r="L311" s="301"/>
      <c r="M311" s="302">
        <f t="shared" si="28"/>
        <v>0</v>
      </c>
      <c r="N311" s="462" t="str">
        <f t="shared" si="29"/>
        <v xml:space="preserve"> </v>
      </c>
      <c r="O311" s="464" t="str">
        <f t="shared" si="30"/>
        <v>01.01.2026</v>
      </c>
      <c r="P311" s="464" t="str">
        <f t="shared" si="31"/>
        <v>31.12.2026</v>
      </c>
      <c r="Q311" s="465">
        <f t="shared" si="32"/>
        <v>261</v>
      </c>
      <c r="R311" s="465">
        <f t="shared" si="33"/>
        <v>2349</v>
      </c>
      <c r="S311" s="465">
        <f t="shared" si="34"/>
        <v>-2349</v>
      </c>
    </row>
    <row r="312" spans="1:19" ht="13.5" customHeight="1" x14ac:dyDescent="0.2">
      <c r="A312" s="286"/>
      <c r="B312" s="286"/>
      <c r="C312" s="286"/>
      <c r="D312" s="391"/>
      <c r="E312" s="391"/>
      <c r="F312" s="304"/>
      <c r="G312" s="300"/>
      <c r="H312" s="300"/>
      <c r="I312" s="301"/>
      <c r="J312" s="301"/>
      <c r="K312" s="301"/>
      <c r="L312" s="301"/>
      <c r="M312" s="302">
        <f t="shared" si="28"/>
        <v>0</v>
      </c>
      <c r="N312" s="462" t="str">
        <f t="shared" si="29"/>
        <v xml:space="preserve"> </v>
      </c>
      <c r="O312" s="464" t="str">
        <f t="shared" si="30"/>
        <v>01.01.2026</v>
      </c>
      <c r="P312" s="464" t="str">
        <f t="shared" si="31"/>
        <v>31.12.2026</v>
      </c>
      <c r="Q312" s="465">
        <f t="shared" si="32"/>
        <v>261</v>
      </c>
      <c r="R312" s="465">
        <f t="shared" si="33"/>
        <v>2349</v>
      </c>
      <c r="S312" s="465">
        <f t="shared" si="34"/>
        <v>-2349</v>
      </c>
    </row>
    <row r="313" spans="1:19" ht="13.5" customHeight="1" x14ac:dyDescent="0.2">
      <c r="A313" s="286"/>
      <c r="B313" s="286"/>
      <c r="C313" s="286"/>
      <c r="D313" s="391"/>
      <c r="E313" s="391"/>
      <c r="F313" s="304"/>
      <c r="G313" s="300"/>
      <c r="H313" s="300"/>
      <c r="I313" s="301"/>
      <c r="J313" s="301"/>
      <c r="K313" s="301"/>
      <c r="L313" s="301"/>
      <c r="M313" s="302">
        <f t="shared" si="28"/>
        <v>0</v>
      </c>
      <c r="N313" s="462" t="str">
        <f t="shared" si="29"/>
        <v xml:space="preserve"> </v>
      </c>
      <c r="O313" s="464" t="str">
        <f t="shared" si="30"/>
        <v>01.01.2026</v>
      </c>
      <c r="P313" s="464" t="str">
        <f t="shared" si="31"/>
        <v>31.12.2026</v>
      </c>
      <c r="Q313" s="465">
        <f t="shared" si="32"/>
        <v>261</v>
      </c>
      <c r="R313" s="465">
        <f t="shared" si="33"/>
        <v>2349</v>
      </c>
      <c r="S313" s="465">
        <f t="shared" si="34"/>
        <v>-2349</v>
      </c>
    </row>
    <row r="314" spans="1:19" ht="13.5" customHeight="1" x14ac:dyDescent="0.2">
      <c r="A314" s="286"/>
      <c r="B314" s="286"/>
      <c r="C314" s="286"/>
      <c r="D314" s="391"/>
      <c r="E314" s="391"/>
      <c r="F314" s="304"/>
      <c r="G314" s="300"/>
      <c r="H314" s="300"/>
      <c r="I314" s="301"/>
      <c r="J314" s="301"/>
      <c r="K314" s="301"/>
      <c r="L314" s="301"/>
      <c r="M314" s="302">
        <f t="shared" si="28"/>
        <v>0</v>
      </c>
      <c r="N314" s="462" t="str">
        <f t="shared" si="29"/>
        <v xml:space="preserve"> </v>
      </c>
      <c r="O314" s="464" t="str">
        <f t="shared" si="30"/>
        <v>01.01.2026</v>
      </c>
      <c r="P314" s="464" t="str">
        <f t="shared" si="31"/>
        <v>31.12.2026</v>
      </c>
      <c r="Q314" s="465">
        <f t="shared" si="32"/>
        <v>261</v>
      </c>
      <c r="R314" s="465">
        <f t="shared" si="33"/>
        <v>2349</v>
      </c>
      <c r="S314" s="465">
        <f t="shared" si="34"/>
        <v>-2349</v>
      </c>
    </row>
    <row r="315" spans="1:19" ht="13.5" customHeight="1" x14ac:dyDescent="0.2">
      <c r="A315" s="286"/>
      <c r="B315" s="286"/>
      <c r="C315" s="286"/>
      <c r="D315" s="391"/>
      <c r="E315" s="391"/>
      <c r="F315" s="304"/>
      <c r="G315" s="300"/>
      <c r="H315" s="300"/>
      <c r="I315" s="301"/>
      <c r="J315" s="301"/>
      <c r="K315" s="301"/>
      <c r="L315" s="301"/>
      <c r="M315" s="302">
        <f t="shared" si="28"/>
        <v>0</v>
      </c>
      <c r="N315" s="462" t="str">
        <f t="shared" si="29"/>
        <v xml:space="preserve"> </v>
      </c>
      <c r="O315" s="464" t="str">
        <f t="shared" si="30"/>
        <v>01.01.2026</v>
      </c>
      <c r="P315" s="464" t="str">
        <f t="shared" si="31"/>
        <v>31.12.2026</v>
      </c>
      <c r="Q315" s="465">
        <f t="shared" si="32"/>
        <v>261</v>
      </c>
      <c r="R315" s="465">
        <f t="shared" si="33"/>
        <v>2349</v>
      </c>
      <c r="S315" s="465">
        <f t="shared" si="34"/>
        <v>-2349</v>
      </c>
    </row>
    <row r="316" spans="1:19" ht="13.5" customHeight="1" x14ac:dyDescent="0.2">
      <c r="A316" s="286"/>
      <c r="B316" s="286"/>
      <c r="C316" s="286"/>
      <c r="D316" s="391"/>
      <c r="E316" s="391"/>
      <c r="F316" s="304"/>
      <c r="G316" s="300"/>
      <c r="H316" s="300"/>
      <c r="I316" s="301"/>
      <c r="J316" s="301"/>
      <c r="K316" s="301"/>
      <c r="L316" s="301"/>
      <c r="M316" s="302">
        <f t="shared" si="28"/>
        <v>0</v>
      </c>
      <c r="N316" s="462" t="str">
        <f t="shared" si="29"/>
        <v xml:space="preserve"> </v>
      </c>
      <c r="O316" s="464" t="str">
        <f t="shared" si="30"/>
        <v>01.01.2026</v>
      </c>
      <c r="P316" s="464" t="str">
        <f t="shared" si="31"/>
        <v>31.12.2026</v>
      </c>
      <c r="Q316" s="465">
        <f t="shared" si="32"/>
        <v>261</v>
      </c>
      <c r="R316" s="465">
        <f t="shared" si="33"/>
        <v>2349</v>
      </c>
      <c r="S316" s="465">
        <f t="shared" si="34"/>
        <v>-2349</v>
      </c>
    </row>
    <row r="317" spans="1:19" ht="13.5" customHeight="1" x14ac:dyDescent="0.2">
      <c r="A317" s="286"/>
      <c r="B317" s="286"/>
      <c r="C317" s="286"/>
      <c r="D317" s="391"/>
      <c r="E317" s="391"/>
      <c r="F317" s="304"/>
      <c r="G317" s="300"/>
      <c r="H317" s="300"/>
      <c r="I317" s="301"/>
      <c r="J317" s="301"/>
      <c r="K317" s="301"/>
      <c r="L317" s="301"/>
      <c r="M317" s="302">
        <f t="shared" si="28"/>
        <v>0</v>
      </c>
      <c r="N317" s="462" t="str">
        <f t="shared" si="29"/>
        <v xml:space="preserve"> </v>
      </c>
      <c r="O317" s="464" t="str">
        <f t="shared" si="30"/>
        <v>01.01.2026</v>
      </c>
      <c r="P317" s="464" t="str">
        <f t="shared" si="31"/>
        <v>31.12.2026</v>
      </c>
      <c r="Q317" s="465">
        <f t="shared" si="32"/>
        <v>261</v>
      </c>
      <c r="R317" s="465">
        <f t="shared" si="33"/>
        <v>2349</v>
      </c>
      <c r="S317" s="465">
        <f t="shared" si="34"/>
        <v>-2349</v>
      </c>
    </row>
    <row r="318" spans="1:19" ht="13.5" customHeight="1" x14ac:dyDescent="0.2">
      <c r="A318" s="286"/>
      <c r="B318" s="286"/>
      <c r="C318" s="286"/>
      <c r="D318" s="391"/>
      <c r="E318" s="391"/>
      <c r="F318" s="304"/>
      <c r="G318" s="300"/>
      <c r="H318" s="300"/>
      <c r="I318" s="301"/>
      <c r="J318" s="301"/>
      <c r="K318" s="301"/>
      <c r="L318" s="301"/>
      <c r="M318" s="302">
        <f t="shared" si="28"/>
        <v>0</v>
      </c>
      <c r="N318" s="462" t="str">
        <f t="shared" si="29"/>
        <v xml:space="preserve"> </v>
      </c>
      <c r="O318" s="464" t="str">
        <f t="shared" si="30"/>
        <v>01.01.2026</v>
      </c>
      <c r="P318" s="464" t="str">
        <f t="shared" si="31"/>
        <v>31.12.2026</v>
      </c>
      <c r="Q318" s="465">
        <f t="shared" si="32"/>
        <v>261</v>
      </c>
      <c r="R318" s="465">
        <f t="shared" si="33"/>
        <v>2349</v>
      </c>
      <c r="S318" s="465">
        <f t="shared" si="34"/>
        <v>-2349</v>
      </c>
    </row>
    <row r="319" spans="1:19" ht="13.5" customHeight="1" x14ac:dyDescent="0.2">
      <c r="A319" s="286"/>
      <c r="B319" s="286"/>
      <c r="C319" s="286"/>
      <c r="D319" s="391"/>
      <c r="E319" s="391"/>
      <c r="F319" s="304"/>
      <c r="G319" s="300"/>
      <c r="H319" s="300"/>
      <c r="I319" s="301"/>
      <c r="J319" s="301"/>
      <c r="K319" s="301"/>
      <c r="L319" s="301"/>
      <c r="M319" s="302">
        <f t="shared" si="28"/>
        <v>0</v>
      </c>
      <c r="N319" s="462" t="str">
        <f t="shared" si="29"/>
        <v xml:space="preserve"> </v>
      </c>
      <c r="O319" s="464" t="str">
        <f t="shared" si="30"/>
        <v>01.01.2026</v>
      </c>
      <c r="P319" s="464" t="str">
        <f t="shared" si="31"/>
        <v>31.12.2026</v>
      </c>
      <c r="Q319" s="465">
        <f t="shared" si="32"/>
        <v>261</v>
      </c>
      <c r="R319" s="465">
        <f t="shared" si="33"/>
        <v>2349</v>
      </c>
      <c r="S319" s="465">
        <f t="shared" si="34"/>
        <v>-2349</v>
      </c>
    </row>
    <row r="320" spans="1:19" ht="13.5" customHeight="1" x14ac:dyDescent="0.2">
      <c r="A320" s="286"/>
      <c r="B320" s="286"/>
      <c r="C320" s="286"/>
      <c r="D320" s="391"/>
      <c r="E320" s="391"/>
      <c r="F320" s="304"/>
      <c r="G320" s="300"/>
      <c r="H320" s="300"/>
      <c r="I320" s="301"/>
      <c r="J320" s="301"/>
      <c r="K320" s="301"/>
      <c r="L320" s="301"/>
      <c r="M320" s="302">
        <f t="shared" si="28"/>
        <v>0</v>
      </c>
      <c r="N320" s="462" t="str">
        <f t="shared" si="29"/>
        <v xml:space="preserve"> </v>
      </c>
      <c r="O320" s="464" t="str">
        <f t="shared" si="30"/>
        <v>01.01.2026</v>
      </c>
      <c r="P320" s="464" t="str">
        <f t="shared" si="31"/>
        <v>31.12.2026</v>
      </c>
      <c r="Q320" s="465">
        <f t="shared" si="32"/>
        <v>261</v>
      </c>
      <c r="R320" s="465">
        <f t="shared" si="33"/>
        <v>2349</v>
      </c>
      <c r="S320" s="465">
        <f t="shared" si="34"/>
        <v>-2349</v>
      </c>
    </row>
    <row r="321" spans="1:19" ht="13.5" customHeight="1" x14ac:dyDescent="0.2">
      <c r="A321" s="286"/>
      <c r="B321" s="286"/>
      <c r="C321" s="286"/>
      <c r="D321" s="391"/>
      <c r="E321" s="391"/>
      <c r="F321" s="304"/>
      <c r="G321" s="300"/>
      <c r="H321" s="300"/>
      <c r="I321" s="301"/>
      <c r="J321" s="301"/>
      <c r="K321" s="301"/>
      <c r="L321" s="301"/>
      <c r="M321" s="302">
        <f t="shared" si="28"/>
        <v>0</v>
      </c>
      <c r="N321" s="462" t="str">
        <f t="shared" si="29"/>
        <v xml:space="preserve"> </v>
      </c>
      <c r="O321" s="464" t="str">
        <f t="shared" si="30"/>
        <v>01.01.2026</v>
      </c>
      <c r="P321" s="464" t="str">
        <f t="shared" si="31"/>
        <v>31.12.2026</v>
      </c>
      <c r="Q321" s="465">
        <f t="shared" si="32"/>
        <v>261</v>
      </c>
      <c r="R321" s="465">
        <f t="shared" si="33"/>
        <v>2349</v>
      </c>
      <c r="S321" s="465">
        <f t="shared" si="34"/>
        <v>-2349</v>
      </c>
    </row>
    <row r="322" spans="1:19" ht="13.5" customHeight="1" x14ac:dyDescent="0.2">
      <c r="A322" s="286"/>
      <c r="B322" s="286"/>
      <c r="C322" s="286"/>
      <c r="D322" s="391"/>
      <c r="E322" s="391"/>
      <c r="F322" s="304"/>
      <c r="G322" s="300"/>
      <c r="H322" s="300"/>
      <c r="I322" s="301"/>
      <c r="J322" s="301"/>
      <c r="K322" s="301"/>
      <c r="L322" s="301"/>
      <c r="M322" s="302">
        <f t="shared" si="28"/>
        <v>0</v>
      </c>
      <c r="N322" s="462" t="str">
        <f t="shared" si="29"/>
        <v xml:space="preserve"> </v>
      </c>
      <c r="O322" s="464" t="str">
        <f t="shared" si="30"/>
        <v>01.01.2026</v>
      </c>
      <c r="P322" s="464" t="str">
        <f t="shared" si="31"/>
        <v>31.12.2026</v>
      </c>
      <c r="Q322" s="465">
        <f t="shared" si="32"/>
        <v>261</v>
      </c>
      <c r="R322" s="465">
        <f t="shared" si="33"/>
        <v>2349</v>
      </c>
      <c r="S322" s="465">
        <f t="shared" si="34"/>
        <v>-2349</v>
      </c>
    </row>
    <row r="323" spans="1:19" ht="13.5" customHeight="1" x14ac:dyDescent="0.2">
      <c r="A323" s="286"/>
      <c r="B323" s="286"/>
      <c r="C323" s="286"/>
      <c r="D323" s="391"/>
      <c r="E323" s="391"/>
      <c r="F323" s="304"/>
      <c r="G323" s="300"/>
      <c r="H323" s="300"/>
      <c r="I323" s="301"/>
      <c r="J323" s="301"/>
      <c r="K323" s="301"/>
      <c r="L323" s="301"/>
      <c r="M323" s="302">
        <f t="shared" si="28"/>
        <v>0</v>
      </c>
      <c r="N323" s="462" t="str">
        <f t="shared" si="29"/>
        <v xml:space="preserve"> </v>
      </c>
      <c r="O323" s="464" t="str">
        <f t="shared" si="30"/>
        <v>01.01.2026</v>
      </c>
      <c r="P323" s="464" t="str">
        <f t="shared" si="31"/>
        <v>31.12.2026</v>
      </c>
      <c r="Q323" s="465">
        <f t="shared" si="32"/>
        <v>261</v>
      </c>
      <c r="R323" s="465">
        <f t="shared" si="33"/>
        <v>2349</v>
      </c>
      <c r="S323" s="465">
        <f t="shared" si="34"/>
        <v>-2349</v>
      </c>
    </row>
    <row r="324" spans="1:19" ht="13.5" customHeight="1" x14ac:dyDescent="0.2">
      <c r="A324" s="286"/>
      <c r="B324" s="286"/>
      <c r="C324" s="286"/>
      <c r="D324" s="391"/>
      <c r="E324" s="391"/>
      <c r="F324" s="304"/>
      <c r="G324" s="300"/>
      <c r="H324" s="300"/>
      <c r="I324" s="301"/>
      <c r="J324" s="301"/>
      <c r="K324" s="301"/>
      <c r="L324" s="301"/>
      <c r="M324" s="302">
        <f t="shared" si="28"/>
        <v>0</v>
      </c>
      <c r="N324" s="462" t="str">
        <f t="shared" si="29"/>
        <v xml:space="preserve"> </v>
      </c>
      <c r="O324" s="464" t="str">
        <f t="shared" si="30"/>
        <v>01.01.2026</v>
      </c>
      <c r="P324" s="464" t="str">
        <f t="shared" si="31"/>
        <v>31.12.2026</v>
      </c>
      <c r="Q324" s="465">
        <f t="shared" si="32"/>
        <v>261</v>
      </c>
      <c r="R324" s="465">
        <f t="shared" si="33"/>
        <v>2349</v>
      </c>
      <c r="S324" s="465">
        <f t="shared" si="34"/>
        <v>-2349</v>
      </c>
    </row>
    <row r="325" spans="1:19" ht="13.5" customHeight="1" x14ac:dyDescent="0.2">
      <c r="A325" s="286"/>
      <c r="B325" s="286"/>
      <c r="C325" s="286"/>
      <c r="D325" s="391"/>
      <c r="E325" s="391"/>
      <c r="F325" s="304"/>
      <c r="G325" s="300"/>
      <c r="H325" s="300"/>
      <c r="I325" s="301"/>
      <c r="J325" s="301"/>
      <c r="K325" s="301"/>
      <c r="L325" s="301"/>
      <c r="M325" s="302">
        <f t="shared" si="28"/>
        <v>0</v>
      </c>
      <c r="N325" s="462" t="str">
        <f t="shared" si="29"/>
        <v xml:space="preserve"> </v>
      </c>
      <c r="O325" s="464" t="str">
        <f t="shared" si="30"/>
        <v>01.01.2026</v>
      </c>
      <c r="P325" s="464" t="str">
        <f t="shared" si="31"/>
        <v>31.12.2026</v>
      </c>
      <c r="Q325" s="465">
        <f t="shared" si="32"/>
        <v>261</v>
      </c>
      <c r="R325" s="465">
        <f t="shared" si="33"/>
        <v>2349</v>
      </c>
      <c r="S325" s="465">
        <f t="shared" si="34"/>
        <v>-2349</v>
      </c>
    </row>
    <row r="326" spans="1:19" ht="13.5" customHeight="1" x14ac:dyDescent="0.2">
      <c r="A326" s="286"/>
      <c r="B326" s="286"/>
      <c r="C326" s="286"/>
      <c r="D326" s="391"/>
      <c r="E326" s="391"/>
      <c r="F326" s="304"/>
      <c r="G326" s="300"/>
      <c r="H326" s="300"/>
      <c r="I326" s="301"/>
      <c r="J326" s="301"/>
      <c r="K326" s="301"/>
      <c r="L326" s="301"/>
      <c r="M326" s="302">
        <f t="shared" si="28"/>
        <v>0</v>
      </c>
      <c r="N326" s="462" t="str">
        <f t="shared" si="29"/>
        <v xml:space="preserve"> </v>
      </c>
      <c r="O326" s="464" t="str">
        <f t="shared" si="30"/>
        <v>01.01.2026</v>
      </c>
      <c r="P326" s="464" t="str">
        <f t="shared" si="31"/>
        <v>31.12.2026</v>
      </c>
      <c r="Q326" s="465">
        <f t="shared" si="32"/>
        <v>261</v>
      </c>
      <c r="R326" s="465">
        <f t="shared" si="33"/>
        <v>2349</v>
      </c>
      <c r="S326" s="465">
        <f t="shared" si="34"/>
        <v>-2349</v>
      </c>
    </row>
    <row r="327" spans="1:19" ht="13.5" customHeight="1" x14ac:dyDescent="0.2">
      <c r="A327" s="286"/>
      <c r="B327" s="286"/>
      <c r="C327" s="286"/>
      <c r="D327" s="391"/>
      <c r="E327" s="391"/>
      <c r="F327" s="304"/>
      <c r="G327" s="300"/>
      <c r="H327" s="300"/>
      <c r="I327" s="301"/>
      <c r="J327" s="301"/>
      <c r="K327" s="301"/>
      <c r="L327" s="301"/>
      <c r="M327" s="302">
        <f t="shared" si="28"/>
        <v>0</v>
      </c>
      <c r="N327" s="462" t="str">
        <f t="shared" si="29"/>
        <v xml:space="preserve"> </v>
      </c>
      <c r="O327" s="464" t="str">
        <f t="shared" si="30"/>
        <v>01.01.2026</v>
      </c>
      <c r="P327" s="464" t="str">
        <f t="shared" si="31"/>
        <v>31.12.2026</v>
      </c>
      <c r="Q327" s="465">
        <f t="shared" si="32"/>
        <v>261</v>
      </c>
      <c r="R327" s="465">
        <f t="shared" si="33"/>
        <v>2349</v>
      </c>
      <c r="S327" s="465">
        <f t="shared" si="34"/>
        <v>-2349</v>
      </c>
    </row>
    <row r="328" spans="1:19" ht="13.5" customHeight="1" x14ac:dyDescent="0.2">
      <c r="A328" s="286"/>
      <c r="B328" s="286"/>
      <c r="C328" s="286"/>
      <c r="D328" s="391"/>
      <c r="E328" s="391"/>
      <c r="F328" s="304"/>
      <c r="G328" s="300"/>
      <c r="H328" s="300"/>
      <c r="I328" s="301"/>
      <c r="J328" s="301"/>
      <c r="K328" s="301"/>
      <c r="L328" s="301"/>
      <c r="M328" s="302">
        <f t="shared" si="28"/>
        <v>0</v>
      </c>
      <c r="N328" s="462" t="str">
        <f t="shared" si="29"/>
        <v xml:space="preserve"> </v>
      </c>
      <c r="O328" s="464" t="str">
        <f t="shared" si="30"/>
        <v>01.01.2026</v>
      </c>
      <c r="P328" s="464" t="str">
        <f t="shared" si="31"/>
        <v>31.12.2026</v>
      </c>
      <c r="Q328" s="465">
        <f t="shared" si="32"/>
        <v>261</v>
      </c>
      <c r="R328" s="465">
        <f t="shared" si="33"/>
        <v>2349</v>
      </c>
      <c r="S328" s="465">
        <f t="shared" si="34"/>
        <v>-2349</v>
      </c>
    </row>
    <row r="329" spans="1:19" ht="13.5" customHeight="1" x14ac:dyDescent="0.2">
      <c r="A329" s="286"/>
      <c r="B329" s="286"/>
      <c r="C329" s="286"/>
      <c r="D329" s="391"/>
      <c r="E329" s="391"/>
      <c r="F329" s="304"/>
      <c r="G329" s="300"/>
      <c r="H329" s="300"/>
      <c r="I329" s="301"/>
      <c r="J329" s="301"/>
      <c r="K329" s="301"/>
      <c r="L329" s="301"/>
      <c r="M329" s="302">
        <f t="shared" si="28"/>
        <v>0</v>
      </c>
      <c r="N329" s="462" t="str">
        <f t="shared" si="29"/>
        <v xml:space="preserve"> </v>
      </c>
      <c r="O329" s="464" t="str">
        <f t="shared" si="30"/>
        <v>01.01.2026</v>
      </c>
      <c r="P329" s="464" t="str">
        <f t="shared" si="31"/>
        <v>31.12.2026</v>
      </c>
      <c r="Q329" s="465">
        <f t="shared" si="32"/>
        <v>261</v>
      </c>
      <c r="R329" s="465">
        <f t="shared" si="33"/>
        <v>2349</v>
      </c>
      <c r="S329" s="465">
        <f t="shared" si="34"/>
        <v>-2349</v>
      </c>
    </row>
    <row r="330" spans="1:19" ht="13.5" customHeight="1" x14ac:dyDescent="0.2">
      <c r="A330" s="286"/>
      <c r="B330" s="286"/>
      <c r="C330" s="286"/>
      <c r="D330" s="391"/>
      <c r="E330" s="391"/>
      <c r="F330" s="304"/>
      <c r="G330" s="300"/>
      <c r="H330" s="300"/>
      <c r="I330" s="301"/>
      <c r="J330" s="301"/>
      <c r="K330" s="301"/>
      <c r="L330" s="301"/>
      <c r="M330" s="302">
        <f t="shared" si="28"/>
        <v>0</v>
      </c>
      <c r="N330" s="462" t="str">
        <f t="shared" si="29"/>
        <v xml:space="preserve"> </v>
      </c>
      <c r="O330" s="464" t="str">
        <f t="shared" si="30"/>
        <v>01.01.2026</v>
      </c>
      <c r="P330" s="464" t="str">
        <f t="shared" si="31"/>
        <v>31.12.2026</v>
      </c>
      <c r="Q330" s="465">
        <f t="shared" si="32"/>
        <v>261</v>
      </c>
      <c r="R330" s="465">
        <f t="shared" si="33"/>
        <v>2349</v>
      </c>
      <c r="S330" s="465">
        <f t="shared" si="34"/>
        <v>-2349</v>
      </c>
    </row>
    <row r="331" spans="1:19" ht="13.5" customHeight="1" x14ac:dyDescent="0.2">
      <c r="A331" s="286"/>
      <c r="B331" s="286"/>
      <c r="C331" s="286"/>
      <c r="D331" s="391"/>
      <c r="E331" s="391"/>
      <c r="F331" s="304"/>
      <c r="G331" s="300"/>
      <c r="H331" s="300"/>
      <c r="I331" s="301"/>
      <c r="J331" s="301"/>
      <c r="K331" s="301"/>
      <c r="L331" s="301"/>
      <c r="M331" s="302">
        <f t="shared" si="28"/>
        <v>0</v>
      </c>
      <c r="N331" s="462" t="str">
        <f t="shared" si="29"/>
        <v xml:space="preserve"> </v>
      </c>
      <c r="O331" s="464" t="str">
        <f t="shared" si="30"/>
        <v>01.01.2026</v>
      </c>
      <c r="P331" s="464" t="str">
        <f t="shared" si="31"/>
        <v>31.12.2026</v>
      </c>
      <c r="Q331" s="465">
        <f t="shared" si="32"/>
        <v>261</v>
      </c>
      <c r="R331" s="465">
        <f t="shared" si="33"/>
        <v>2349</v>
      </c>
      <c r="S331" s="465">
        <f t="shared" si="34"/>
        <v>-2349</v>
      </c>
    </row>
    <row r="332" spans="1:19" ht="13.5" customHeight="1" x14ac:dyDescent="0.2">
      <c r="A332" s="286"/>
      <c r="B332" s="286"/>
      <c r="C332" s="286"/>
      <c r="D332" s="391"/>
      <c r="E332" s="391"/>
      <c r="F332" s="304"/>
      <c r="G332" s="300"/>
      <c r="H332" s="300"/>
      <c r="I332" s="301"/>
      <c r="J332" s="301"/>
      <c r="K332" s="301"/>
      <c r="L332" s="301"/>
      <c r="M332" s="302">
        <f t="shared" si="28"/>
        <v>0</v>
      </c>
      <c r="N332" s="462" t="str">
        <f t="shared" si="29"/>
        <v xml:space="preserve"> </v>
      </c>
      <c r="O332" s="464" t="str">
        <f t="shared" si="30"/>
        <v>01.01.2026</v>
      </c>
      <c r="P332" s="464" t="str">
        <f t="shared" si="31"/>
        <v>31.12.2026</v>
      </c>
      <c r="Q332" s="465">
        <f t="shared" si="32"/>
        <v>261</v>
      </c>
      <c r="R332" s="465">
        <f t="shared" si="33"/>
        <v>2349</v>
      </c>
      <c r="S332" s="465">
        <f t="shared" si="34"/>
        <v>-2349</v>
      </c>
    </row>
    <row r="333" spans="1:19" ht="13.5" customHeight="1" x14ac:dyDescent="0.2">
      <c r="A333" s="286"/>
      <c r="B333" s="286"/>
      <c r="C333" s="286"/>
      <c r="D333" s="391"/>
      <c r="E333" s="391"/>
      <c r="F333" s="304"/>
      <c r="G333" s="300"/>
      <c r="H333" s="300"/>
      <c r="I333" s="301"/>
      <c r="J333" s="301"/>
      <c r="K333" s="301"/>
      <c r="L333" s="301"/>
      <c r="M333" s="302">
        <f t="shared" si="28"/>
        <v>0</v>
      </c>
      <c r="N333" s="462" t="str">
        <f t="shared" si="29"/>
        <v xml:space="preserve"> </v>
      </c>
      <c r="O333" s="464" t="str">
        <f t="shared" si="30"/>
        <v>01.01.2026</v>
      </c>
      <c r="P333" s="464" t="str">
        <f t="shared" si="31"/>
        <v>31.12.2026</v>
      </c>
      <c r="Q333" s="465">
        <f t="shared" si="32"/>
        <v>261</v>
      </c>
      <c r="R333" s="465">
        <f t="shared" si="33"/>
        <v>2349</v>
      </c>
      <c r="S333" s="465">
        <f t="shared" si="34"/>
        <v>-2349</v>
      </c>
    </row>
    <row r="334" spans="1:19" ht="13.5" customHeight="1" x14ac:dyDescent="0.2">
      <c r="A334" s="286"/>
      <c r="B334" s="286"/>
      <c r="C334" s="286"/>
      <c r="D334" s="391"/>
      <c r="E334" s="391"/>
      <c r="F334" s="304"/>
      <c r="G334" s="300"/>
      <c r="H334" s="300"/>
      <c r="I334" s="301"/>
      <c r="J334" s="301"/>
      <c r="K334" s="301"/>
      <c r="L334" s="301"/>
      <c r="M334" s="302">
        <f t="shared" si="28"/>
        <v>0</v>
      </c>
      <c r="N334" s="462" t="str">
        <f t="shared" si="29"/>
        <v xml:space="preserve"> </v>
      </c>
      <c r="O334" s="464" t="str">
        <f t="shared" si="30"/>
        <v>01.01.2026</v>
      </c>
      <c r="P334" s="464" t="str">
        <f t="shared" si="31"/>
        <v>31.12.2026</v>
      </c>
      <c r="Q334" s="465">
        <f t="shared" si="32"/>
        <v>261</v>
      </c>
      <c r="R334" s="465">
        <f t="shared" si="33"/>
        <v>2349</v>
      </c>
      <c r="S334" s="465">
        <f t="shared" si="34"/>
        <v>-2349</v>
      </c>
    </row>
    <row r="335" spans="1:19" ht="13.5" customHeight="1" x14ac:dyDescent="0.2">
      <c r="A335" s="286"/>
      <c r="B335" s="286"/>
      <c r="C335" s="286"/>
      <c r="D335" s="391"/>
      <c r="E335" s="391"/>
      <c r="F335" s="304"/>
      <c r="G335" s="300"/>
      <c r="H335" s="300"/>
      <c r="I335" s="301"/>
      <c r="J335" s="301"/>
      <c r="K335" s="301"/>
      <c r="L335" s="301"/>
      <c r="M335" s="302">
        <f t="shared" si="28"/>
        <v>0</v>
      </c>
      <c r="N335" s="462" t="str">
        <f t="shared" si="29"/>
        <v xml:space="preserve"> </v>
      </c>
      <c r="O335" s="464" t="str">
        <f t="shared" si="30"/>
        <v>01.01.2026</v>
      </c>
      <c r="P335" s="464" t="str">
        <f t="shared" si="31"/>
        <v>31.12.2026</v>
      </c>
      <c r="Q335" s="465">
        <f t="shared" si="32"/>
        <v>261</v>
      </c>
      <c r="R335" s="465">
        <f t="shared" si="33"/>
        <v>2349</v>
      </c>
      <c r="S335" s="465">
        <f t="shared" si="34"/>
        <v>-2349</v>
      </c>
    </row>
    <row r="336" spans="1:19" ht="13.5" customHeight="1" x14ac:dyDescent="0.2">
      <c r="A336" s="286"/>
      <c r="B336" s="286"/>
      <c r="C336" s="286"/>
      <c r="D336" s="391"/>
      <c r="E336" s="391"/>
      <c r="F336" s="304"/>
      <c r="G336" s="300"/>
      <c r="H336" s="300"/>
      <c r="I336" s="301"/>
      <c r="J336" s="301"/>
      <c r="K336" s="301"/>
      <c r="L336" s="301"/>
      <c r="M336" s="302">
        <f t="shared" si="28"/>
        <v>0</v>
      </c>
      <c r="N336" s="462" t="str">
        <f t="shared" si="29"/>
        <v xml:space="preserve"> </v>
      </c>
      <c r="O336" s="464" t="str">
        <f t="shared" si="30"/>
        <v>01.01.2026</v>
      </c>
      <c r="P336" s="464" t="str">
        <f t="shared" si="31"/>
        <v>31.12.2026</v>
      </c>
      <c r="Q336" s="465">
        <f t="shared" si="32"/>
        <v>261</v>
      </c>
      <c r="R336" s="465">
        <f t="shared" si="33"/>
        <v>2349</v>
      </c>
      <c r="S336" s="465">
        <f t="shared" si="34"/>
        <v>-2349</v>
      </c>
    </row>
    <row r="337" spans="1:19" ht="13.5" customHeight="1" x14ac:dyDescent="0.2">
      <c r="A337" s="286"/>
      <c r="B337" s="286"/>
      <c r="C337" s="286"/>
      <c r="D337" s="391"/>
      <c r="E337" s="391"/>
      <c r="F337" s="304"/>
      <c r="G337" s="300"/>
      <c r="H337" s="300"/>
      <c r="I337" s="301"/>
      <c r="J337" s="301"/>
      <c r="K337" s="301"/>
      <c r="L337" s="301"/>
      <c r="M337" s="302">
        <f t="shared" si="28"/>
        <v>0</v>
      </c>
      <c r="N337" s="462" t="str">
        <f t="shared" si="29"/>
        <v xml:space="preserve"> </v>
      </c>
      <c r="O337" s="464" t="str">
        <f t="shared" si="30"/>
        <v>01.01.2026</v>
      </c>
      <c r="P337" s="464" t="str">
        <f t="shared" si="31"/>
        <v>31.12.2026</v>
      </c>
      <c r="Q337" s="465">
        <f t="shared" si="32"/>
        <v>261</v>
      </c>
      <c r="R337" s="465">
        <f t="shared" si="33"/>
        <v>2349</v>
      </c>
      <c r="S337" s="465">
        <f t="shared" si="34"/>
        <v>-2349</v>
      </c>
    </row>
    <row r="338" spans="1:19" ht="13.5" customHeight="1" x14ac:dyDescent="0.2">
      <c r="A338" s="286"/>
      <c r="B338" s="286"/>
      <c r="C338" s="286"/>
      <c r="D338" s="391"/>
      <c r="E338" s="391"/>
      <c r="F338" s="304"/>
      <c r="G338" s="300"/>
      <c r="H338" s="300"/>
      <c r="I338" s="301"/>
      <c r="J338" s="301"/>
      <c r="K338" s="301"/>
      <c r="L338" s="301"/>
      <c r="M338" s="302">
        <f t="shared" si="28"/>
        <v>0</v>
      </c>
      <c r="N338" s="462" t="str">
        <f t="shared" si="29"/>
        <v xml:space="preserve"> </v>
      </c>
      <c r="O338" s="464" t="str">
        <f t="shared" si="30"/>
        <v>01.01.2026</v>
      </c>
      <c r="P338" s="464" t="str">
        <f t="shared" si="31"/>
        <v>31.12.2026</v>
      </c>
      <c r="Q338" s="465">
        <f t="shared" si="32"/>
        <v>261</v>
      </c>
      <c r="R338" s="465">
        <f t="shared" si="33"/>
        <v>2349</v>
      </c>
      <c r="S338" s="465">
        <f t="shared" si="34"/>
        <v>-2349</v>
      </c>
    </row>
    <row r="339" spans="1:19" ht="13.5" customHeight="1" x14ac:dyDescent="0.2">
      <c r="A339" s="286"/>
      <c r="B339" s="286"/>
      <c r="C339" s="286"/>
      <c r="D339" s="391"/>
      <c r="E339" s="391"/>
      <c r="F339" s="304"/>
      <c r="G339" s="300"/>
      <c r="H339" s="300"/>
      <c r="I339" s="301"/>
      <c r="J339" s="301"/>
      <c r="K339" s="301"/>
      <c r="L339" s="301"/>
      <c r="M339" s="302">
        <f t="shared" si="28"/>
        <v>0</v>
      </c>
      <c r="N339" s="462" t="str">
        <f t="shared" si="29"/>
        <v xml:space="preserve"> </v>
      </c>
      <c r="O339" s="464" t="str">
        <f t="shared" si="30"/>
        <v>01.01.2026</v>
      </c>
      <c r="P339" s="464" t="str">
        <f t="shared" si="31"/>
        <v>31.12.2026</v>
      </c>
      <c r="Q339" s="465">
        <f t="shared" si="32"/>
        <v>261</v>
      </c>
      <c r="R339" s="465">
        <f t="shared" si="33"/>
        <v>2349</v>
      </c>
      <c r="S339" s="465">
        <f t="shared" si="34"/>
        <v>-2349</v>
      </c>
    </row>
    <row r="340" spans="1:19" ht="13.5" customHeight="1" x14ac:dyDescent="0.2">
      <c r="A340" s="286"/>
      <c r="B340" s="286"/>
      <c r="C340" s="286"/>
      <c r="D340" s="391"/>
      <c r="E340" s="391"/>
      <c r="F340" s="304"/>
      <c r="G340" s="300"/>
      <c r="H340" s="300"/>
      <c r="I340" s="301"/>
      <c r="J340" s="301"/>
      <c r="K340" s="301"/>
      <c r="L340" s="301"/>
      <c r="M340" s="302">
        <f t="shared" si="28"/>
        <v>0</v>
      </c>
      <c r="N340" s="462" t="str">
        <f t="shared" si="29"/>
        <v xml:space="preserve"> </v>
      </c>
      <c r="O340" s="464" t="str">
        <f t="shared" si="30"/>
        <v>01.01.2026</v>
      </c>
      <c r="P340" s="464" t="str">
        <f t="shared" si="31"/>
        <v>31.12.2026</v>
      </c>
      <c r="Q340" s="465">
        <f t="shared" si="32"/>
        <v>261</v>
      </c>
      <c r="R340" s="465">
        <f t="shared" si="33"/>
        <v>2349</v>
      </c>
      <c r="S340" s="465">
        <f t="shared" si="34"/>
        <v>-2349</v>
      </c>
    </row>
    <row r="341" spans="1:19" ht="13.5" customHeight="1" x14ac:dyDescent="0.2">
      <c r="A341" s="286"/>
      <c r="B341" s="286"/>
      <c r="C341" s="286"/>
      <c r="D341" s="391"/>
      <c r="E341" s="391"/>
      <c r="F341" s="304"/>
      <c r="G341" s="300"/>
      <c r="H341" s="300"/>
      <c r="I341" s="301"/>
      <c r="J341" s="301"/>
      <c r="K341" s="301"/>
      <c r="L341" s="301"/>
      <c r="M341" s="302">
        <f t="shared" si="28"/>
        <v>0</v>
      </c>
      <c r="N341" s="462" t="str">
        <f t="shared" si="29"/>
        <v xml:space="preserve"> </v>
      </c>
      <c r="O341" s="464" t="str">
        <f t="shared" si="30"/>
        <v>01.01.2026</v>
      </c>
      <c r="P341" s="464" t="str">
        <f t="shared" si="31"/>
        <v>31.12.2026</v>
      </c>
      <c r="Q341" s="465">
        <f t="shared" si="32"/>
        <v>261</v>
      </c>
      <c r="R341" s="465">
        <f t="shared" si="33"/>
        <v>2349</v>
      </c>
      <c r="S341" s="465">
        <f t="shared" si="34"/>
        <v>-2349</v>
      </c>
    </row>
    <row r="342" spans="1:19" ht="13.5" customHeight="1" x14ac:dyDescent="0.2">
      <c r="A342" s="286"/>
      <c r="B342" s="286"/>
      <c r="C342" s="286"/>
      <c r="D342" s="391"/>
      <c r="E342" s="391"/>
      <c r="F342" s="304"/>
      <c r="G342" s="300"/>
      <c r="H342" s="300"/>
      <c r="I342" s="301"/>
      <c r="J342" s="301"/>
      <c r="K342" s="301"/>
      <c r="L342" s="301"/>
      <c r="M342" s="302">
        <f t="shared" si="28"/>
        <v>0</v>
      </c>
      <c r="N342" s="462" t="str">
        <f t="shared" si="29"/>
        <v xml:space="preserve"> </v>
      </c>
      <c r="O342" s="464" t="str">
        <f t="shared" si="30"/>
        <v>01.01.2026</v>
      </c>
      <c r="P342" s="464" t="str">
        <f t="shared" si="31"/>
        <v>31.12.2026</v>
      </c>
      <c r="Q342" s="465">
        <f t="shared" si="32"/>
        <v>261</v>
      </c>
      <c r="R342" s="465">
        <f t="shared" si="33"/>
        <v>2349</v>
      </c>
      <c r="S342" s="465">
        <f t="shared" si="34"/>
        <v>-2349</v>
      </c>
    </row>
    <row r="343" spans="1:19" ht="13.5" customHeight="1" x14ac:dyDescent="0.2">
      <c r="A343" s="286"/>
      <c r="B343" s="286"/>
      <c r="C343" s="286"/>
      <c r="D343" s="391"/>
      <c r="E343" s="391"/>
      <c r="F343" s="304"/>
      <c r="G343" s="300"/>
      <c r="H343" s="300"/>
      <c r="I343" s="301"/>
      <c r="J343" s="301"/>
      <c r="K343" s="301"/>
      <c r="L343" s="301"/>
      <c r="M343" s="302">
        <f t="shared" si="28"/>
        <v>0</v>
      </c>
      <c r="N343" s="462" t="str">
        <f t="shared" si="29"/>
        <v xml:space="preserve"> </v>
      </c>
      <c r="O343" s="464" t="str">
        <f t="shared" si="30"/>
        <v>01.01.2026</v>
      </c>
      <c r="P343" s="464" t="str">
        <f t="shared" si="31"/>
        <v>31.12.2026</v>
      </c>
      <c r="Q343" s="465">
        <f t="shared" si="32"/>
        <v>261</v>
      </c>
      <c r="R343" s="465">
        <f t="shared" si="33"/>
        <v>2349</v>
      </c>
      <c r="S343" s="465">
        <f t="shared" si="34"/>
        <v>-2349</v>
      </c>
    </row>
    <row r="344" spans="1:19" ht="13.5" customHeight="1" x14ac:dyDescent="0.2">
      <c r="A344" s="286"/>
      <c r="B344" s="286"/>
      <c r="C344" s="286"/>
      <c r="D344" s="391"/>
      <c r="E344" s="391"/>
      <c r="F344" s="304"/>
      <c r="G344" s="300"/>
      <c r="H344" s="300"/>
      <c r="I344" s="301"/>
      <c r="J344" s="301"/>
      <c r="K344" s="301"/>
      <c r="L344" s="301"/>
      <c r="M344" s="302">
        <f t="shared" si="28"/>
        <v>0</v>
      </c>
      <c r="N344" s="462" t="str">
        <f t="shared" si="29"/>
        <v xml:space="preserve"> </v>
      </c>
      <c r="O344" s="464" t="str">
        <f t="shared" si="30"/>
        <v>01.01.2026</v>
      </c>
      <c r="P344" s="464" t="str">
        <f t="shared" si="31"/>
        <v>31.12.2026</v>
      </c>
      <c r="Q344" s="465">
        <f t="shared" si="32"/>
        <v>261</v>
      </c>
      <c r="R344" s="465">
        <f t="shared" si="33"/>
        <v>2349</v>
      </c>
      <c r="S344" s="465">
        <f t="shared" si="34"/>
        <v>-2349</v>
      </c>
    </row>
    <row r="345" spans="1:19" ht="13.5" customHeight="1" x14ac:dyDescent="0.2">
      <c r="A345" s="286"/>
      <c r="B345" s="286"/>
      <c r="C345" s="286"/>
      <c r="D345" s="391"/>
      <c r="E345" s="391"/>
      <c r="F345" s="304"/>
      <c r="G345" s="300"/>
      <c r="H345" s="300"/>
      <c r="I345" s="301"/>
      <c r="J345" s="301"/>
      <c r="K345" s="301"/>
      <c r="L345" s="301"/>
      <c r="M345" s="302">
        <f t="shared" si="28"/>
        <v>0</v>
      </c>
      <c r="N345" s="462" t="str">
        <f t="shared" si="29"/>
        <v xml:space="preserve"> </v>
      </c>
      <c r="O345" s="464" t="str">
        <f t="shared" si="30"/>
        <v>01.01.2026</v>
      </c>
      <c r="P345" s="464" t="str">
        <f t="shared" si="31"/>
        <v>31.12.2026</v>
      </c>
      <c r="Q345" s="465">
        <f t="shared" si="32"/>
        <v>261</v>
      </c>
      <c r="R345" s="465">
        <f t="shared" si="33"/>
        <v>2349</v>
      </c>
      <c r="S345" s="465">
        <f t="shared" si="34"/>
        <v>-2349</v>
      </c>
    </row>
    <row r="346" spans="1:19" ht="13.5" customHeight="1" x14ac:dyDescent="0.2">
      <c r="A346" s="286"/>
      <c r="B346" s="286"/>
      <c r="C346" s="286"/>
      <c r="D346" s="391"/>
      <c r="E346" s="391"/>
      <c r="F346" s="304"/>
      <c r="G346" s="300"/>
      <c r="H346" s="300"/>
      <c r="I346" s="301"/>
      <c r="J346" s="301"/>
      <c r="K346" s="301"/>
      <c r="L346" s="301"/>
      <c r="M346" s="302">
        <f t="shared" si="28"/>
        <v>0</v>
      </c>
      <c r="N346" s="462" t="str">
        <f t="shared" si="29"/>
        <v xml:space="preserve"> </v>
      </c>
      <c r="O346" s="464" t="str">
        <f t="shared" si="30"/>
        <v>01.01.2026</v>
      </c>
      <c r="P346" s="464" t="str">
        <f t="shared" si="31"/>
        <v>31.12.2026</v>
      </c>
      <c r="Q346" s="465">
        <f t="shared" si="32"/>
        <v>261</v>
      </c>
      <c r="R346" s="465">
        <f t="shared" si="33"/>
        <v>2349</v>
      </c>
      <c r="S346" s="465">
        <f t="shared" si="34"/>
        <v>-2349</v>
      </c>
    </row>
    <row r="347" spans="1:19" ht="13.5" customHeight="1" x14ac:dyDescent="0.2">
      <c r="A347" s="286"/>
      <c r="B347" s="286"/>
      <c r="C347" s="286"/>
      <c r="D347" s="391"/>
      <c r="E347" s="391"/>
      <c r="F347" s="304"/>
      <c r="G347" s="300"/>
      <c r="H347" s="300"/>
      <c r="I347" s="301"/>
      <c r="J347" s="301"/>
      <c r="K347" s="301"/>
      <c r="L347" s="301"/>
      <c r="M347" s="302">
        <f t="shared" ref="M347:M410" si="35">SUM(I347:L347)</f>
        <v>0</v>
      </c>
      <c r="N347" s="462" t="str">
        <f t="shared" ref="N347:N410" si="36">CONCATENATE(A347," ",B347)</f>
        <v xml:space="preserve"> </v>
      </c>
      <c r="O347" s="464" t="str">
        <f t="shared" ref="O347:O410" si="37">IF(YEAR($G347)&lt;$B$5,CONCATENATE("01.01.",$B$5),$G347)</f>
        <v>01.01.2026</v>
      </c>
      <c r="P347" s="464" t="str">
        <f t="shared" ref="P347:P410" si="38">IF($H347="",CONCATENATE("31.12.",$B$5),H347)</f>
        <v>31.12.2026</v>
      </c>
      <c r="Q347" s="465">
        <f t="shared" ref="Q347:Q410" si="39">NETWORKDAYS(O347,P347)</f>
        <v>261</v>
      </c>
      <c r="R347" s="465">
        <f t="shared" ref="R347:R410" si="40">IF(E347="",($Q347*9),($Q347*9)*$E347)</f>
        <v>2349</v>
      </c>
      <c r="S347" s="465">
        <f t="shared" ref="S347:S410" si="41">M347-R347</f>
        <v>-2349</v>
      </c>
    </row>
    <row r="348" spans="1:19" ht="13.5" customHeight="1" x14ac:dyDescent="0.2">
      <c r="A348" s="286"/>
      <c r="B348" s="286"/>
      <c r="C348" s="286"/>
      <c r="D348" s="391"/>
      <c r="E348" s="391"/>
      <c r="F348" s="304"/>
      <c r="G348" s="300"/>
      <c r="H348" s="300"/>
      <c r="I348" s="301"/>
      <c r="J348" s="301"/>
      <c r="K348" s="301"/>
      <c r="L348" s="301"/>
      <c r="M348" s="302">
        <f t="shared" si="35"/>
        <v>0</v>
      </c>
      <c r="N348" s="462" t="str">
        <f t="shared" si="36"/>
        <v xml:space="preserve"> </v>
      </c>
      <c r="O348" s="464" t="str">
        <f t="shared" si="37"/>
        <v>01.01.2026</v>
      </c>
      <c r="P348" s="464" t="str">
        <f t="shared" si="38"/>
        <v>31.12.2026</v>
      </c>
      <c r="Q348" s="465">
        <f t="shared" si="39"/>
        <v>261</v>
      </c>
      <c r="R348" s="465">
        <f t="shared" si="40"/>
        <v>2349</v>
      </c>
      <c r="S348" s="465">
        <f t="shared" si="41"/>
        <v>-2349</v>
      </c>
    </row>
    <row r="349" spans="1:19" ht="13.5" customHeight="1" x14ac:dyDescent="0.2">
      <c r="A349" s="286"/>
      <c r="B349" s="286"/>
      <c r="C349" s="286"/>
      <c r="D349" s="391"/>
      <c r="E349" s="391"/>
      <c r="F349" s="304"/>
      <c r="G349" s="300"/>
      <c r="H349" s="300"/>
      <c r="I349" s="301"/>
      <c r="J349" s="301"/>
      <c r="K349" s="301"/>
      <c r="L349" s="301"/>
      <c r="M349" s="302">
        <f t="shared" si="35"/>
        <v>0</v>
      </c>
      <c r="N349" s="462" t="str">
        <f t="shared" si="36"/>
        <v xml:space="preserve"> </v>
      </c>
      <c r="O349" s="464" t="str">
        <f t="shared" si="37"/>
        <v>01.01.2026</v>
      </c>
      <c r="P349" s="464" t="str">
        <f t="shared" si="38"/>
        <v>31.12.2026</v>
      </c>
      <c r="Q349" s="465">
        <f t="shared" si="39"/>
        <v>261</v>
      </c>
      <c r="R349" s="465">
        <f t="shared" si="40"/>
        <v>2349</v>
      </c>
      <c r="S349" s="465">
        <f t="shared" si="41"/>
        <v>-2349</v>
      </c>
    </row>
    <row r="350" spans="1:19" ht="13.5" customHeight="1" x14ac:dyDescent="0.2">
      <c r="A350" s="286"/>
      <c r="B350" s="286"/>
      <c r="C350" s="286"/>
      <c r="D350" s="391"/>
      <c r="E350" s="391"/>
      <c r="F350" s="304"/>
      <c r="G350" s="300"/>
      <c r="H350" s="300"/>
      <c r="I350" s="301"/>
      <c r="J350" s="301"/>
      <c r="K350" s="301"/>
      <c r="L350" s="301"/>
      <c r="M350" s="302">
        <f t="shared" si="35"/>
        <v>0</v>
      </c>
      <c r="N350" s="462" t="str">
        <f t="shared" si="36"/>
        <v xml:space="preserve"> </v>
      </c>
      <c r="O350" s="464" t="str">
        <f t="shared" si="37"/>
        <v>01.01.2026</v>
      </c>
      <c r="P350" s="464" t="str">
        <f t="shared" si="38"/>
        <v>31.12.2026</v>
      </c>
      <c r="Q350" s="465">
        <f t="shared" si="39"/>
        <v>261</v>
      </c>
      <c r="R350" s="465">
        <f t="shared" si="40"/>
        <v>2349</v>
      </c>
      <c r="S350" s="465">
        <f t="shared" si="41"/>
        <v>-2349</v>
      </c>
    </row>
    <row r="351" spans="1:19" ht="13.5" customHeight="1" x14ac:dyDescent="0.2">
      <c r="A351" s="286"/>
      <c r="B351" s="286"/>
      <c r="C351" s="286"/>
      <c r="D351" s="391"/>
      <c r="E351" s="391"/>
      <c r="F351" s="304"/>
      <c r="G351" s="300"/>
      <c r="H351" s="300"/>
      <c r="I351" s="301"/>
      <c r="J351" s="301"/>
      <c r="K351" s="301"/>
      <c r="L351" s="301"/>
      <c r="M351" s="302">
        <f t="shared" si="35"/>
        <v>0</v>
      </c>
      <c r="N351" s="462" t="str">
        <f t="shared" si="36"/>
        <v xml:space="preserve"> </v>
      </c>
      <c r="O351" s="464" t="str">
        <f t="shared" si="37"/>
        <v>01.01.2026</v>
      </c>
      <c r="P351" s="464" t="str">
        <f t="shared" si="38"/>
        <v>31.12.2026</v>
      </c>
      <c r="Q351" s="465">
        <f t="shared" si="39"/>
        <v>261</v>
      </c>
      <c r="R351" s="465">
        <f t="shared" si="40"/>
        <v>2349</v>
      </c>
      <c r="S351" s="465">
        <f t="shared" si="41"/>
        <v>-2349</v>
      </c>
    </row>
    <row r="352" spans="1:19" ht="13.5" customHeight="1" x14ac:dyDescent="0.2">
      <c r="A352" s="286"/>
      <c r="B352" s="286"/>
      <c r="C352" s="286"/>
      <c r="D352" s="391"/>
      <c r="E352" s="391"/>
      <c r="F352" s="304"/>
      <c r="G352" s="300"/>
      <c r="H352" s="300"/>
      <c r="I352" s="301"/>
      <c r="J352" s="301"/>
      <c r="K352" s="301"/>
      <c r="L352" s="301"/>
      <c r="M352" s="302">
        <f t="shared" si="35"/>
        <v>0</v>
      </c>
      <c r="N352" s="462" t="str">
        <f t="shared" si="36"/>
        <v xml:space="preserve"> </v>
      </c>
      <c r="O352" s="464" t="str">
        <f t="shared" si="37"/>
        <v>01.01.2026</v>
      </c>
      <c r="P352" s="464" t="str">
        <f t="shared" si="38"/>
        <v>31.12.2026</v>
      </c>
      <c r="Q352" s="465">
        <f t="shared" si="39"/>
        <v>261</v>
      </c>
      <c r="R352" s="465">
        <f t="shared" si="40"/>
        <v>2349</v>
      </c>
      <c r="S352" s="465">
        <f t="shared" si="41"/>
        <v>-2349</v>
      </c>
    </row>
    <row r="353" spans="1:19" ht="13.5" customHeight="1" x14ac:dyDescent="0.2">
      <c r="A353" s="286"/>
      <c r="B353" s="286"/>
      <c r="C353" s="286"/>
      <c r="D353" s="391"/>
      <c r="E353" s="391"/>
      <c r="F353" s="304"/>
      <c r="G353" s="300"/>
      <c r="H353" s="300"/>
      <c r="I353" s="301"/>
      <c r="J353" s="301"/>
      <c r="K353" s="301"/>
      <c r="L353" s="301"/>
      <c r="M353" s="302">
        <f t="shared" si="35"/>
        <v>0</v>
      </c>
      <c r="N353" s="462" t="str">
        <f t="shared" si="36"/>
        <v xml:space="preserve"> </v>
      </c>
      <c r="O353" s="464" t="str">
        <f t="shared" si="37"/>
        <v>01.01.2026</v>
      </c>
      <c r="P353" s="464" t="str">
        <f t="shared" si="38"/>
        <v>31.12.2026</v>
      </c>
      <c r="Q353" s="465">
        <f t="shared" si="39"/>
        <v>261</v>
      </c>
      <c r="R353" s="465">
        <f t="shared" si="40"/>
        <v>2349</v>
      </c>
      <c r="S353" s="465">
        <f t="shared" si="41"/>
        <v>-2349</v>
      </c>
    </row>
    <row r="354" spans="1:19" ht="13.5" customHeight="1" x14ac:dyDescent="0.2">
      <c r="A354" s="286"/>
      <c r="B354" s="286"/>
      <c r="C354" s="286"/>
      <c r="D354" s="391"/>
      <c r="E354" s="391"/>
      <c r="F354" s="304"/>
      <c r="G354" s="300"/>
      <c r="H354" s="300"/>
      <c r="I354" s="301"/>
      <c r="J354" s="301"/>
      <c r="K354" s="301"/>
      <c r="L354" s="301"/>
      <c r="M354" s="302">
        <f t="shared" si="35"/>
        <v>0</v>
      </c>
      <c r="N354" s="462" t="str">
        <f t="shared" si="36"/>
        <v xml:space="preserve"> </v>
      </c>
      <c r="O354" s="464" t="str">
        <f t="shared" si="37"/>
        <v>01.01.2026</v>
      </c>
      <c r="P354" s="464" t="str">
        <f t="shared" si="38"/>
        <v>31.12.2026</v>
      </c>
      <c r="Q354" s="465">
        <f t="shared" si="39"/>
        <v>261</v>
      </c>
      <c r="R354" s="465">
        <f t="shared" si="40"/>
        <v>2349</v>
      </c>
      <c r="S354" s="465">
        <f t="shared" si="41"/>
        <v>-2349</v>
      </c>
    </row>
    <row r="355" spans="1:19" ht="13.5" customHeight="1" x14ac:dyDescent="0.2">
      <c r="A355" s="286"/>
      <c r="B355" s="286"/>
      <c r="C355" s="286"/>
      <c r="D355" s="391"/>
      <c r="E355" s="391"/>
      <c r="F355" s="304"/>
      <c r="G355" s="300"/>
      <c r="H355" s="300"/>
      <c r="I355" s="301"/>
      <c r="J355" s="301"/>
      <c r="K355" s="301"/>
      <c r="L355" s="301"/>
      <c r="M355" s="302">
        <f t="shared" si="35"/>
        <v>0</v>
      </c>
      <c r="N355" s="462" t="str">
        <f t="shared" si="36"/>
        <v xml:space="preserve"> </v>
      </c>
      <c r="O355" s="464" t="str">
        <f t="shared" si="37"/>
        <v>01.01.2026</v>
      </c>
      <c r="P355" s="464" t="str">
        <f t="shared" si="38"/>
        <v>31.12.2026</v>
      </c>
      <c r="Q355" s="465">
        <f t="shared" si="39"/>
        <v>261</v>
      </c>
      <c r="R355" s="465">
        <f t="shared" si="40"/>
        <v>2349</v>
      </c>
      <c r="S355" s="465">
        <f t="shared" si="41"/>
        <v>-2349</v>
      </c>
    </row>
    <row r="356" spans="1:19" ht="13.5" customHeight="1" x14ac:dyDescent="0.2">
      <c r="A356" s="286"/>
      <c r="B356" s="286"/>
      <c r="C356" s="286"/>
      <c r="D356" s="391"/>
      <c r="E356" s="391"/>
      <c r="F356" s="304"/>
      <c r="G356" s="300"/>
      <c r="H356" s="300"/>
      <c r="I356" s="301"/>
      <c r="J356" s="301"/>
      <c r="K356" s="301"/>
      <c r="L356" s="301"/>
      <c r="M356" s="302">
        <f t="shared" si="35"/>
        <v>0</v>
      </c>
      <c r="N356" s="462" t="str">
        <f t="shared" si="36"/>
        <v xml:space="preserve"> </v>
      </c>
      <c r="O356" s="464" t="str">
        <f t="shared" si="37"/>
        <v>01.01.2026</v>
      </c>
      <c r="P356" s="464" t="str">
        <f t="shared" si="38"/>
        <v>31.12.2026</v>
      </c>
      <c r="Q356" s="465">
        <f t="shared" si="39"/>
        <v>261</v>
      </c>
      <c r="R356" s="465">
        <f t="shared" si="40"/>
        <v>2349</v>
      </c>
      <c r="S356" s="465">
        <f t="shared" si="41"/>
        <v>-2349</v>
      </c>
    </row>
    <row r="357" spans="1:19" ht="13.5" customHeight="1" x14ac:dyDescent="0.2">
      <c r="A357" s="286"/>
      <c r="B357" s="286"/>
      <c r="C357" s="286"/>
      <c r="D357" s="391"/>
      <c r="E357" s="391"/>
      <c r="F357" s="304"/>
      <c r="G357" s="300"/>
      <c r="H357" s="300"/>
      <c r="I357" s="301"/>
      <c r="J357" s="301"/>
      <c r="K357" s="301"/>
      <c r="L357" s="301"/>
      <c r="M357" s="302">
        <f t="shared" si="35"/>
        <v>0</v>
      </c>
      <c r="N357" s="462" t="str">
        <f t="shared" si="36"/>
        <v xml:space="preserve"> </v>
      </c>
      <c r="O357" s="464" t="str">
        <f t="shared" si="37"/>
        <v>01.01.2026</v>
      </c>
      <c r="P357" s="464" t="str">
        <f t="shared" si="38"/>
        <v>31.12.2026</v>
      </c>
      <c r="Q357" s="465">
        <f t="shared" si="39"/>
        <v>261</v>
      </c>
      <c r="R357" s="465">
        <f t="shared" si="40"/>
        <v>2349</v>
      </c>
      <c r="S357" s="465">
        <f t="shared" si="41"/>
        <v>-2349</v>
      </c>
    </row>
    <row r="358" spans="1:19" ht="13.5" customHeight="1" x14ac:dyDescent="0.2">
      <c r="A358" s="286"/>
      <c r="B358" s="286"/>
      <c r="C358" s="286"/>
      <c r="D358" s="391"/>
      <c r="E358" s="391"/>
      <c r="F358" s="304"/>
      <c r="G358" s="300"/>
      <c r="H358" s="300"/>
      <c r="I358" s="301"/>
      <c r="J358" s="301"/>
      <c r="K358" s="301"/>
      <c r="L358" s="301"/>
      <c r="M358" s="302">
        <f t="shared" si="35"/>
        <v>0</v>
      </c>
      <c r="N358" s="462" t="str">
        <f t="shared" si="36"/>
        <v xml:space="preserve"> </v>
      </c>
      <c r="O358" s="464" t="str">
        <f t="shared" si="37"/>
        <v>01.01.2026</v>
      </c>
      <c r="P358" s="464" t="str">
        <f t="shared" si="38"/>
        <v>31.12.2026</v>
      </c>
      <c r="Q358" s="465">
        <f t="shared" si="39"/>
        <v>261</v>
      </c>
      <c r="R358" s="465">
        <f t="shared" si="40"/>
        <v>2349</v>
      </c>
      <c r="S358" s="465">
        <f t="shared" si="41"/>
        <v>-2349</v>
      </c>
    </row>
    <row r="359" spans="1:19" ht="13.5" customHeight="1" x14ac:dyDescent="0.2">
      <c r="A359" s="286"/>
      <c r="B359" s="286"/>
      <c r="C359" s="286"/>
      <c r="D359" s="391"/>
      <c r="E359" s="391"/>
      <c r="F359" s="304"/>
      <c r="G359" s="300"/>
      <c r="H359" s="300"/>
      <c r="I359" s="301"/>
      <c r="J359" s="301"/>
      <c r="K359" s="301"/>
      <c r="L359" s="301"/>
      <c r="M359" s="302">
        <f t="shared" si="35"/>
        <v>0</v>
      </c>
      <c r="N359" s="462" t="str">
        <f t="shared" si="36"/>
        <v xml:space="preserve"> </v>
      </c>
      <c r="O359" s="464" t="str">
        <f t="shared" si="37"/>
        <v>01.01.2026</v>
      </c>
      <c r="P359" s="464" t="str">
        <f t="shared" si="38"/>
        <v>31.12.2026</v>
      </c>
      <c r="Q359" s="465">
        <f t="shared" si="39"/>
        <v>261</v>
      </c>
      <c r="R359" s="465">
        <f t="shared" si="40"/>
        <v>2349</v>
      </c>
      <c r="S359" s="465">
        <f t="shared" si="41"/>
        <v>-2349</v>
      </c>
    </row>
    <row r="360" spans="1:19" ht="13.5" customHeight="1" x14ac:dyDescent="0.2">
      <c r="A360" s="286"/>
      <c r="B360" s="286"/>
      <c r="C360" s="286"/>
      <c r="D360" s="391"/>
      <c r="E360" s="391"/>
      <c r="F360" s="304"/>
      <c r="G360" s="300"/>
      <c r="H360" s="300"/>
      <c r="I360" s="301"/>
      <c r="J360" s="301"/>
      <c r="K360" s="301"/>
      <c r="L360" s="301"/>
      <c r="M360" s="302">
        <f t="shared" si="35"/>
        <v>0</v>
      </c>
      <c r="N360" s="462" t="str">
        <f t="shared" si="36"/>
        <v xml:space="preserve"> </v>
      </c>
      <c r="O360" s="464" t="str">
        <f t="shared" si="37"/>
        <v>01.01.2026</v>
      </c>
      <c r="P360" s="464" t="str">
        <f t="shared" si="38"/>
        <v>31.12.2026</v>
      </c>
      <c r="Q360" s="465">
        <f t="shared" si="39"/>
        <v>261</v>
      </c>
      <c r="R360" s="465">
        <f t="shared" si="40"/>
        <v>2349</v>
      </c>
      <c r="S360" s="465">
        <f t="shared" si="41"/>
        <v>-2349</v>
      </c>
    </row>
    <row r="361" spans="1:19" ht="13.5" customHeight="1" x14ac:dyDescent="0.2">
      <c r="A361" s="286"/>
      <c r="B361" s="286"/>
      <c r="C361" s="286"/>
      <c r="D361" s="391"/>
      <c r="E361" s="391"/>
      <c r="F361" s="304"/>
      <c r="G361" s="300"/>
      <c r="H361" s="300"/>
      <c r="I361" s="301"/>
      <c r="J361" s="301"/>
      <c r="K361" s="301"/>
      <c r="L361" s="301"/>
      <c r="M361" s="302">
        <f t="shared" si="35"/>
        <v>0</v>
      </c>
      <c r="N361" s="462" t="str">
        <f t="shared" si="36"/>
        <v xml:space="preserve"> </v>
      </c>
      <c r="O361" s="464" t="str">
        <f t="shared" si="37"/>
        <v>01.01.2026</v>
      </c>
      <c r="P361" s="464" t="str">
        <f t="shared" si="38"/>
        <v>31.12.2026</v>
      </c>
      <c r="Q361" s="465">
        <f t="shared" si="39"/>
        <v>261</v>
      </c>
      <c r="R361" s="465">
        <f t="shared" si="40"/>
        <v>2349</v>
      </c>
      <c r="S361" s="465">
        <f t="shared" si="41"/>
        <v>-2349</v>
      </c>
    </row>
    <row r="362" spans="1:19" ht="13.5" customHeight="1" x14ac:dyDescent="0.2">
      <c r="A362" s="286"/>
      <c r="B362" s="286"/>
      <c r="C362" s="286"/>
      <c r="D362" s="391"/>
      <c r="E362" s="391"/>
      <c r="F362" s="304"/>
      <c r="G362" s="300"/>
      <c r="H362" s="300"/>
      <c r="I362" s="301"/>
      <c r="J362" s="301"/>
      <c r="K362" s="301"/>
      <c r="L362" s="301"/>
      <c r="M362" s="302">
        <f t="shared" si="35"/>
        <v>0</v>
      </c>
      <c r="N362" s="462" t="str">
        <f t="shared" si="36"/>
        <v xml:space="preserve"> </v>
      </c>
      <c r="O362" s="464" t="str">
        <f t="shared" si="37"/>
        <v>01.01.2026</v>
      </c>
      <c r="P362" s="464" t="str">
        <f t="shared" si="38"/>
        <v>31.12.2026</v>
      </c>
      <c r="Q362" s="465">
        <f t="shared" si="39"/>
        <v>261</v>
      </c>
      <c r="R362" s="465">
        <f t="shared" si="40"/>
        <v>2349</v>
      </c>
      <c r="S362" s="465">
        <f t="shared" si="41"/>
        <v>-2349</v>
      </c>
    </row>
    <row r="363" spans="1:19" ht="13.5" customHeight="1" x14ac:dyDescent="0.2">
      <c r="A363" s="286"/>
      <c r="B363" s="286"/>
      <c r="C363" s="286"/>
      <c r="D363" s="391"/>
      <c r="E363" s="391"/>
      <c r="F363" s="304"/>
      <c r="G363" s="300"/>
      <c r="H363" s="300"/>
      <c r="I363" s="301"/>
      <c r="J363" s="301"/>
      <c r="K363" s="301"/>
      <c r="L363" s="301"/>
      <c r="M363" s="302">
        <f t="shared" si="35"/>
        <v>0</v>
      </c>
      <c r="N363" s="462" t="str">
        <f t="shared" si="36"/>
        <v xml:space="preserve"> </v>
      </c>
      <c r="O363" s="464" t="str">
        <f t="shared" si="37"/>
        <v>01.01.2026</v>
      </c>
      <c r="P363" s="464" t="str">
        <f t="shared" si="38"/>
        <v>31.12.2026</v>
      </c>
      <c r="Q363" s="465">
        <f t="shared" si="39"/>
        <v>261</v>
      </c>
      <c r="R363" s="465">
        <f t="shared" si="40"/>
        <v>2349</v>
      </c>
      <c r="S363" s="465">
        <f t="shared" si="41"/>
        <v>-2349</v>
      </c>
    </row>
    <row r="364" spans="1:19" ht="13.5" customHeight="1" x14ac:dyDescent="0.2">
      <c r="A364" s="286"/>
      <c r="B364" s="286"/>
      <c r="C364" s="286"/>
      <c r="D364" s="391"/>
      <c r="E364" s="391"/>
      <c r="F364" s="304"/>
      <c r="G364" s="300"/>
      <c r="H364" s="300"/>
      <c r="I364" s="301"/>
      <c r="J364" s="301"/>
      <c r="K364" s="301"/>
      <c r="L364" s="301"/>
      <c r="M364" s="302">
        <f t="shared" si="35"/>
        <v>0</v>
      </c>
      <c r="N364" s="462" t="str">
        <f t="shared" si="36"/>
        <v xml:space="preserve"> </v>
      </c>
      <c r="O364" s="464" t="str">
        <f t="shared" si="37"/>
        <v>01.01.2026</v>
      </c>
      <c r="P364" s="464" t="str">
        <f t="shared" si="38"/>
        <v>31.12.2026</v>
      </c>
      <c r="Q364" s="465">
        <f t="shared" si="39"/>
        <v>261</v>
      </c>
      <c r="R364" s="465">
        <f t="shared" si="40"/>
        <v>2349</v>
      </c>
      <c r="S364" s="465">
        <f t="shared" si="41"/>
        <v>-2349</v>
      </c>
    </row>
    <row r="365" spans="1:19" ht="13.5" customHeight="1" x14ac:dyDescent="0.2">
      <c r="A365" s="286"/>
      <c r="B365" s="286"/>
      <c r="C365" s="286"/>
      <c r="D365" s="391"/>
      <c r="E365" s="391"/>
      <c r="F365" s="304"/>
      <c r="G365" s="300"/>
      <c r="H365" s="300"/>
      <c r="I365" s="301"/>
      <c r="J365" s="301"/>
      <c r="K365" s="301"/>
      <c r="L365" s="301"/>
      <c r="M365" s="302">
        <f t="shared" si="35"/>
        <v>0</v>
      </c>
      <c r="N365" s="462" t="str">
        <f t="shared" si="36"/>
        <v xml:space="preserve"> </v>
      </c>
      <c r="O365" s="464" t="str">
        <f t="shared" si="37"/>
        <v>01.01.2026</v>
      </c>
      <c r="P365" s="464" t="str">
        <f t="shared" si="38"/>
        <v>31.12.2026</v>
      </c>
      <c r="Q365" s="465">
        <f t="shared" si="39"/>
        <v>261</v>
      </c>
      <c r="R365" s="465">
        <f t="shared" si="40"/>
        <v>2349</v>
      </c>
      <c r="S365" s="465">
        <f t="shared" si="41"/>
        <v>-2349</v>
      </c>
    </row>
    <row r="366" spans="1:19" ht="13.5" customHeight="1" x14ac:dyDescent="0.2">
      <c r="A366" s="286"/>
      <c r="B366" s="286"/>
      <c r="C366" s="286"/>
      <c r="D366" s="391"/>
      <c r="E366" s="391"/>
      <c r="F366" s="304"/>
      <c r="G366" s="300"/>
      <c r="H366" s="300"/>
      <c r="I366" s="301"/>
      <c r="J366" s="301"/>
      <c r="K366" s="301"/>
      <c r="L366" s="301"/>
      <c r="M366" s="302">
        <f t="shared" si="35"/>
        <v>0</v>
      </c>
      <c r="N366" s="462" t="str">
        <f t="shared" si="36"/>
        <v xml:space="preserve"> </v>
      </c>
      <c r="O366" s="464" t="str">
        <f t="shared" si="37"/>
        <v>01.01.2026</v>
      </c>
      <c r="P366" s="464" t="str">
        <f t="shared" si="38"/>
        <v>31.12.2026</v>
      </c>
      <c r="Q366" s="465">
        <f t="shared" si="39"/>
        <v>261</v>
      </c>
      <c r="R366" s="465">
        <f t="shared" si="40"/>
        <v>2349</v>
      </c>
      <c r="S366" s="465">
        <f t="shared" si="41"/>
        <v>-2349</v>
      </c>
    </row>
    <row r="367" spans="1:19" ht="13.5" customHeight="1" x14ac:dyDescent="0.2">
      <c r="A367" s="286"/>
      <c r="B367" s="286"/>
      <c r="C367" s="286"/>
      <c r="D367" s="391"/>
      <c r="E367" s="391"/>
      <c r="F367" s="304"/>
      <c r="G367" s="300"/>
      <c r="H367" s="300"/>
      <c r="I367" s="301"/>
      <c r="J367" s="301"/>
      <c r="K367" s="301"/>
      <c r="L367" s="301"/>
      <c r="M367" s="302">
        <f t="shared" si="35"/>
        <v>0</v>
      </c>
      <c r="N367" s="462" t="str">
        <f t="shared" si="36"/>
        <v xml:space="preserve"> </v>
      </c>
      <c r="O367" s="464" t="str">
        <f t="shared" si="37"/>
        <v>01.01.2026</v>
      </c>
      <c r="P367" s="464" t="str">
        <f t="shared" si="38"/>
        <v>31.12.2026</v>
      </c>
      <c r="Q367" s="465">
        <f t="shared" si="39"/>
        <v>261</v>
      </c>
      <c r="R367" s="465">
        <f t="shared" si="40"/>
        <v>2349</v>
      </c>
      <c r="S367" s="465">
        <f t="shared" si="41"/>
        <v>-2349</v>
      </c>
    </row>
    <row r="368" spans="1:19" ht="13.5" customHeight="1" x14ac:dyDescent="0.2">
      <c r="A368" s="286"/>
      <c r="B368" s="286"/>
      <c r="C368" s="286"/>
      <c r="D368" s="391"/>
      <c r="E368" s="391"/>
      <c r="F368" s="304"/>
      <c r="G368" s="300"/>
      <c r="H368" s="300"/>
      <c r="I368" s="301"/>
      <c r="J368" s="301"/>
      <c r="K368" s="301"/>
      <c r="L368" s="301"/>
      <c r="M368" s="302">
        <f t="shared" si="35"/>
        <v>0</v>
      </c>
      <c r="N368" s="462" t="str">
        <f t="shared" si="36"/>
        <v xml:space="preserve"> </v>
      </c>
      <c r="O368" s="464" t="str">
        <f t="shared" si="37"/>
        <v>01.01.2026</v>
      </c>
      <c r="P368" s="464" t="str">
        <f t="shared" si="38"/>
        <v>31.12.2026</v>
      </c>
      <c r="Q368" s="465">
        <f t="shared" si="39"/>
        <v>261</v>
      </c>
      <c r="R368" s="465">
        <f t="shared" si="40"/>
        <v>2349</v>
      </c>
      <c r="S368" s="465">
        <f t="shared" si="41"/>
        <v>-2349</v>
      </c>
    </row>
    <row r="369" spans="1:19" ht="13.5" customHeight="1" x14ac:dyDescent="0.2">
      <c r="A369" s="286"/>
      <c r="B369" s="286"/>
      <c r="C369" s="286"/>
      <c r="D369" s="391"/>
      <c r="E369" s="391"/>
      <c r="F369" s="304"/>
      <c r="G369" s="300"/>
      <c r="H369" s="300"/>
      <c r="I369" s="301"/>
      <c r="J369" s="301"/>
      <c r="K369" s="301"/>
      <c r="L369" s="301"/>
      <c r="M369" s="302">
        <f t="shared" si="35"/>
        <v>0</v>
      </c>
      <c r="N369" s="462" t="str">
        <f t="shared" si="36"/>
        <v xml:space="preserve"> </v>
      </c>
      <c r="O369" s="464" t="str">
        <f t="shared" si="37"/>
        <v>01.01.2026</v>
      </c>
      <c r="P369" s="464" t="str">
        <f t="shared" si="38"/>
        <v>31.12.2026</v>
      </c>
      <c r="Q369" s="465">
        <f t="shared" si="39"/>
        <v>261</v>
      </c>
      <c r="R369" s="465">
        <f t="shared" si="40"/>
        <v>2349</v>
      </c>
      <c r="S369" s="465">
        <f t="shared" si="41"/>
        <v>-2349</v>
      </c>
    </row>
    <row r="370" spans="1:19" ht="13.5" customHeight="1" x14ac:dyDescent="0.2">
      <c r="A370" s="286"/>
      <c r="B370" s="286"/>
      <c r="C370" s="286"/>
      <c r="D370" s="391"/>
      <c r="E370" s="391"/>
      <c r="F370" s="304"/>
      <c r="G370" s="300"/>
      <c r="H370" s="300"/>
      <c r="I370" s="301"/>
      <c r="J370" s="301"/>
      <c r="K370" s="301"/>
      <c r="L370" s="301"/>
      <c r="M370" s="302">
        <f t="shared" si="35"/>
        <v>0</v>
      </c>
      <c r="N370" s="462" t="str">
        <f t="shared" si="36"/>
        <v xml:space="preserve"> </v>
      </c>
      <c r="O370" s="464" t="str">
        <f t="shared" si="37"/>
        <v>01.01.2026</v>
      </c>
      <c r="P370" s="464" t="str">
        <f t="shared" si="38"/>
        <v>31.12.2026</v>
      </c>
      <c r="Q370" s="465">
        <f t="shared" si="39"/>
        <v>261</v>
      </c>
      <c r="R370" s="465">
        <f t="shared" si="40"/>
        <v>2349</v>
      </c>
      <c r="S370" s="465">
        <f t="shared" si="41"/>
        <v>-2349</v>
      </c>
    </row>
    <row r="371" spans="1:19" ht="13.5" customHeight="1" x14ac:dyDescent="0.2">
      <c r="A371" s="286"/>
      <c r="B371" s="286"/>
      <c r="C371" s="286"/>
      <c r="D371" s="391"/>
      <c r="E371" s="391"/>
      <c r="F371" s="304"/>
      <c r="G371" s="300"/>
      <c r="H371" s="300"/>
      <c r="I371" s="301"/>
      <c r="J371" s="301"/>
      <c r="K371" s="301"/>
      <c r="L371" s="301"/>
      <c r="M371" s="302">
        <f t="shared" si="35"/>
        <v>0</v>
      </c>
      <c r="N371" s="462" t="str">
        <f t="shared" si="36"/>
        <v xml:space="preserve"> </v>
      </c>
      <c r="O371" s="464" t="str">
        <f t="shared" si="37"/>
        <v>01.01.2026</v>
      </c>
      <c r="P371" s="464" t="str">
        <f t="shared" si="38"/>
        <v>31.12.2026</v>
      </c>
      <c r="Q371" s="465">
        <f t="shared" si="39"/>
        <v>261</v>
      </c>
      <c r="R371" s="465">
        <f t="shared" si="40"/>
        <v>2349</v>
      </c>
      <c r="S371" s="465">
        <f t="shared" si="41"/>
        <v>-2349</v>
      </c>
    </row>
    <row r="372" spans="1:19" ht="13.5" customHeight="1" x14ac:dyDescent="0.2">
      <c r="A372" s="286"/>
      <c r="B372" s="286"/>
      <c r="C372" s="286"/>
      <c r="D372" s="391"/>
      <c r="E372" s="391"/>
      <c r="F372" s="304"/>
      <c r="G372" s="300"/>
      <c r="H372" s="300"/>
      <c r="I372" s="301"/>
      <c r="J372" s="301"/>
      <c r="K372" s="301"/>
      <c r="L372" s="301"/>
      <c r="M372" s="302">
        <f t="shared" si="35"/>
        <v>0</v>
      </c>
      <c r="N372" s="462" t="str">
        <f t="shared" si="36"/>
        <v xml:space="preserve"> </v>
      </c>
      <c r="O372" s="464" t="str">
        <f t="shared" si="37"/>
        <v>01.01.2026</v>
      </c>
      <c r="P372" s="464" t="str">
        <f t="shared" si="38"/>
        <v>31.12.2026</v>
      </c>
      <c r="Q372" s="465">
        <f t="shared" si="39"/>
        <v>261</v>
      </c>
      <c r="R372" s="465">
        <f t="shared" si="40"/>
        <v>2349</v>
      </c>
      <c r="S372" s="465">
        <f t="shared" si="41"/>
        <v>-2349</v>
      </c>
    </row>
    <row r="373" spans="1:19" ht="13.5" customHeight="1" x14ac:dyDescent="0.2">
      <c r="A373" s="286"/>
      <c r="B373" s="286"/>
      <c r="C373" s="286"/>
      <c r="D373" s="391"/>
      <c r="E373" s="391"/>
      <c r="F373" s="304"/>
      <c r="G373" s="300"/>
      <c r="H373" s="300"/>
      <c r="I373" s="301"/>
      <c r="J373" s="301"/>
      <c r="K373" s="301"/>
      <c r="L373" s="301"/>
      <c r="M373" s="302">
        <f t="shared" si="35"/>
        <v>0</v>
      </c>
      <c r="N373" s="462" t="str">
        <f t="shared" si="36"/>
        <v xml:space="preserve"> </v>
      </c>
      <c r="O373" s="464" t="str">
        <f t="shared" si="37"/>
        <v>01.01.2026</v>
      </c>
      <c r="P373" s="464" t="str">
        <f t="shared" si="38"/>
        <v>31.12.2026</v>
      </c>
      <c r="Q373" s="465">
        <f t="shared" si="39"/>
        <v>261</v>
      </c>
      <c r="R373" s="465">
        <f t="shared" si="40"/>
        <v>2349</v>
      </c>
      <c r="S373" s="465">
        <f t="shared" si="41"/>
        <v>-2349</v>
      </c>
    </row>
    <row r="374" spans="1:19" ht="13.5" customHeight="1" x14ac:dyDescent="0.2">
      <c r="A374" s="286"/>
      <c r="B374" s="286"/>
      <c r="C374" s="286"/>
      <c r="D374" s="391"/>
      <c r="E374" s="391"/>
      <c r="F374" s="304"/>
      <c r="G374" s="300"/>
      <c r="H374" s="300"/>
      <c r="I374" s="301"/>
      <c r="J374" s="301"/>
      <c r="K374" s="301"/>
      <c r="L374" s="301"/>
      <c r="M374" s="302">
        <f t="shared" si="35"/>
        <v>0</v>
      </c>
      <c r="N374" s="462" t="str">
        <f t="shared" si="36"/>
        <v xml:space="preserve"> </v>
      </c>
      <c r="O374" s="464" t="str">
        <f t="shared" si="37"/>
        <v>01.01.2026</v>
      </c>
      <c r="P374" s="464" t="str">
        <f t="shared" si="38"/>
        <v>31.12.2026</v>
      </c>
      <c r="Q374" s="465">
        <f t="shared" si="39"/>
        <v>261</v>
      </c>
      <c r="R374" s="465">
        <f t="shared" si="40"/>
        <v>2349</v>
      </c>
      <c r="S374" s="465">
        <f t="shared" si="41"/>
        <v>-2349</v>
      </c>
    </row>
    <row r="375" spans="1:19" ht="13.5" customHeight="1" x14ac:dyDescent="0.2">
      <c r="A375" s="286"/>
      <c r="B375" s="286"/>
      <c r="C375" s="286"/>
      <c r="D375" s="391"/>
      <c r="E375" s="391"/>
      <c r="F375" s="304"/>
      <c r="G375" s="300"/>
      <c r="H375" s="300"/>
      <c r="I375" s="301"/>
      <c r="J375" s="301"/>
      <c r="K375" s="301"/>
      <c r="L375" s="301"/>
      <c r="M375" s="302">
        <f t="shared" si="35"/>
        <v>0</v>
      </c>
      <c r="N375" s="462" t="str">
        <f t="shared" si="36"/>
        <v xml:space="preserve"> </v>
      </c>
      <c r="O375" s="464" t="str">
        <f t="shared" si="37"/>
        <v>01.01.2026</v>
      </c>
      <c r="P375" s="464" t="str">
        <f t="shared" si="38"/>
        <v>31.12.2026</v>
      </c>
      <c r="Q375" s="465">
        <f t="shared" si="39"/>
        <v>261</v>
      </c>
      <c r="R375" s="465">
        <f t="shared" si="40"/>
        <v>2349</v>
      </c>
      <c r="S375" s="465">
        <f t="shared" si="41"/>
        <v>-2349</v>
      </c>
    </row>
    <row r="376" spans="1:19" ht="13.5" customHeight="1" x14ac:dyDescent="0.2">
      <c r="A376" s="286"/>
      <c r="B376" s="286"/>
      <c r="C376" s="286"/>
      <c r="D376" s="391"/>
      <c r="E376" s="391"/>
      <c r="F376" s="304"/>
      <c r="G376" s="300"/>
      <c r="H376" s="300"/>
      <c r="I376" s="301"/>
      <c r="J376" s="301"/>
      <c r="K376" s="301"/>
      <c r="L376" s="301"/>
      <c r="M376" s="302">
        <f t="shared" si="35"/>
        <v>0</v>
      </c>
      <c r="N376" s="462" t="str">
        <f t="shared" si="36"/>
        <v xml:space="preserve"> </v>
      </c>
      <c r="O376" s="464" t="str">
        <f t="shared" si="37"/>
        <v>01.01.2026</v>
      </c>
      <c r="P376" s="464" t="str">
        <f t="shared" si="38"/>
        <v>31.12.2026</v>
      </c>
      <c r="Q376" s="465">
        <f t="shared" si="39"/>
        <v>261</v>
      </c>
      <c r="R376" s="465">
        <f t="shared" si="40"/>
        <v>2349</v>
      </c>
      <c r="S376" s="465">
        <f t="shared" si="41"/>
        <v>-2349</v>
      </c>
    </row>
    <row r="377" spans="1:19" ht="13.5" customHeight="1" x14ac:dyDescent="0.2">
      <c r="A377" s="286"/>
      <c r="B377" s="286"/>
      <c r="C377" s="286"/>
      <c r="D377" s="391"/>
      <c r="E377" s="391"/>
      <c r="F377" s="304"/>
      <c r="G377" s="300"/>
      <c r="H377" s="300"/>
      <c r="I377" s="301"/>
      <c r="J377" s="301"/>
      <c r="K377" s="301"/>
      <c r="L377" s="301"/>
      <c r="M377" s="302">
        <f t="shared" si="35"/>
        <v>0</v>
      </c>
      <c r="N377" s="462" t="str">
        <f t="shared" si="36"/>
        <v xml:space="preserve"> </v>
      </c>
      <c r="O377" s="464" t="str">
        <f t="shared" si="37"/>
        <v>01.01.2026</v>
      </c>
      <c r="P377" s="464" t="str">
        <f t="shared" si="38"/>
        <v>31.12.2026</v>
      </c>
      <c r="Q377" s="465">
        <f t="shared" si="39"/>
        <v>261</v>
      </c>
      <c r="R377" s="465">
        <f t="shared" si="40"/>
        <v>2349</v>
      </c>
      <c r="S377" s="465">
        <f t="shared" si="41"/>
        <v>-2349</v>
      </c>
    </row>
    <row r="378" spans="1:19" ht="13.5" customHeight="1" x14ac:dyDescent="0.2">
      <c r="A378" s="286"/>
      <c r="B378" s="286"/>
      <c r="C378" s="286"/>
      <c r="D378" s="391"/>
      <c r="E378" s="391"/>
      <c r="F378" s="304"/>
      <c r="G378" s="300"/>
      <c r="H378" s="300"/>
      <c r="I378" s="301"/>
      <c r="J378" s="301"/>
      <c r="K378" s="301"/>
      <c r="L378" s="301"/>
      <c r="M378" s="302">
        <f t="shared" si="35"/>
        <v>0</v>
      </c>
      <c r="N378" s="462" t="str">
        <f t="shared" si="36"/>
        <v xml:space="preserve"> </v>
      </c>
      <c r="O378" s="464" t="str">
        <f t="shared" si="37"/>
        <v>01.01.2026</v>
      </c>
      <c r="P378" s="464" t="str">
        <f t="shared" si="38"/>
        <v>31.12.2026</v>
      </c>
      <c r="Q378" s="465">
        <f t="shared" si="39"/>
        <v>261</v>
      </c>
      <c r="R378" s="465">
        <f t="shared" si="40"/>
        <v>2349</v>
      </c>
      <c r="S378" s="465">
        <f t="shared" si="41"/>
        <v>-2349</v>
      </c>
    </row>
    <row r="379" spans="1:19" ht="13.5" customHeight="1" x14ac:dyDescent="0.2">
      <c r="A379" s="286"/>
      <c r="B379" s="286"/>
      <c r="C379" s="286"/>
      <c r="D379" s="391"/>
      <c r="E379" s="391"/>
      <c r="F379" s="304"/>
      <c r="G379" s="300"/>
      <c r="H379" s="300"/>
      <c r="I379" s="301"/>
      <c r="J379" s="301"/>
      <c r="K379" s="301"/>
      <c r="L379" s="301"/>
      <c r="M379" s="302">
        <f t="shared" si="35"/>
        <v>0</v>
      </c>
      <c r="N379" s="462" t="str">
        <f t="shared" si="36"/>
        <v xml:space="preserve"> </v>
      </c>
      <c r="O379" s="464" t="str">
        <f t="shared" si="37"/>
        <v>01.01.2026</v>
      </c>
      <c r="P379" s="464" t="str">
        <f t="shared" si="38"/>
        <v>31.12.2026</v>
      </c>
      <c r="Q379" s="465">
        <f t="shared" si="39"/>
        <v>261</v>
      </c>
      <c r="R379" s="465">
        <f t="shared" si="40"/>
        <v>2349</v>
      </c>
      <c r="S379" s="465">
        <f t="shared" si="41"/>
        <v>-2349</v>
      </c>
    </row>
    <row r="380" spans="1:19" ht="13.5" customHeight="1" x14ac:dyDescent="0.2">
      <c r="A380" s="286"/>
      <c r="B380" s="286"/>
      <c r="C380" s="286"/>
      <c r="D380" s="391"/>
      <c r="E380" s="391"/>
      <c r="F380" s="304"/>
      <c r="G380" s="300"/>
      <c r="H380" s="300"/>
      <c r="I380" s="301"/>
      <c r="J380" s="301"/>
      <c r="K380" s="301"/>
      <c r="L380" s="301"/>
      <c r="M380" s="302">
        <f t="shared" si="35"/>
        <v>0</v>
      </c>
      <c r="N380" s="462" t="str">
        <f t="shared" si="36"/>
        <v xml:space="preserve"> </v>
      </c>
      <c r="O380" s="464" t="str">
        <f t="shared" si="37"/>
        <v>01.01.2026</v>
      </c>
      <c r="P380" s="464" t="str">
        <f t="shared" si="38"/>
        <v>31.12.2026</v>
      </c>
      <c r="Q380" s="465">
        <f t="shared" si="39"/>
        <v>261</v>
      </c>
      <c r="R380" s="465">
        <f t="shared" si="40"/>
        <v>2349</v>
      </c>
      <c r="S380" s="465">
        <f t="shared" si="41"/>
        <v>-2349</v>
      </c>
    </row>
    <row r="381" spans="1:19" ht="13.5" customHeight="1" x14ac:dyDescent="0.2">
      <c r="A381" s="286"/>
      <c r="B381" s="286"/>
      <c r="C381" s="286"/>
      <c r="D381" s="391"/>
      <c r="E381" s="391"/>
      <c r="F381" s="304"/>
      <c r="G381" s="300"/>
      <c r="H381" s="300"/>
      <c r="I381" s="301"/>
      <c r="J381" s="301"/>
      <c r="K381" s="301"/>
      <c r="L381" s="301"/>
      <c r="M381" s="302">
        <f t="shared" si="35"/>
        <v>0</v>
      </c>
      <c r="N381" s="462" t="str">
        <f t="shared" si="36"/>
        <v xml:space="preserve"> </v>
      </c>
      <c r="O381" s="464" t="str">
        <f t="shared" si="37"/>
        <v>01.01.2026</v>
      </c>
      <c r="P381" s="464" t="str">
        <f t="shared" si="38"/>
        <v>31.12.2026</v>
      </c>
      <c r="Q381" s="465">
        <f t="shared" si="39"/>
        <v>261</v>
      </c>
      <c r="R381" s="465">
        <f t="shared" si="40"/>
        <v>2349</v>
      </c>
      <c r="S381" s="465">
        <f t="shared" si="41"/>
        <v>-2349</v>
      </c>
    </row>
    <row r="382" spans="1:19" ht="13.5" customHeight="1" x14ac:dyDescent="0.2">
      <c r="A382" s="286"/>
      <c r="B382" s="286"/>
      <c r="C382" s="286"/>
      <c r="D382" s="391"/>
      <c r="E382" s="391"/>
      <c r="F382" s="304"/>
      <c r="G382" s="300"/>
      <c r="H382" s="300"/>
      <c r="I382" s="301"/>
      <c r="J382" s="301"/>
      <c r="K382" s="301"/>
      <c r="L382" s="301"/>
      <c r="M382" s="302">
        <f t="shared" si="35"/>
        <v>0</v>
      </c>
      <c r="N382" s="462" t="str">
        <f t="shared" si="36"/>
        <v xml:space="preserve"> </v>
      </c>
      <c r="O382" s="464" t="str">
        <f t="shared" si="37"/>
        <v>01.01.2026</v>
      </c>
      <c r="P382" s="464" t="str">
        <f t="shared" si="38"/>
        <v>31.12.2026</v>
      </c>
      <c r="Q382" s="465">
        <f t="shared" si="39"/>
        <v>261</v>
      </c>
      <c r="R382" s="465">
        <f t="shared" si="40"/>
        <v>2349</v>
      </c>
      <c r="S382" s="465">
        <f t="shared" si="41"/>
        <v>-2349</v>
      </c>
    </row>
    <row r="383" spans="1:19" ht="13.5" customHeight="1" x14ac:dyDescent="0.2">
      <c r="A383" s="286"/>
      <c r="B383" s="286"/>
      <c r="C383" s="286"/>
      <c r="D383" s="391"/>
      <c r="E383" s="391"/>
      <c r="F383" s="304"/>
      <c r="G383" s="300"/>
      <c r="H383" s="300"/>
      <c r="I383" s="301"/>
      <c r="J383" s="301"/>
      <c r="K383" s="301"/>
      <c r="L383" s="301"/>
      <c r="M383" s="302">
        <f t="shared" si="35"/>
        <v>0</v>
      </c>
      <c r="N383" s="462" t="str">
        <f t="shared" si="36"/>
        <v xml:space="preserve"> </v>
      </c>
      <c r="O383" s="464" t="str">
        <f t="shared" si="37"/>
        <v>01.01.2026</v>
      </c>
      <c r="P383" s="464" t="str">
        <f t="shared" si="38"/>
        <v>31.12.2026</v>
      </c>
      <c r="Q383" s="465">
        <f t="shared" si="39"/>
        <v>261</v>
      </c>
      <c r="R383" s="465">
        <f t="shared" si="40"/>
        <v>2349</v>
      </c>
      <c r="S383" s="465">
        <f t="shared" si="41"/>
        <v>-2349</v>
      </c>
    </row>
    <row r="384" spans="1:19" ht="13.5" customHeight="1" x14ac:dyDescent="0.2">
      <c r="A384" s="286"/>
      <c r="B384" s="286"/>
      <c r="C384" s="286"/>
      <c r="D384" s="391"/>
      <c r="E384" s="391"/>
      <c r="F384" s="304"/>
      <c r="G384" s="300"/>
      <c r="H384" s="300"/>
      <c r="I384" s="301"/>
      <c r="J384" s="301"/>
      <c r="K384" s="301"/>
      <c r="L384" s="301"/>
      <c r="M384" s="302">
        <f t="shared" si="35"/>
        <v>0</v>
      </c>
      <c r="N384" s="462" t="str">
        <f t="shared" si="36"/>
        <v xml:space="preserve"> </v>
      </c>
      <c r="O384" s="464" t="str">
        <f t="shared" si="37"/>
        <v>01.01.2026</v>
      </c>
      <c r="P384" s="464" t="str">
        <f t="shared" si="38"/>
        <v>31.12.2026</v>
      </c>
      <c r="Q384" s="465">
        <f t="shared" si="39"/>
        <v>261</v>
      </c>
      <c r="R384" s="465">
        <f t="shared" si="40"/>
        <v>2349</v>
      </c>
      <c r="S384" s="465">
        <f t="shared" si="41"/>
        <v>-2349</v>
      </c>
    </row>
    <row r="385" spans="1:19" ht="13.5" customHeight="1" x14ac:dyDescent="0.2">
      <c r="A385" s="286"/>
      <c r="B385" s="286"/>
      <c r="C385" s="286"/>
      <c r="D385" s="391"/>
      <c r="E385" s="391"/>
      <c r="F385" s="304"/>
      <c r="G385" s="300"/>
      <c r="H385" s="300"/>
      <c r="I385" s="301"/>
      <c r="J385" s="301"/>
      <c r="K385" s="301"/>
      <c r="L385" s="301"/>
      <c r="M385" s="302">
        <f t="shared" si="35"/>
        <v>0</v>
      </c>
      <c r="N385" s="462" t="str">
        <f t="shared" si="36"/>
        <v xml:space="preserve"> </v>
      </c>
      <c r="O385" s="464" t="str">
        <f t="shared" si="37"/>
        <v>01.01.2026</v>
      </c>
      <c r="P385" s="464" t="str">
        <f t="shared" si="38"/>
        <v>31.12.2026</v>
      </c>
      <c r="Q385" s="465">
        <f t="shared" si="39"/>
        <v>261</v>
      </c>
      <c r="R385" s="465">
        <f t="shared" si="40"/>
        <v>2349</v>
      </c>
      <c r="S385" s="465">
        <f t="shared" si="41"/>
        <v>-2349</v>
      </c>
    </row>
    <row r="386" spans="1:19" ht="13.5" customHeight="1" x14ac:dyDescent="0.2">
      <c r="A386" s="286"/>
      <c r="B386" s="286"/>
      <c r="C386" s="286"/>
      <c r="D386" s="391"/>
      <c r="E386" s="391"/>
      <c r="F386" s="304"/>
      <c r="G386" s="300"/>
      <c r="H386" s="300"/>
      <c r="I386" s="301"/>
      <c r="J386" s="301"/>
      <c r="K386" s="301"/>
      <c r="L386" s="301"/>
      <c r="M386" s="302">
        <f t="shared" si="35"/>
        <v>0</v>
      </c>
      <c r="N386" s="462" t="str">
        <f t="shared" si="36"/>
        <v xml:space="preserve"> </v>
      </c>
      <c r="O386" s="464" t="str">
        <f t="shared" si="37"/>
        <v>01.01.2026</v>
      </c>
      <c r="P386" s="464" t="str">
        <f t="shared" si="38"/>
        <v>31.12.2026</v>
      </c>
      <c r="Q386" s="465">
        <f t="shared" si="39"/>
        <v>261</v>
      </c>
      <c r="R386" s="465">
        <f t="shared" si="40"/>
        <v>2349</v>
      </c>
      <c r="S386" s="465">
        <f t="shared" si="41"/>
        <v>-2349</v>
      </c>
    </row>
    <row r="387" spans="1:19" ht="13.5" customHeight="1" x14ac:dyDescent="0.2">
      <c r="A387" s="286"/>
      <c r="B387" s="286"/>
      <c r="C387" s="286"/>
      <c r="D387" s="391"/>
      <c r="E387" s="391"/>
      <c r="F387" s="304"/>
      <c r="G387" s="300"/>
      <c r="H387" s="300"/>
      <c r="I387" s="301"/>
      <c r="J387" s="301"/>
      <c r="K387" s="301"/>
      <c r="L387" s="301"/>
      <c r="M387" s="302">
        <f t="shared" si="35"/>
        <v>0</v>
      </c>
      <c r="N387" s="462" t="str">
        <f t="shared" si="36"/>
        <v xml:space="preserve"> </v>
      </c>
      <c r="O387" s="464" t="str">
        <f t="shared" si="37"/>
        <v>01.01.2026</v>
      </c>
      <c r="P387" s="464" t="str">
        <f t="shared" si="38"/>
        <v>31.12.2026</v>
      </c>
      <c r="Q387" s="465">
        <f t="shared" si="39"/>
        <v>261</v>
      </c>
      <c r="R387" s="465">
        <f t="shared" si="40"/>
        <v>2349</v>
      </c>
      <c r="S387" s="465">
        <f t="shared" si="41"/>
        <v>-2349</v>
      </c>
    </row>
    <row r="388" spans="1:19" ht="13.5" customHeight="1" x14ac:dyDescent="0.2">
      <c r="A388" s="286"/>
      <c r="B388" s="286"/>
      <c r="C388" s="286"/>
      <c r="D388" s="391"/>
      <c r="E388" s="391"/>
      <c r="F388" s="304"/>
      <c r="G388" s="300"/>
      <c r="H388" s="300"/>
      <c r="I388" s="301"/>
      <c r="J388" s="301"/>
      <c r="K388" s="301"/>
      <c r="L388" s="301"/>
      <c r="M388" s="302">
        <f t="shared" si="35"/>
        <v>0</v>
      </c>
      <c r="N388" s="462" t="str">
        <f t="shared" si="36"/>
        <v xml:space="preserve"> </v>
      </c>
      <c r="O388" s="464" t="str">
        <f t="shared" si="37"/>
        <v>01.01.2026</v>
      </c>
      <c r="P388" s="464" t="str">
        <f t="shared" si="38"/>
        <v>31.12.2026</v>
      </c>
      <c r="Q388" s="465">
        <f t="shared" si="39"/>
        <v>261</v>
      </c>
      <c r="R388" s="465">
        <f t="shared" si="40"/>
        <v>2349</v>
      </c>
      <c r="S388" s="465">
        <f t="shared" si="41"/>
        <v>-2349</v>
      </c>
    </row>
    <row r="389" spans="1:19" ht="13.5" customHeight="1" x14ac:dyDescent="0.2">
      <c r="A389" s="286"/>
      <c r="B389" s="286"/>
      <c r="C389" s="286"/>
      <c r="D389" s="391"/>
      <c r="E389" s="391"/>
      <c r="F389" s="304"/>
      <c r="G389" s="300"/>
      <c r="H389" s="300"/>
      <c r="I389" s="301"/>
      <c r="J389" s="301"/>
      <c r="K389" s="301"/>
      <c r="L389" s="301"/>
      <c r="M389" s="302">
        <f t="shared" si="35"/>
        <v>0</v>
      </c>
      <c r="N389" s="462" t="str">
        <f t="shared" si="36"/>
        <v xml:space="preserve"> </v>
      </c>
      <c r="O389" s="464" t="str">
        <f t="shared" si="37"/>
        <v>01.01.2026</v>
      </c>
      <c r="P389" s="464" t="str">
        <f t="shared" si="38"/>
        <v>31.12.2026</v>
      </c>
      <c r="Q389" s="465">
        <f t="shared" si="39"/>
        <v>261</v>
      </c>
      <c r="R389" s="465">
        <f t="shared" si="40"/>
        <v>2349</v>
      </c>
      <c r="S389" s="465">
        <f t="shared" si="41"/>
        <v>-2349</v>
      </c>
    </row>
    <row r="390" spans="1:19" ht="13.5" customHeight="1" x14ac:dyDescent="0.2">
      <c r="A390" s="286"/>
      <c r="B390" s="286"/>
      <c r="C390" s="286"/>
      <c r="D390" s="391"/>
      <c r="E390" s="391"/>
      <c r="F390" s="304"/>
      <c r="G390" s="300"/>
      <c r="H390" s="300"/>
      <c r="I390" s="301"/>
      <c r="J390" s="301"/>
      <c r="K390" s="301"/>
      <c r="L390" s="301"/>
      <c r="M390" s="302">
        <f t="shared" si="35"/>
        <v>0</v>
      </c>
      <c r="N390" s="462" t="str">
        <f t="shared" si="36"/>
        <v xml:space="preserve"> </v>
      </c>
      <c r="O390" s="464" t="str">
        <f t="shared" si="37"/>
        <v>01.01.2026</v>
      </c>
      <c r="P390" s="464" t="str">
        <f t="shared" si="38"/>
        <v>31.12.2026</v>
      </c>
      <c r="Q390" s="465">
        <f t="shared" si="39"/>
        <v>261</v>
      </c>
      <c r="R390" s="465">
        <f t="shared" si="40"/>
        <v>2349</v>
      </c>
      <c r="S390" s="465">
        <f t="shared" si="41"/>
        <v>-2349</v>
      </c>
    </row>
    <row r="391" spans="1:19" ht="13.5" customHeight="1" x14ac:dyDescent="0.2">
      <c r="A391" s="286"/>
      <c r="B391" s="286"/>
      <c r="C391" s="286"/>
      <c r="D391" s="391"/>
      <c r="E391" s="391"/>
      <c r="F391" s="304"/>
      <c r="G391" s="300"/>
      <c r="H391" s="300"/>
      <c r="I391" s="301"/>
      <c r="J391" s="301"/>
      <c r="K391" s="301"/>
      <c r="L391" s="301"/>
      <c r="M391" s="302">
        <f t="shared" si="35"/>
        <v>0</v>
      </c>
      <c r="N391" s="462" t="str">
        <f t="shared" si="36"/>
        <v xml:space="preserve"> </v>
      </c>
      <c r="O391" s="464" t="str">
        <f t="shared" si="37"/>
        <v>01.01.2026</v>
      </c>
      <c r="P391" s="464" t="str">
        <f t="shared" si="38"/>
        <v>31.12.2026</v>
      </c>
      <c r="Q391" s="465">
        <f t="shared" si="39"/>
        <v>261</v>
      </c>
      <c r="R391" s="465">
        <f t="shared" si="40"/>
        <v>2349</v>
      </c>
      <c r="S391" s="465">
        <f t="shared" si="41"/>
        <v>-2349</v>
      </c>
    </row>
    <row r="392" spans="1:19" ht="13.5" customHeight="1" x14ac:dyDescent="0.2">
      <c r="A392" s="286"/>
      <c r="B392" s="286"/>
      <c r="C392" s="286"/>
      <c r="D392" s="391"/>
      <c r="E392" s="391"/>
      <c r="F392" s="304"/>
      <c r="G392" s="300"/>
      <c r="H392" s="300"/>
      <c r="I392" s="301"/>
      <c r="J392" s="301"/>
      <c r="K392" s="301"/>
      <c r="L392" s="301"/>
      <c r="M392" s="302">
        <f t="shared" si="35"/>
        <v>0</v>
      </c>
      <c r="N392" s="462" t="str">
        <f t="shared" si="36"/>
        <v xml:space="preserve"> </v>
      </c>
      <c r="O392" s="464" t="str">
        <f t="shared" si="37"/>
        <v>01.01.2026</v>
      </c>
      <c r="P392" s="464" t="str">
        <f t="shared" si="38"/>
        <v>31.12.2026</v>
      </c>
      <c r="Q392" s="465">
        <f t="shared" si="39"/>
        <v>261</v>
      </c>
      <c r="R392" s="465">
        <f t="shared" si="40"/>
        <v>2349</v>
      </c>
      <c r="S392" s="465">
        <f t="shared" si="41"/>
        <v>-2349</v>
      </c>
    </row>
    <row r="393" spans="1:19" ht="13.5" customHeight="1" x14ac:dyDescent="0.2">
      <c r="A393" s="286"/>
      <c r="B393" s="286"/>
      <c r="C393" s="286"/>
      <c r="D393" s="391"/>
      <c r="E393" s="391"/>
      <c r="F393" s="304"/>
      <c r="G393" s="300"/>
      <c r="H393" s="300"/>
      <c r="I393" s="301"/>
      <c r="J393" s="301"/>
      <c r="K393" s="301"/>
      <c r="L393" s="301"/>
      <c r="M393" s="302">
        <f t="shared" si="35"/>
        <v>0</v>
      </c>
      <c r="N393" s="462" t="str">
        <f t="shared" si="36"/>
        <v xml:space="preserve"> </v>
      </c>
      <c r="O393" s="464" t="str">
        <f t="shared" si="37"/>
        <v>01.01.2026</v>
      </c>
      <c r="P393" s="464" t="str">
        <f t="shared" si="38"/>
        <v>31.12.2026</v>
      </c>
      <c r="Q393" s="465">
        <f t="shared" si="39"/>
        <v>261</v>
      </c>
      <c r="R393" s="465">
        <f t="shared" si="40"/>
        <v>2349</v>
      </c>
      <c r="S393" s="465">
        <f t="shared" si="41"/>
        <v>-2349</v>
      </c>
    </row>
    <row r="394" spans="1:19" ht="13.5" customHeight="1" x14ac:dyDescent="0.2">
      <c r="A394" s="286"/>
      <c r="B394" s="286"/>
      <c r="C394" s="286"/>
      <c r="D394" s="391"/>
      <c r="E394" s="391"/>
      <c r="F394" s="304"/>
      <c r="G394" s="300"/>
      <c r="H394" s="300"/>
      <c r="I394" s="301"/>
      <c r="J394" s="301"/>
      <c r="K394" s="301"/>
      <c r="L394" s="301"/>
      <c r="M394" s="302">
        <f t="shared" si="35"/>
        <v>0</v>
      </c>
      <c r="N394" s="462" t="str">
        <f t="shared" si="36"/>
        <v xml:space="preserve"> </v>
      </c>
      <c r="O394" s="464" t="str">
        <f t="shared" si="37"/>
        <v>01.01.2026</v>
      </c>
      <c r="P394" s="464" t="str">
        <f t="shared" si="38"/>
        <v>31.12.2026</v>
      </c>
      <c r="Q394" s="465">
        <f t="shared" si="39"/>
        <v>261</v>
      </c>
      <c r="R394" s="465">
        <f t="shared" si="40"/>
        <v>2349</v>
      </c>
      <c r="S394" s="465">
        <f t="shared" si="41"/>
        <v>-2349</v>
      </c>
    </row>
    <row r="395" spans="1:19" ht="13.5" customHeight="1" x14ac:dyDescent="0.2">
      <c r="A395" s="286"/>
      <c r="B395" s="286"/>
      <c r="C395" s="286"/>
      <c r="D395" s="391"/>
      <c r="E395" s="391"/>
      <c r="F395" s="304"/>
      <c r="G395" s="300"/>
      <c r="H395" s="300"/>
      <c r="I395" s="301"/>
      <c r="J395" s="301"/>
      <c r="K395" s="301"/>
      <c r="L395" s="301"/>
      <c r="M395" s="302">
        <f t="shared" si="35"/>
        <v>0</v>
      </c>
      <c r="N395" s="462" t="str">
        <f t="shared" si="36"/>
        <v xml:space="preserve"> </v>
      </c>
      <c r="O395" s="464" t="str">
        <f t="shared" si="37"/>
        <v>01.01.2026</v>
      </c>
      <c r="P395" s="464" t="str">
        <f t="shared" si="38"/>
        <v>31.12.2026</v>
      </c>
      <c r="Q395" s="465">
        <f t="shared" si="39"/>
        <v>261</v>
      </c>
      <c r="R395" s="465">
        <f t="shared" si="40"/>
        <v>2349</v>
      </c>
      <c r="S395" s="465">
        <f t="shared" si="41"/>
        <v>-2349</v>
      </c>
    </row>
    <row r="396" spans="1:19" ht="13.5" customHeight="1" x14ac:dyDescent="0.2">
      <c r="A396" s="286"/>
      <c r="B396" s="286"/>
      <c r="C396" s="286"/>
      <c r="D396" s="391"/>
      <c r="E396" s="391"/>
      <c r="F396" s="304"/>
      <c r="G396" s="300"/>
      <c r="H396" s="300"/>
      <c r="I396" s="301"/>
      <c r="J396" s="301"/>
      <c r="K396" s="301"/>
      <c r="L396" s="301"/>
      <c r="M396" s="302">
        <f t="shared" si="35"/>
        <v>0</v>
      </c>
      <c r="N396" s="462" t="str">
        <f t="shared" si="36"/>
        <v xml:space="preserve"> </v>
      </c>
      <c r="O396" s="464" t="str">
        <f t="shared" si="37"/>
        <v>01.01.2026</v>
      </c>
      <c r="P396" s="464" t="str">
        <f t="shared" si="38"/>
        <v>31.12.2026</v>
      </c>
      <c r="Q396" s="465">
        <f t="shared" si="39"/>
        <v>261</v>
      </c>
      <c r="R396" s="465">
        <f t="shared" si="40"/>
        <v>2349</v>
      </c>
      <c r="S396" s="465">
        <f t="shared" si="41"/>
        <v>-2349</v>
      </c>
    </row>
    <row r="397" spans="1:19" ht="13.5" customHeight="1" x14ac:dyDescent="0.2">
      <c r="A397" s="286"/>
      <c r="B397" s="286"/>
      <c r="C397" s="286"/>
      <c r="D397" s="391"/>
      <c r="E397" s="391"/>
      <c r="F397" s="304"/>
      <c r="G397" s="300"/>
      <c r="H397" s="300"/>
      <c r="I397" s="301"/>
      <c r="J397" s="301"/>
      <c r="K397" s="301"/>
      <c r="L397" s="301"/>
      <c r="M397" s="302">
        <f t="shared" si="35"/>
        <v>0</v>
      </c>
      <c r="N397" s="462" t="str">
        <f t="shared" si="36"/>
        <v xml:space="preserve"> </v>
      </c>
      <c r="O397" s="464" t="str">
        <f t="shared" si="37"/>
        <v>01.01.2026</v>
      </c>
      <c r="P397" s="464" t="str">
        <f t="shared" si="38"/>
        <v>31.12.2026</v>
      </c>
      <c r="Q397" s="465">
        <f t="shared" si="39"/>
        <v>261</v>
      </c>
      <c r="R397" s="465">
        <f t="shared" si="40"/>
        <v>2349</v>
      </c>
      <c r="S397" s="465">
        <f t="shared" si="41"/>
        <v>-2349</v>
      </c>
    </row>
    <row r="398" spans="1:19" ht="13.5" customHeight="1" x14ac:dyDescent="0.2">
      <c r="A398" s="286"/>
      <c r="B398" s="286"/>
      <c r="C398" s="286"/>
      <c r="D398" s="391"/>
      <c r="E398" s="391"/>
      <c r="F398" s="304"/>
      <c r="G398" s="300"/>
      <c r="H398" s="300"/>
      <c r="I398" s="301"/>
      <c r="J398" s="301"/>
      <c r="K398" s="301"/>
      <c r="L398" s="301"/>
      <c r="M398" s="302">
        <f t="shared" si="35"/>
        <v>0</v>
      </c>
      <c r="N398" s="462" t="str">
        <f t="shared" si="36"/>
        <v xml:space="preserve"> </v>
      </c>
      <c r="O398" s="464" t="str">
        <f t="shared" si="37"/>
        <v>01.01.2026</v>
      </c>
      <c r="P398" s="464" t="str">
        <f t="shared" si="38"/>
        <v>31.12.2026</v>
      </c>
      <c r="Q398" s="465">
        <f t="shared" si="39"/>
        <v>261</v>
      </c>
      <c r="R398" s="465">
        <f t="shared" si="40"/>
        <v>2349</v>
      </c>
      <c r="S398" s="465">
        <f t="shared" si="41"/>
        <v>-2349</v>
      </c>
    </row>
    <row r="399" spans="1:19" ht="13.5" customHeight="1" x14ac:dyDescent="0.2">
      <c r="A399" s="286"/>
      <c r="B399" s="286"/>
      <c r="C399" s="286"/>
      <c r="D399" s="391"/>
      <c r="E399" s="391"/>
      <c r="F399" s="304"/>
      <c r="G399" s="300"/>
      <c r="H399" s="300"/>
      <c r="I399" s="301"/>
      <c r="J399" s="301"/>
      <c r="K399" s="301"/>
      <c r="L399" s="301"/>
      <c r="M399" s="302">
        <f t="shared" si="35"/>
        <v>0</v>
      </c>
      <c r="N399" s="462" t="str">
        <f t="shared" si="36"/>
        <v xml:space="preserve"> </v>
      </c>
      <c r="O399" s="464" t="str">
        <f t="shared" si="37"/>
        <v>01.01.2026</v>
      </c>
      <c r="P399" s="464" t="str">
        <f t="shared" si="38"/>
        <v>31.12.2026</v>
      </c>
      <c r="Q399" s="465">
        <f t="shared" si="39"/>
        <v>261</v>
      </c>
      <c r="R399" s="465">
        <f t="shared" si="40"/>
        <v>2349</v>
      </c>
      <c r="S399" s="465">
        <f t="shared" si="41"/>
        <v>-2349</v>
      </c>
    </row>
    <row r="400" spans="1:19" ht="13.5" customHeight="1" x14ac:dyDescent="0.2">
      <c r="A400" s="286"/>
      <c r="B400" s="286"/>
      <c r="C400" s="286"/>
      <c r="D400" s="391"/>
      <c r="E400" s="391"/>
      <c r="F400" s="304"/>
      <c r="G400" s="300"/>
      <c r="H400" s="300"/>
      <c r="I400" s="301"/>
      <c r="J400" s="301"/>
      <c r="K400" s="301"/>
      <c r="L400" s="301"/>
      <c r="M400" s="302">
        <f t="shared" si="35"/>
        <v>0</v>
      </c>
      <c r="N400" s="462" t="str">
        <f t="shared" si="36"/>
        <v xml:space="preserve"> </v>
      </c>
      <c r="O400" s="464" t="str">
        <f t="shared" si="37"/>
        <v>01.01.2026</v>
      </c>
      <c r="P400" s="464" t="str">
        <f t="shared" si="38"/>
        <v>31.12.2026</v>
      </c>
      <c r="Q400" s="465">
        <f t="shared" si="39"/>
        <v>261</v>
      </c>
      <c r="R400" s="465">
        <f t="shared" si="40"/>
        <v>2349</v>
      </c>
      <c r="S400" s="465">
        <f t="shared" si="41"/>
        <v>-2349</v>
      </c>
    </row>
    <row r="401" spans="1:19" ht="13.5" customHeight="1" x14ac:dyDescent="0.2">
      <c r="A401" s="286"/>
      <c r="B401" s="286"/>
      <c r="C401" s="286"/>
      <c r="D401" s="391"/>
      <c r="E401" s="391"/>
      <c r="F401" s="304"/>
      <c r="G401" s="300"/>
      <c r="H401" s="300"/>
      <c r="I401" s="301"/>
      <c r="J401" s="301"/>
      <c r="K401" s="301"/>
      <c r="L401" s="301"/>
      <c r="M401" s="302">
        <f t="shared" si="35"/>
        <v>0</v>
      </c>
      <c r="N401" s="462" t="str">
        <f t="shared" si="36"/>
        <v xml:space="preserve"> </v>
      </c>
      <c r="O401" s="464" t="str">
        <f t="shared" si="37"/>
        <v>01.01.2026</v>
      </c>
      <c r="P401" s="464" t="str">
        <f t="shared" si="38"/>
        <v>31.12.2026</v>
      </c>
      <c r="Q401" s="465">
        <f t="shared" si="39"/>
        <v>261</v>
      </c>
      <c r="R401" s="465">
        <f t="shared" si="40"/>
        <v>2349</v>
      </c>
      <c r="S401" s="465">
        <f t="shared" si="41"/>
        <v>-2349</v>
      </c>
    </row>
    <row r="402" spans="1:19" ht="13.5" customHeight="1" x14ac:dyDescent="0.2">
      <c r="A402" s="286"/>
      <c r="B402" s="286"/>
      <c r="C402" s="286"/>
      <c r="D402" s="391"/>
      <c r="E402" s="391"/>
      <c r="F402" s="304"/>
      <c r="G402" s="300"/>
      <c r="H402" s="300"/>
      <c r="I402" s="301"/>
      <c r="J402" s="301"/>
      <c r="K402" s="301"/>
      <c r="L402" s="301"/>
      <c r="M402" s="302">
        <f t="shared" si="35"/>
        <v>0</v>
      </c>
      <c r="N402" s="462" t="str">
        <f t="shared" si="36"/>
        <v xml:space="preserve"> </v>
      </c>
      <c r="O402" s="464" t="str">
        <f t="shared" si="37"/>
        <v>01.01.2026</v>
      </c>
      <c r="P402" s="464" t="str">
        <f t="shared" si="38"/>
        <v>31.12.2026</v>
      </c>
      <c r="Q402" s="465">
        <f t="shared" si="39"/>
        <v>261</v>
      </c>
      <c r="R402" s="465">
        <f t="shared" si="40"/>
        <v>2349</v>
      </c>
      <c r="S402" s="465">
        <f t="shared" si="41"/>
        <v>-2349</v>
      </c>
    </row>
    <row r="403" spans="1:19" ht="13.5" customHeight="1" x14ac:dyDescent="0.2">
      <c r="A403" s="286"/>
      <c r="B403" s="286"/>
      <c r="C403" s="286"/>
      <c r="D403" s="391"/>
      <c r="E403" s="391"/>
      <c r="F403" s="304"/>
      <c r="G403" s="300"/>
      <c r="H403" s="300"/>
      <c r="I403" s="301"/>
      <c r="J403" s="301"/>
      <c r="K403" s="301"/>
      <c r="L403" s="301"/>
      <c r="M403" s="302">
        <f t="shared" si="35"/>
        <v>0</v>
      </c>
      <c r="N403" s="462" t="str">
        <f t="shared" si="36"/>
        <v xml:space="preserve"> </v>
      </c>
      <c r="O403" s="464" t="str">
        <f t="shared" si="37"/>
        <v>01.01.2026</v>
      </c>
      <c r="P403" s="464" t="str">
        <f t="shared" si="38"/>
        <v>31.12.2026</v>
      </c>
      <c r="Q403" s="465">
        <f t="shared" si="39"/>
        <v>261</v>
      </c>
      <c r="R403" s="465">
        <f t="shared" si="40"/>
        <v>2349</v>
      </c>
      <c r="S403" s="465">
        <f t="shared" si="41"/>
        <v>-2349</v>
      </c>
    </row>
    <row r="404" spans="1:19" ht="13.5" customHeight="1" x14ac:dyDescent="0.2">
      <c r="A404" s="286"/>
      <c r="B404" s="286"/>
      <c r="C404" s="286"/>
      <c r="D404" s="391"/>
      <c r="E404" s="391"/>
      <c r="F404" s="304"/>
      <c r="G404" s="300"/>
      <c r="H404" s="300"/>
      <c r="I404" s="301"/>
      <c r="J404" s="301"/>
      <c r="K404" s="301"/>
      <c r="L404" s="301"/>
      <c r="M404" s="302">
        <f t="shared" si="35"/>
        <v>0</v>
      </c>
      <c r="N404" s="462" t="str">
        <f t="shared" si="36"/>
        <v xml:space="preserve"> </v>
      </c>
      <c r="O404" s="464" t="str">
        <f t="shared" si="37"/>
        <v>01.01.2026</v>
      </c>
      <c r="P404" s="464" t="str">
        <f t="shared" si="38"/>
        <v>31.12.2026</v>
      </c>
      <c r="Q404" s="465">
        <f t="shared" si="39"/>
        <v>261</v>
      </c>
      <c r="R404" s="465">
        <f t="shared" si="40"/>
        <v>2349</v>
      </c>
      <c r="S404" s="465">
        <f t="shared" si="41"/>
        <v>-2349</v>
      </c>
    </row>
    <row r="405" spans="1:19" ht="13.5" customHeight="1" x14ac:dyDescent="0.2">
      <c r="A405" s="286"/>
      <c r="B405" s="286"/>
      <c r="C405" s="286"/>
      <c r="D405" s="391"/>
      <c r="E405" s="391"/>
      <c r="F405" s="304"/>
      <c r="G405" s="300"/>
      <c r="H405" s="300"/>
      <c r="I405" s="301"/>
      <c r="J405" s="301"/>
      <c r="K405" s="301"/>
      <c r="L405" s="301"/>
      <c r="M405" s="302">
        <f t="shared" si="35"/>
        <v>0</v>
      </c>
      <c r="N405" s="462" t="str">
        <f t="shared" si="36"/>
        <v xml:space="preserve"> </v>
      </c>
      <c r="O405" s="464" t="str">
        <f t="shared" si="37"/>
        <v>01.01.2026</v>
      </c>
      <c r="P405" s="464" t="str">
        <f t="shared" si="38"/>
        <v>31.12.2026</v>
      </c>
      <c r="Q405" s="465">
        <f t="shared" si="39"/>
        <v>261</v>
      </c>
      <c r="R405" s="465">
        <f t="shared" si="40"/>
        <v>2349</v>
      </c>
      <c r="S405" s="465">
        <f t="shared" si="41"/>
        <v>-2349</v>
      </c>
    </row>
    <row r="406" spans="1:19" ht="13.5" customHeight="1" x14ac:dyDescent="0.2">
      <c r="A406" s="286"/>
      <c r="B406" s="286"/>
      <c r="C406" s="286"/>
      <c r="D406" s="391"/>
      <c r="E406" s="391"/>
      <c r="F406" s="304"/>
      <c r="G406" s="300"/>
      <c r="H406" s="300"/>
      <c r="I406" s="301"/>
      <c r="J406" s="301"/>
      <c r="K406" s="301"/>
      <c r="L406" s="301"/>
      <c r="M406" s="302">
        <f t="shared" si="35"/>
        <v>0</v>
      </c>
      <c r="N406" s="462" t="str">
        <f t="shared" si="36"/>
        <v xml:space="preserve"> </v>
      </c>
      <c r="O406" s="464" t="str">
        <f t="shared" si="37"/>
        <v>01.01.2026</v>
      </c>
      <c r="P406" s="464" t="str">
        <f t="shared" si="38"/>
        <v>31.12.2026</v>
      </c>
      <c r="Q406" s="465">
        <f t="shared" si="39"/>
        <v>261</v>
      </c>
      <c r="R406" s="465">
        <f t="shared" si="40"/>
        <v>2349</v>
      </c>
      <c r="S406" s="465">
        <f t="shared" si="41"/>
        <v>-2349</v>
      </c>
    </row>
    <row r="407" spans="1:19" ht="13.5" customHeight="1" x14ac:dyDescent="0.2">
      <c r="A407" s="286"/>
      <c r="B407" s="286"/>
      <c r="C407" s="286"/>
      <c r="D407" s="391"/>
      <c r="E407" s="391"/>
      <c r="F407" s="304"/>
      <c r="G407" s="300"/>
      <c r="H407" s="300"/>
      <c r="I407" s="301"/>
      <c r="J407" s="301"/>
      <c r="K407" s="301"/>
      <c r="L407" s="301"/>
      <c r="M407" s="302">
        <f t="shared" si="35"/>
        <v>0</v>
      </c>
      <c r="N407" s="462" t="str">
        <f t="shared" si="36"/>
        <v xml:space="preserve"> </v>
      </c>
      <c r="O407" s="464" t="str">
        <f t="shared" si="37"/>
        <v>01.01.2026</v>
      </c>
      <c r="P407" s="464" t="str">
        <f t="shared" si="38"/>
        <v>31.12.2026</v>
      </c>
      <c r="Q407" s="465">
        <f t="shared" si="39"/>
        <v>261</v>
      </c>
      <c r="R407" s="465">
        <f t="shared" si="40"/>
        <v>2349</v>
      </c>
      <c r="S407" s="465">
        <f t="shared" si="41"/>
        <v>-2349</v>
      </c>
    </row>
    <row r="408" spans="1:19" ht="13.5" customHeight="1" x14ac:dyDescent="0.2">
      <c r="A408" s="286"/>
      <c r="B408" s="286"/>
      <c r="C408" s="286"/>
      <c r="D408" s="391"/>
      <c r="E408" s="391"/>
      <c r="F408" s="304"/>
      <c r="G408" s="300"/>
      <c r="H408" s="300"/>
      <c r="I408" s="301"/>
      <c r="J408" s="301"/>
      <c r="K408" s="301"/>
      <c r="L408" s="301"/>
      <c r="M408" s="302">
        <f t="shared" si="35"/>
        <v>0</v>
      </c>
      <c r="N408" s="462" t="str">
        <f t="shared" si="36"/>
        <v xml:space="preserve"> </v>
      </c>
      <c r="O408" s="464" t="str">
        <f t="shared" si="37"/>
        <v>01.01.2026</v>
      </c>
      <c r="P408" s="464" t="str">
        <f t="shared" si="38"/>
        <v>31.12.2026</v>
      </c>
      <c r="Q408" s="465">
        <f t="shared" si="39"/>
        <v>261</v>
      </c>
      <c r="R408" s="465">
        <f t="shared" si="40"/>
        <v>2349</v>
      </c>
      <c r="S408" s="465">
        <f t="shared" si="41"/>
        <v>-2349</v>
      </c>
    </row>
    <row r="409" spans="1:19" ht="13.5" customHeight="1" x14ac:dyDescent="0.2">
      <c r="A409" s="286"/>
      <c r="B409" s="286"/>
      <c r="C409" s="286"/>
      <c r="D409" s="391"/>
      <c r="E409" s="391"/>
      <c r="F409" s="304"/>
      <c r="G409" s="300"/>
      <c r="H409" s="300"/>
      <c r="I409" s="301"/>
      <c r="J409" s="301"/>
      <c r="K409" s="301"/>
      <c r="L409" s="301"/>
      <c r="M409" s="302">
        <f t="shared" si="35"/>
        <v>0</v>
      </c>
      <c r="N409" s="462" t="str">
        <f t="shared" si="36"/>
        <v xml:space="preserve"> </v>
      </c>
      <c r="O409" s="464" t="str">
        <f t="shared" si="37"/>
        <v>01.01.2026</v>
      </c>
      <c r="P409" s="464" t="str">
        <f t="shared" si="38"/>
        <v>31.12.2026</v>
      </c>
      <c r="Q409" s="465">
        <f t="shared" si="39"/>
        <v>261</v>
      </c>
      <c r="R409" s="465">
        <f t="shared" si="40"/>
        <v>2349</v>
      </c>
      <c r="S409" s="465">
        <f t="shared" si="41"/>
        <v>-2349</v>
      </c>
    </row>
    <row r="410" spans="1:19" ht="13.5" customHeight="1" x14ac:dyDescent="0.2">
      <c r="A410" s="286"/>
      <c r="B410" s="286"/>
      <c r="C410" s="286"/>
      <c r="D410" s="391"/>
      <c r="E410" s="391"/>
      <c r="F410" s="304"/>
      <c r="G410" s="300"/>
      <c r="H410" s="300"/>
      <c r="I410" s="301"/>
      <c r="J410" s="301"/>
      <c r="K410" s="301"/>
      <c r="L410" s="301"/>
      <c r="M410" s="302">
        <f t="shared" si="35"/>
        <v>0</v>
      </c>
      <c r="N410" s="462" t="str">
        <f t="shared" si="36"/>
        <v xml:space="preserve"> </v>
      </c>
      <c r="O410" s="464" t="str">
        <f t="shared" si="37"/>
        <v>01.01.2026</v>
      </c>
      <c r="P410" s="464" t="str">
        <f t="shared" si="38"/>
        <v>31.12.2026</v>
      </c>
      <c r="Q410" s="465">
        <f t="shared" si="39"/>
        <v>261</v>
      </c>
      <c r="R410" s="465">
        <f t="shared" si="40"/>
        <v>2349</v>
      </c>
      <c r="S410" s="465">
        <f t="shared" si="41"/>
        <v>-2349</v>
      </c>
    </row>
    <row r="411" spans="1:19" ht="13.5" customHeight="1" x14ac:dyDescent="0.2">
      <c r="A411" s="286"/>
      <c r="B411" s="286"/>
      <c r="C411" s="286"/>
      <c r="D411" s="391"/>
      <c r="E411" s="391"/>
      <c r="F411" s="304"/>
      <c r="G411" s="300"/>
      <c r="H411" s="300"/>
      <c r="I411" s="301"/>
      <c r="J411" s="301"/>
      <c r="K411" s="301"/>
      <c r="L411" s="301"/>
      <c r="M411" s="302">
        <f t="shared" ref="M411:M474" si="42">SUM(I411:L411)</f>
        <v>0</v>
      </c>
      <c r="N411" s="462" t="str">
        <f t="shared" ref="N411:N474" si="43">CONCATENATE(A411," ",B411)</f>
        <v xml:space="preserve"> </v>
      </c>
      <c r="O411" s="464" t="str">
        <f t="shared" ref="O411:O474" si="44">IF(YEAR($G411)&lt;$B$5,CONCATENATE("01.01.",$B$5),$G411)</f>
        <v>01.01.2026</v>
      </c>
      <c r="P411" s="464" t="str">
        <f t="shared" ref="P411:P474" si="45">IF($H411="",CONCATENATE("31.12.",$B$5),H411)</f>
        <v>31.12.2026</v>
      </c>
      <c r="Q411" s="465">
        <f t="shared" ref="Q411:Q474" si="46">NETWORKDAYS(O411,P411)</f>
        <v>261</v>
      </c>
      <c r="R411" s="465">
        <f t="shared" ref="R411:R474" si="47">IF(E411="",($Q411*9),($Q411*9)*$E411)</f>
        <v>2349</v>
      </c>
      <c r="S411" s="465">
        <f t="shared" ref="S411:S474" si="48">M411-R411</f>
        <v>-2349</v>
      </c>
    </row>
    <row r="412" spans="1:19" ht="13.5" customHeight="1" x14ac:dyDescent="0.2">
      <c r="A412" s="286"/>
      <c r="B412" s="286"/>
      <c r="C412" s="286"/>
      <c r="D412" s="391"/>
      <c r="E412" s="391"/>
      <c r="F412" s="304"/>
      <c r="G412" s="300"/>
      <c r="H412" s="300"/>
      <c r="I412" s="301"/>
      <c r="J412" s="301"/>
      <c r="K412" s="301"/>
      <c r="L412" s="301"/>
      <c r="M412" s="302">
        <f t="shared" si="42"/>
        <v>0</v>
      </c>
      <c r="N412" s="462" t="str">
        <f t="shared" si="43"/>
        <v xml:space="preserve"> </v>
      </c>
      <c r="O412" s="464" t="str">
        <f t="shared" si="44"/>
        <v>01.01.2026</v>
      </c>
      <c r="P412" s="464" t="str">
        <f t="shared" si="45"/>
        <v>31.12.2026</v>
      </c>
      <c r="Q412" s="465">
        <f t="shared" si="46"/>
        <v>261</v>
      </c>
      <c r="R412" s="465">
        <f t="shared" si="47"/>
        <v>2349</v>
      </c>
      <c r="S412" s="465">
        <f t="shared" si="48"/>
        <v>-2349</v>
      </c>
    </row>
    <row r="413" spans="1:19" ht="13.5" customHeight="1" x14ac:dyDescent="0.2">
      <c r="A413" s="286"/>
      <c r="B413" s="286"/>
      <c r="C413" s="286"/>
      <c r="D413" s="391"/>
      <c r="E413" s="391"/>
      <c r="F413" s="304"/>
      <c r="G413" s="300"/>
      <c r="H413" s="300"/>
      <c r="I413" s="301"/>
      <c r="J413" s="301"/>
      <c r="K413" s="301"/>
      <c r="L413" s="301"/>
      <c r="M413" s="302">
        <f t="shared" si="42"/>
        <v>0</v>
      </c>
      <c r="N413" s="462" t="str">
        <f t="shared" si="43"/>
        <v xml:space="preserve"> </v>
      </c>
      <c r="O413" s="464" t="str">
        <f t="shared" si="44"/>
        <v>01.01.2026</v>
      </c>
      <c r="P413" s="464" t="str">
        <f t="shared" si="45"/>
        <v>31.12.2026</v>
      </c>
      <c r="Q413" s="465">
        <f t="shared" si="46"/>
        <v>261</v>
      </c>
      <c r="R413" s="465">
        <f t="shared" si="47"/>
        <v>2349</v>
      </c>
      <c r="S413" s="465">
        <f t="shared" si="48"/>
        <v>-2349</v>
      </c>
    </row>
    <row r="414" spans="1:19" ht="13.5" customHeight="1" x14ac:dyDescent="0.2">
      <c r="A414" s="286"/>
      <c r="B414" s="286"/>
      <c r="C414" s="286"/>
      <c r="D414" s="391"/>
      <c r="E414" s="391"/>
      <c r="F414" s="304"/>
      <c r="G414" s="300"/>
      <c r="H414" s="300"/>
      <c r="I414" s="301"/>
      <c r="J414" s="301"/>
      <c r="K414" s="301"/>
      <c r="L414" s="301"/>
      <c r="M414" s="302">
        <f t="shared" si="42"/>
        <v>0</v>
      </c>
      <c r="N414" s="462" t="str">
        <f t="shared" si="43"/>
        <v xml:space="preserve"> </v>
      </c>
      <c r="O414" s="464" t="str">
        <f t="shared" si="44"/>
        <v>01.01.2026</v>
      </c>
      <c r="P414" s="464" t="str">
        <f t="shared" si="45"/>
        <v>31.12.2026</v>
      </c>
      <c r="Q414" s="465">
        <f t="shared" si="46"/>
        <v>261</v>
      </c>
      <c r="R414" s="465">
        <f t="shared" si="47"/>
        <v>2349</v>
      </c>
      <c r="S414" s="465">
        <f t="shared" si="48"/>
        <v>-2349</v>
      </c>
    </row>
    <row r="415" spans="1:19" ht="13.5" customHeight="1" x14ac:dyDescent="0.2">
      <c r="A415" s="286"/>
      <c r="B415" s="286"/>
      <c r="C415" s="286"/>
      <c r="D415" s="391"/>
      <c r="E415" s="391"/>
      <c r="F415" s="304"/>
      <c r="G415" s="300"/>
      <c r="H415" s="300"/>
      <c r="I415" s="301"/>
      <c r="J415" s="301"/>
      <c r="K415" s="301"/>
      <c r="L415" s="301"/>
      <c r="M415" s="302">
        <f t="shared" si="42"/>
        <v>0</v>
      </c>
      <c r="N415" s="462" t="str">
        <f t="shared" si="43"/>
        <v xml:space="preserve"> </v>
      </c>
      <c r="O415" s="464" t="str">
        <f t="shared" si="44"/>
        <v>01.01.2026</v>
      </c>
      <c r="P415" s="464" t="str">
        <f t="shared" si="45"/>
        <v>31.12.2026</v>
      </c>
      <c r="Q415" s="465">
        <f t="shared" si="46"/>
        <v>261</v>
      </c>
      <c r="R415" s="465">
        <f t="shared" si="47"/>
        <v>2349</v>
      </c>
      <c r="S415" s="465">
        <f t="shared" si="48"/>
        <v>-2349</v>
      </c>
    </row>
    <row r="416" spans="1:19" ht="13.5" customHeight="1" x14ac:dyDescent="0.2">
      <c r="A416" s="286"/>
      <c r="B416" s="286"/>
      <c r="C416" s="286"/>
      <c r="D416" s="391"/>
      <c r="E416" s="391"/>
      <c r="F416" s="304"/>
      <c r="G416" s="300"/>
      <c r="H416" s="300"/>
      <c r="I416" s="301"/>
      <c r="J416" s="301"/>
      <c r="K416" s="301"/>
      <c r="L416" s="301"/>
      <c r="M416" s="302">
        <f t="shared" si="42"/>
        <v>0</v>
      </c>
      <c r="N416" s="462" t="str">
        <f t="shared" si="43"/>
        <v xml:space="preserve"> </v>
      </c>
      <c r="O416" s="464" t="str">
        <f t="shared" si="44"/>
        <v>01.01.2026</v>
      </c>
      <c r="P416" s="464" t="str">
        <f t="shared" si="45"/>
        <v>31.12.2026</v>
      </c>
      <c r="Q416" s="465">
        <f t="shared" si="46"/>
        <v>261</v>
      </c>
      <c r="R416" s="465">
        <f t="shared" si="47"/>
        <v>2349</v>
      </c>
      <c r="S416" s="465">
        <f t="shared" si="48"/>
        <v>-2349</v>
      </c>
    </row>
    <row r="417" spans="1:19" ht="13.5" customHeight="1" x14ac:dyDescent="0.2">
      <c r="A417" s="286"/>
      <c r="B417" s="286"/>
      <c r="C417" s="286"/>
      <c r="D417" s="391"/>
      <c r="E417" s="391"/>
      <c r="F417" s="304"/>
      <c r="G417" s="300"/>
      <c r="H417" s="300"/>
      <c r="I417" s="301"/>
      <c r="J417" s="301"/>
      <c r="K417" s="301"/>
      <c r="L417" s="301"/>
      <c r="M417" s="302">
        <f t="shared" si="42"/>
        <v>0</v>
      </c>
      <c r="N417" s="462" t="str">
        <f t="shared" si="43"/>
        <v xml:space="preserve"> </v>
      </c>
      <c r="O417" s="464" t="str">
        <f t="shared" si="44"/>
        <v>01.01.2026</v>
      </c>
      <c r="P417" s="464" t="str">
        <f t="shared" si="45"/>
        <v>31.12.2026</v>
      </c>
      <c r="Q417" s="465">
        <f t="shared" si="46"/>
        <v>261</v>
      </c>
      <c r="R417" s="465">
        <f t="shared" si="47"/>
        <v>2349</v>
      </c>
      <c r="S417" s="465">
        <f t="shared" si="48"/>
        <v>-2349</v>
      </c>
    </row>
    <row r="418" spans="1:19" ht="13.5" customHeight="1" x14ac:dyDescent="0.2">
      <c r="A418" s="286"/>
      <c r="B418" s="286"/>
      <c r="C418" s="286"/>
      <c r="D418" s="391"/>
      <c r="E418" s="391"/>
      <c r="F418" s="304"/>
      <c r="G418" s="300"/>
      <c r="H418" s="300"/>
      <c r="I418" s="301"/>
      <c r="J418" s="301"/>
      <c r="K418" s="301"/>
      <c r="L418" s="301"/>
      <c r="M418" s="302">
        <f t="shared" si="42"/>
        <v>0</v>
      </c>
      <c r="N418" s="462" t="str">
        <f t="shared" si="43"/>
        <v xml:space="preserve"> </v>
      </c>
      <c r="O418" s="464" t="str">
        <f t="shared" si="44"/>
        <v>01.01.2026</v>
      </c>
      <c r="P418" s="464" t="str">
        <f t="shared" si="45"/>
        <v>31.12.2026</v>
      </c>
      <c r="Q418" s="465">
        <f t="shared" si="46"/>
        <v>261</v>
      </c>
      <c r="R418" s="465">
        <f t="shared" si="47"/>
        <v>2349</v>
      </c>
      <c r="S418" s="465">
        <f t="shared" si="48"/>
        <v>-2349</v>
      </c>
    </row>
    <row r="419" spans="1:19" ht="13.5" customHeight="1" x14ac:dyDescent="0.2">
      <c r="A419" s="286"/>
      <c r="B419" s="286"/>
      <c r="C419" s="286"/>
      <c r="D419" s="391"/>
      <c r="E419" s="391"/>
      <c r="F419" s="304"/>
      <c r="G419" s="300"/>
      <c r="H419" s="300"/>
      <c r="I419" s="301"/>
      <c r="J419" s="301"/>
      <c r="K419" s="301"/>
      <c r="L419" s="301"/>
      <c r="M419" s="302">
        <f t="shared" si="42"/>
        <v>0</v>
      </c>
      <c r="N419" s="462" t="str">
        <f t="shared" si="43"/>
        <v xml:space="preserve"> </v>
      </c>
      <c r="O419" s="464" t="str">
        <f t="shared" si="44"/>
        <v>01.01.2026</v>
      </c>
      <c r="P419" s="464" t="str">
        <f t="shared" si="45"/>
        <v>31.12.2026</v>
      </c>
      <c r="Q419" s="465">
        <f t="shared" si="46"/>
        <v>261</v>
      </c>
      <c r="R419" s="465">
        <f t="shared" si="47"/>
        <v>2349</v>
      </c>
      <c r="S419" s="465">
        <f t="shared" si="48"/>
        <v>-2349</v>
      </c>
    </row>
    <row r="420" spans="1:19" ht="13.5" customHeight="1" x14ac:dyDescent="0.2">
      <c r="A420" s="286"/>
      <c r="B420" s="286"/>
      <c r="C420" s="286"/>
      <c r="D420" s="391"/>
      <c r="E420" s="391"/>
      <c r="F420" s="304"/>
      <c r="G420" s="300"/>
      <c r="H420" s="300"/>
      <c r="I420" s="301"/>
      <c r="J420" s="301"/>
      <c r="K420" s="301"/>
      <c r="L420" s="301"/>
      <c r="M420" s="302">
        <f t="shared" si="42"/>
        <v>0</v>
      </c>
      <c r="N420" s="462" t="str">
        <f t="shared" si="43"/>
        <v xml:space="preserve"> </v>
      </c>
      <c r="O420" s="464" t="str">
        <f t="shared" si="44"/>
        <v>01.01.2026</v>
      </c>
      <c r="P420" s="464" t="str">
        <f t="shared" si="45"/>
        <v>31.12.2026</v>
      </c>
      <c r="Q420" s="465">
        <f t="shared" si="46"/>
        <v>261</v>
      </c>
      <c r="R420" s="465">
        <f t="shared" si="47"/>
        <v>2349</v>
      </c>
      <c r="S420" s="465">
        <f t="shared" si="48"/>
        <v>-2349</v>
      </c>
    </row>
    <row r="421" spans="1:19" ht="13.5" customHeight="1" x14ac:dyDescent="0.2">
      <c r="A421" s="286"/>
      <c r="B421" s="286"/>
      <c r="C421" s="286"/>
      <c r="D421" s="391"/>
      <c r="E421" s="391"/>
      <c r="F421" s="304"/>
      <c r="G421" s="300"/>
      <c r="H421" s="300"/>
      <c r="I421" s="301"/>
      <c r="J421" s="301"/>
      <c r="K421" s="301"/>
      <c r="L421" s="301"/>
      <c r="M421" s="302">
        <f t="shared" si="42"/>
        <v>0</v>
      </c>
      <c r="N421" s="462" t="str">
        <f t="shared" si="43"/>
        <v xml:space="preserve"> </v>
      </c>
      <c r="O421" s="464" t="str">
        <f t="shared" si="44"/>
        <v>01.01.2026</v>
      </c>
      <c r="P421" s="464" t="str">
        <f t="shared" si="45"/>
        <v>31.12.2026</v>
      </c>
      <c r="Q421" s="465">
        <f t="shared" si="46"/>
        <v>261</v>
      </c>
      <c r="R421" s="465">
        <f t="shared" si="47"/>
        <v>2349</v>
      </c>
      <c r="S421" s="465">
        <f t="shared" si="48"/>
        <v>-2349</v>
      </c>
    </row>
    <row r="422" spans="1:19" ht="13.5" customHeight="1" x14ac:dyDescent="0.2">
      <c r="A422" s="286"/>
      <c r="B422" s="286"/>
      <c r="C422" s="286"/>
      <c r="D422" s="391"/>
      <c r="E422" s="391"/>
      <c r="F422" s="304"/>
      <c r="G422" s="300"/>
      <c r="H422" s="300"/>
      <c r="I422" s="301"/>
      <c r="J422" s="301"/>
      <c r="K422" s="301"/>
      <c r="L422" s="301"/>
      <c r="M422" s="302">
        <f t="shared" si="42"/>
        <v>0</v>
      </c>
      <c r="N422" s="462" t="str">
        <f t="shared" si="43"/>
        <v xml:space="preserve"> </v>
      </c>
      <c r="O422" s="464" t="str">
        <f t="shared" si="44"/>
        <v>01.01.2026</v>
      </c>
      <c r="P422" s="464" t="str">
        <f t="shared" si="45"/>
        <v>31.12.2026</v>
      </c>
      <c r="Q422" s="465">
        <f t="shared" si="46"/>
        <v>261</v>
      </c>
      <c r="R422" s="465">
        <f t="shared" si="47"/>
        <v>2349</v>
      </c>
      <c r="S422" s="465">
        <f t="shared" si="48"/>
        <v>-2349</v>
      </c>
    </row>
    <row r="423" spans="1:19" ht="13.5" customHeight="1" x14ac:dyDescent="0.2">
      <c r="A423" s="286"/>
      <c r="B423" s="286"/>
      <c r="C423" s="286"/>
      <c r="D423" s="391"/>
      <c r="E423" s="391"/>
      <c r="F423" s="304"/>
      <c r="G423" s="300"/>
      <c r="H423" s="300"/>
      <c r="I423" s="301"/>
      <c r="J423" s="301"/>
      <c r="K423" s="301"/>
      <c r="L423" s="301"/>
      <c r="M423" s="302">
        <f t="shared" si="42"/>
        <v>0</v>
      </c>
      <c r="N423" s="462" t="str">
        <f t="shared" si="43"/>
        <v xml:space="preserve"> </v>
      </c>
      <c r="O423" s="464" t="str">
        <f t="shared" si="44"/>
        <v>01.01.2026</v>
      </c>
      <c r="P423" s="464" t="str">
        <f t="shared" si="45"/>
        <v>31.12.2026</v>
      </c>
      <c r="Q423" s="465">
        <f t="shared" si="46"/>
        <v>261</v>
      </c>
      <c r="R423" s="465">
        <f t="shared" si="47"/>
        <v>2349</v>
      </c>
      <c r="S423" s="465">
        <f t="shared" si="48"/>
        <v>-2349</v>
      </c>
    </row>
    <row r="424" spans="1:19" ht="13.5" customHeight="1" x14ac:dyDescent="0.2">
      <c r="A424" s="286"/>
      <c r="B424" s="286"/>
      <c r="C424" s="286"/>
      <c r="D424" s="391"/>
      <c r="E424" s="391"/>
      <c r="F424" s="304"/>
      <c r="G424" s="300"/>
      <c r="H424" s="300"/>
      <c r="I424" s="301"/>
      <c r="J424" s="301"/>
      <c r="K424" s="301"/>
      <c r="L424" s="301"/>
      <c r="M424" s="302">
        <f t="shared" si="42"/>
        <v>0</v>
      </c>
      <c r="N424" s="462" t="str">
        <f t="shared" si="43"/>
        <v xml:space="preserve"> </v>
      </c>
      <c r="O424" s="464" t="str">
        <f t="shared" si="44"/>
        <v>01.01.2026</v>
      </c>
      <c r="P424" s="464" t="str">
        <f t="shared" si="45"/>
        <v>31.12.2026</v>
      </c>
      <c r="Q424" s="465">
        <f t="shared" si="46"/>
        <v>261</v>
      </c>
      <c r="R424" s="465">
        <f t="shared" si="47"/>
        <v>2349</v>
      </c>
      <c r="S424" s="465">
        <f t="shared" si="48"/>
        <v>-2349</v>
      </c>
    </row>
    <row r="425" spans="1:19" ht="13.5" customHeight="1" x14ac:dyDescent="0.2">
      <c r="A425" s="286"/>
      <c r="B425" s="286"/>
      <c r="C425" s="286"/>
      <c r="D425" s="391"/>
      <c r="E425" s="391"/>
      <c r="F425" s="304"/>
      <c r="G425" s="300"/>
      <c r="H425" s="300"/>
      <c r="I425" s="301"/>
      <c r="J425" s="301"/>
      <c r="K425" s="301"/>
      <c r="L425" s="301"/>
      <c r="M425" s="302">
        <f t="shared" si="42"/>
        <v>0</v>
      </c>
      <c r="N425" s="462" t="str">
        <f t="shared" si="43"/>
        <v xml:space="preserve"> </v>
      </c>
      <c r="O425" s="464" t="str">
        <f t="shared" si="44"/>
        <v>01.01.2026</v>
      </c>
      <c r="P425" s="464" t="str">
        <f t="shared" si="45"/>
        <v>31.12.2026</v>
      </c>
      <c r="Q425" s="465">
        <f t="shared" si="46"/>
        <v>261</v>
      </c>
      <c r="R425" s="465">
        <f t="shared" si="47"/>
        <v>2349</v>
      </c>
      <c r="S425" s="465">
        <f t="shared" si="48"/>
        <v>-2349</v>
      </c>
    </row>
    <row r="426" spans="1:19" ht="13.5" customHeight="1" x14ac:dyDescent="0.2">
      <c r="A426" s="286"/>
      <c r="B426" s="286"/>
      <c r="C426" s="286"/>
      <c r="D426" s="391"/>
      <c r="E426" s="391"/>
      <c r="F426" s="304"/>
      <c r="G426" s="300"/>
      <c r="H426" s="300"/>
      <c r="I426" s="301"/>
      <c r="J426" s="301"/>
      <c r="K426" s="301"/>
      <c r="L426" s="301"/>
      <c r="M426" s="302">
        <f t="shared" si="42"/>
        <v>0</v>
      </c>
      <c r="N426" s="462" t="str">
        <f t="shared" si="43"/>
        <v xml:space="preserve"> </v>
      </c>
      <c r="O426" s="464" t="str">
        <f t="shared" si="44"/>
        <v>01.01.2026</v>
      </c>
      <c r="P426" s="464" t="str">
        <f t="shared" si="45"/>
        <v>31.12.2026</v>
      </c>
      <c r="Q426" s="465">
        <f t="shared" si="46"/>
        <v>261</v>
      </c>
      <c r="R426" s="465">
        <f t="shared" si="47"/>
        <v>2349</v>
      </c>
      <c r="S426" s="465">
        <f t="shared" si="48"/>
        <v>-2349</v>
      </c>
    </row>
    <row r="427" spans="1:19" ht="13.5" customHeight="1" x14ac:dyDescent="0.2">
      <c r="A427" s="286"/>
      <c r="B427" s="286"/>
      <c r="C427" s="286"/>
      <c r="D427" s="391"/>
      <c r="E427" s="391"/>
      <c r="F427" s="304"/>
      <c r="G427" s="300"/>
      <c r="H427" s="300"/>
      <c r="I427" s="301"/>
      <c r="J427" s="301"/>
      <c r="K427" s="301"/>
      <c r="L427" s="301"/>
      <c r="M427" s="302">
        <f t="shared" si="42"/>
        <v>0</v>
      </c>
      <c r="N427" s="462" t="str">
        <f t="shared" si="43"/>
        <v xml:space="preserve"> </v>
      </c>
      <c r="O427" s="464" t="str">
        <f t="shared" si="44"/>
        <v>01.01.2026</v>
      </c>
      <c r="P427" s="464" t="str">
        <f t="shared" si="45"/>
        <v>31.12.2026</v>
      </c>
      <c r="Q427" s="465">
        <f t="shared" si="46"/>
        <v>261</v>
      </c>
      <c r="R427" s="465">
        <f t="shared" si="47"/>
        <v>2349</v>
      </c>
      <c r="S427" s="465">
        <f t="shared" si="48"/>
        <v>-2349</v>
      </c>
    </row>
    <row r="428" spans="1:19" ht="13.5" customHeight="1" x14ac:dyDescent="0.2">
      <c r="A428" s="286"/>
      <c r="B428" s="286"/>
      <c r="C428" s="286"/>
      <c r="D428" s="391"/>
      <c r="E428" s="391"/>
      <c r="F428" s="304"/>
      <c r="G428" s="300"/>
      <c r="H428" s="300"/>
      <c r="I428" s="301"/>
      <c r="J428" s="301"/>
      <c r="K428" s="301"/>
      <c r="L428" s="301"/>
      <c r="M428" s="302">
        <f t="shared" si="42"/>
        <v>0</v>
      </c>
      <c r="N428" s="462" t="str">
        <f t="shared" si="43"/>
        <v xml:space="preserve"> </v>
      </c>
      <c r="O428" s="464" t="str">
        <f t="shared" si="44"/>
        <v>01.01.2026</v>
      </c>
      <c r="P428" s="464" t="str">
        <f t="shared" si="45"/>
        <v>31.12.2026</v>
      </c>
      <c r="Q428" s="465">
        <f t="shared" si="46"/>
        <v>261</v>
      </c>
      <c r="R428" s="465">
        <f t="shared" si="47"/>
        <v>2349</v>
      </c>
      <c r="S428" s="465">
        <f t="shared" si="48"/>
        <v>-2349</v>
      </c>
    </row>
    <row r="429" spans="1:19" ht="13.5" customHeight="1" x14ac:dyDescent="0.2">
      <c r="A429" s="286"/>
      <c r="B429" s="286"/>
      <c r="C429" s="286"/>
      <c r="D429" s="391"/>
      <c r="E429" s="391"/>
      <c r="F429" s="304"/>
      <c r="G429" s="300"/>
      <c r="H429" s="300"/>
      <c r="I429" s="301"/>
      <c r="J429" s="301"/>
      <c r="K429" s="301"/>
      <c r="L429" s="301"/>
      <c r="M429" s="302">
        <f t="shared" si="42"/>
        <v>0</v>
      </c>
      <c r="N429" s="462" t="str">
        <f t="shared" si="43"/>
        <v xml:space="preserve"> </v>
      </c>
      <c r="O429" s="464" t="str">
        <f t="shared" si="44"/>
        <v>01.01.2026</v>
      </c>
      <c r="P429" s="464" t="str">
        <f t="shared" si="45"/>
        <v>31.12.2026</v>
      </c>
      <c r="Q429" s="465">
        <f t="shared" si="46"/>
        <v>261</v>
      </c>
      <c r="R429" s="465">
        <f t="shared" si="47"/>
        <v>2349</v>
      </c>
      <c r="S429" s="465">
        <f t="shared" si="48"/>
        <v>-2349</v>
      </c>
    </row>
    <row r="430" spans="1:19" ht="13.5" customHeight="1" x14ac:dyDescent="0.2">
      <c r="A430" s="286"/>
      <c r="B430" s="286"/>
      <c r="C430" s="286"/>
      <c r="D430" s="391"/>
      <c r="E430" s="391"/>
      <c r="F430" s="304"/>
      <c r="G430" s="300"/>
      <c r="H430" s="300"/>
      <c r="I430" s="301"/>
      <c r="J430" s="301"/>
      <c r="K430" s="301"/>
      <c r="L430" s="301"/>
      <c r="M430" s="302">
        <f t="shared" si="42"/>
        <v>0</v>
      </c>
      <c r="N430" s="462" t="str">
        <f t="shared" si="43"/>
        <v xml:space="preserve"> </v>
      </c>
      <c r="O430" s="464" t="str">
        <f t="shared" si="44"/>
        <v>01.01.2026</v>
      </c>
      <c r="P430" s="464" t="str">
        <f t="shared" si="45"/>
        <v>31.12.2026</v>
      </c>
      <c r="Q430" s="465">
        <f t="shared" si="46"/>
        <v>261</v>
      </c>
      <c r="R430" s="465">
        <f t="shared" si="47"/>
        <v>2349</v>
      </c>
      <c r="S430" s="465">
        <f t="shared" si="48"/>
        <v>-2349</v>
      </c>
    </row>
    <row r="431" spans="1:19" ht="13.5" customHeight="1" x14ac:dyDescent="0.2">
      <c r="A431" s="286"/>
      <c r="B431" s="286"/>
      <c r="C431" s="286"/>
      <c r="D431" s="391"/>
      <c r="E431" s="391"/>
      <c r="F431" s="304"/>
      <c r="G431" s="300"/>
      <c r="H431" s="300"/>
      <c r="I431" s="301"/>
      <c r="J431" s="301"/>
      <c r="K431" s="301"/>
      <c r="L431" s="301"/>
      <c r="M431" s="302">
        <f t="shared" si="42"/>
        <v>0</v>
      </c>
      <c r="N431" s="462" t="str">
        <f t="shared" si="43"/>
        <v xml:space="preserve"> </v>
      </c>
      <c r="O431" s="464" t="str">
        <f t="shared" si="44"/>
        <v>01.01.2026</v>
      </c>
      <c r="P431" s="464" t="str">
        <f t="shared" si="45"/>
        <v>31.12.2026</v>
      </c>
      <c r="Q431" s="465">
        <f t="shared" si="46"/>
        <v>261</v>
      </c>
      <c r="R431" s="465">
        <f t="shared" si="47"/>
        <v>2349</v>
      </c>
      <c r="S431" s="465">
        <f t="shared" si="48"/>
        <v>-2349</v>
      </c>
    </row>
    <row r="432" spans="1:19" ht="13.5" customHeight="1" x14ac:dyDescent="0.2">
      <c r="A432" s="286"/>
      <c r="B432" s="286"/>
      <c r="C432" s="286"/>
      <c r="D432" s="391"/>
      <c r="E432" s="391"/>
      <c r="F432" s="304"/>
      <c r="G432" s="300"/>
      <c r="H432" s="300"/>
      <c r="I432" s="301"/>
      <c r="J432" s="301"/>
      <c r="K432" s="301"/>
      <c r="L432" s="301"/>
      <c r="M432" s="302">
        <f t="shared" si="42"/>
        <v>0</v>
      </c>
      <c r="N432" s="462" t="str">
        <f t="shared" si="43"/>
        <v xml:space="preserve"> </v>
      </c>
      <c r="O432" s="464" t="str">
        <f t="shared" si="44"/>
        <v>01.01.2026</v>
      </c>
      <c r="P432" s="464" t="str">
        <f t="shared" si="45"/>
        <v>31.12.2026</v>
      </c>
      <c r="Q432" s="465">
        <f t="shared" si="46"/>
        <v>261</v>
      </c>
      <c r="R432" s="465">
        <f t="shared" si="47"/>
        <v>2349</v>
      </c>
      <c r="S432" s="465">
        <f t="shared" si="48"/>
        <v>-2349</v>
      </c>
    </row>
    <row r="433" spans="1:19" ht="13.5" customHeight="1" x14ac:dyDescent="0.2">
      <c r="A433" s="286"/>
      <c r="B433" s="286"/>
      <c r="C433" s="286"/>
      <c r="D433" s="391"/>
      <c r="E433" s="391"/>
      <c r="F433" s="304"/>
      <c r="G433" s="300"/>
      <c r="H433" s="300"/>
      <c r="I433" s="301"/>
      <c r="J433" s="301"/>
      <c r="K433" s="301"/>
      <c r="L433" s="301"/>
      <c r="M433" s="302">
        <f t="shared" si="42"/>
        <v>0</v>
      </c>
      <c r="N433" s="462" t="str">
        <f t="shared" si="43"/>
        <v xml:space="preserve"> </v>
      </c>
      <c r="O433" s="464" t="str">
        <f t="shared" si="44"/>
        <v>01.01.2026</v>
      </c>
      <c r="P433" s="464" t="str">
        <f t="shared" si="45"/>
        <v>31.12.2026</v>
      </c>
      <c r="Q433" s="465">
        <f t="shared" si="46"/>
        <v>261</v>
      </c>
      <c r="R433" s="465">
        <f t="shared" si="47"/>
        <v>2349</v>
      </c>
      <c r="S433" s="465">
        <f t="shared" si="48"/>
        <v>-2349</v>
      </c>
    </row>
    <row r="434" spans="1:19" ht="13.5" customHeight="1" x14ac:dyDescent="0.2">
      <c r="A434" s="286"/>
      <c r="B434" s="286"/>
      <c r="C434" s="286"/>
      <c r="D434" s="391"/>
      <c r="E434" s="391"/>
      <c r="F434" s="304"/>
      <c r="G434" s="300"/>
      <c r="H434" s="300"/>
      <c r="I434" s="301"/>
      <c r="J434" s="301"/>
      <c r="K434" s="301"/>
      <c r="L434" s="301"/>
      <c r="M434" s="302">
        <f t="shared" si="42"/>
        <v>0</v>
      </c>
      <c r="N434" s="462" t="str">
        <f t="shared" si="43"/>
        <v xml:space="preserve"> </v>
      </c>
      <c r="O434" s="464" t="str">
        <f t="shared" si="44"/>
        <v>01.01.2026</v>
      </c>
      <c r="P434" s="464" t="str">
        <f t="shared" si="45"/>
        <v>31.12.2026</v>
      </c>
      <c r="Q434" s="465">
        <f t="shared" si="46"/>
        <v>261</v>
      </c>
      <c r="R434" s="465">
        <f t="shared" si="47"/>
        <v>2349</v>
      </c>
      <c r="S434" s="465">
        <f t="shared" si="48"/>
        <v>-2349</v>
      </c>
    </row>
    <row r="435" spans="1:19" ht="13.5" customHeight="1" x14ac:dyDescent="0.2">
      <c r="A435" s="286"/>
      <c r="B435" s="286"/>
      <c r="C435" s="286"/>
      <c r="D435" s="391"/>
      <c r="E435" s="391"/>
      <c r="F435" s="304"/>
      <c r="G435" s="300"/>
      <c r="H435" s="300"/>
      <c r="I435" s="301"/>
      <c r="J435" s="301"/>
      <c r="K435" s="301"/>
      <c r="L435" s="301"/>
      <c r="M435" s="302">
        <f t="shared" si="42"/>
        <v>0</v>
      </c>
      <c r="N435" s="462" t="str">
        <f t="shared" si="43"/>
        <v xml:space="preserve"> </v>
      </c>
      <c r="O435" s="464" t="str">
        <f t="shared" si="44"/>
        <v>01.01.2026</v>
      </c>
      <c r="P435" s="464" t="str">
        <f t="shared" si="45"/>
        <v>31.12.2026</v>
      </c>
      <c r="Q435" s="465">
        <f t="shared" si="46"/>
        <v>261</v>
      </c>
      <c r="R435" s="465">
        <f t="shared" si="47"/>
        <v>2349</v>
      </c>
      <c r="S435" s="465">
        <f t="shared" si="48"/>
        <v>-2349</v>
      </c>
    </row>
    <row r="436" spans="1:19" ht="13.5" customHeight="1" x14ac:dyDescent="0.2">
      <c r="A436" s="286"/>
      <c r="B436" s="286"/>
      <c r="C436" s="286"/>
      <c r="D436" s="391"/>
      <c r="E436" s="391"/>
      <c r="F436" s="304"/>
      <c r="G436" s="300"/>
      <c r="H436" s="300"/>
      <c r="I436" s="301"/>
      <c r="J436" s="301"/>
      <c r="K436" s="301"/>
      <c r="L436" s="301"/>
      <c r="M436" s="302">
        <f t="shared" si="42"/>
        <v>0</v>
      </c>
      <c r="N436" s="462" t="str">
        <f t="shared" si="43"/>
        <v xml:space="preserve"> </v>
      </c>
      <c r="O436" s="464" t="str">
        <f t="shared" si="44"/>
        <v>01.01.2026</v>
      </c>
      <c r="P436" s="464" t="str">
        <f t="shared" si="45"/>
        <v>31.12.2026</v>
      </c>
      <c r="Q436" s="465">
        <f t="shared" si="46"/>
        <v>261</v>
      </c>
      <c r="R436" s="465">
        <f t="shared" si="47"/>
        <v>2349</v>
      </c>
      <c r="S436" s="465">
        <f t="shared" si="48"/>
        <v>-2349</v>
      </c>
    </row>
    <row r="437" spans="1:19" ht="13.5" customHeight="1" x14ac:dyDescent="0.2">
      <c r="A437" s="286"/>
      <c r="B437" s="286"/>
      <c r="C437" s="286"/>
      <c r="D437" s="391"/>
      <c r="E437" s="391"/>
      <c r="F437" s="304"/>
      <c r="G437" s="300"/>
      <c r="H437" s="300"/>
      <c r="I437" s="301"/>
      <c r="J437" s="301"/>
      <c r="K437" s="301"/>
      <c r="L437" s="301"/>
      <c r="M437" s="302">
        <f t="shared" si="42"/>
        <v>0</v>
      </c>
      <c r="N437" s="462" t="str">
        <f t="shared" si="43"/>
        <v xml:space="preserve"> </v>
      </c>
      <c r="O437" s="464" t="str">
        <f t="shared" si="44"/>
        <v>01.01.2026</v>
      </c>
      <c r="P437" s="464" t="str">
        <f t="shared" si="45"/>
        <v>31.12.2026</v>
      </c>
      <c r="Q437" s="465">
        <f t="shared" si="46"/>
        <v>261</v>
      </c>
      <c r="R437" s="465">
        <f t="shared" si="47"/>
        <v>2349</v>
      </c>
      <c r="S437" s="465">
        <f t="shared" si="48"/>
        <v>-2349</v>
      </c>
    </row>
    <row r="438" spans="1:19" ht="13.5" customHeight="1" x14ac:dyDescent="0.2">
      <c r="A438" s="286"/>
      <c r="B438" s="286"/>
      <c r="C438" s="286"/>
      <c r="D438" s="391"/>
      <c r="E438" s="391"/>
      <c r="F438" s="304"/>
      <c r="G438" s="300"/>
      <c r="H438" s="300"/>
      <c r="I438" s="301"/>
      <c r="J438" s="301"/>
      <c r="K438" s="301"/>
      <c r="L438" s="301"/>
      <c r="M438" s="302">
        <f t="shared" si="42"/>
        <v>0</v>
      </c>
      <c r="N438" s="462" t="str">
        <f t="shared" si="43"/>
        <v xml:space="preserve"> </v>
      </c>
      <c r="O438" s="464" t="str">
        <f t="shared" si="44"/>
        <v>01.01.2026</v>
      </c>
      <c r="P438" s="464" t="str">
        <f t="shared" si="45"/>
        <v>31.12.2026</v>
      </c>
      <c r="Q438" s="465">
        <f t="shared" si="46"/>
        <v>261</v>
      </c>
      <c r="R438" s="465">
        <f t="shared" si="47"/>
        <v>2349</v>
      </c>
      <c r="S438" s="465">
        <f t="shared" si="48"/>
        <v>-2349</v>
      </c>
    </row>
    <row r="439" spans="1:19" ht="13.5" customHeight="1" x14ac:dyDescent="0.2">
      <c r="A439" s="286"/>
      <c r="B439" s="286"/>
      <c r="C439" s="286"/>
      <c r="D439" s="391"/>
      <c r="E439" s="391"/>
      <c r="F439" s="304"/>
      <c r="G439" s="300"/>
      <c r="H439" s="300"/>
      <c r="I439" s="301"/>
      <c r="J439" s="301"/>
      <c r="K439" s="301"/>
      <c r="L439" s="301"/>
      <c r="M439" s="302">
        <f t="shared" si="42"/>
        <v>0</v>
      </c>
      <c r="N439" s="462" t="str">
        <f t="shared" si="43"/>
        <v xml:space="preserve"> </v>
      </c>
      <c r="O439" s="464" t="str">
        <f t="shared" si="44"/>
        <v>01.01.2026</v>
      </c>
      <c r="P439" s="464" t="str">
        <f t="shared" si="45"/>
        <v>31.12.2026</v>
      </c>
      <c r="Q439" s="465">
        <f t="shared" si="46"/>
        <v>261</v>
      </c>
      <c r="R439" s="465">
        <f t="shared" si="47"/>
        <v>2349</v>
      </c>
      <c r="S439" s="465">
        <f t="shared" si="48"/>
        <v>-2349</v>
      </c>
    </row>
    <row r="440" spans="1:19" ht="13.5" customHeight="1" x14ac:dyDescent="0.2">
      <c r="A440" s="286"/>
      <c r="B440" s="286"/>
      <c r="C440" s="286"/>
      <c r="D440" s="391"/>
      <c r="E440" s="391"/>
      <c r="F440" s="304"/>
      <c r="G440" s="300"/>
      <c r="H440" s="300"/>
      <c r="I440" s="301"/>
      <c r="J440" s="301"/>
      <c r="K440" s="301"/>
      <c r="L440" s="301"/>
      <c r="M440" s="302">
        <f t="shared" si="42"/>
        <v>0</v>
      </c>
      <c r="N440" s="462" t="str">
        <f t="shared" si="43"/>
        <v xml:space="preserve"> </v>
      </c>
      <c r="O440" s="464" t="str">
        <f t="shared" si="44"/>
        <v>01.01.2026</v>
      </c>
      <c r="P440" s="464" t="str">
        <f t="shared" si="45"/>
        <v>31.12.2026</v>
      </c>
      <c r="Q440" s="465">
        <f t="shared" si="46"/>
        <v>261</v>
      </c>
      <c r="R440" s="465">
        <f t="shared" si="47"/>
        <v>2349</v>
      </c>
      <c r="S440" s="465">
        <f t="shared" si="48"/>
        <v>-2349</v>
      </c>
    </row>
    <row r="441" spans="1:19" ht="13.5" customHeight="1" x14ac:dyDescent="0.2">
      <c r="A441" s="286"/>
      <c r="B441" s="286"/>
      <c r="C441" s="286"/>
      <c r="D441" s="391"/>
      <c r="E441" s="391"/>
      <c r="F441" s="304"/>
      <c r="G441" s="300"/>
      <c r="H441" s="300"/>
      <c r="I441" s="301"/>
      <c r="J441" s="301"/>
      <c r="K441" s="301"/>
      <c r="L441" s="301"/>
      <c r="M441" s="302">
        <f t="shared" si="42"/>
        <v>0</v>
      </c>
      <c r="N441" s="462" t="str">
        <f t="shared" si="43"/>
        <v xml:space="preserve"> </v>
      </c>
      <c r="O441" s="464" t="str">
        <f t="shared" si="44"/>
        <v>01.01.2026</v>
      </c>
      <c r="P441" s="464" t="str">
        <f t="shared" si="45"/>
        <v>31.12.2026</v>
      </c>
      <c r="Q441" s="465">
        <f t="shared" si="46"/>
        <v>261</v>
      </c>
      <c r="R441" s="465">
        <f t="shared" si="47"/>
        <v>2349</v>
      </c>
      <c r="S441" s="465">
        <f t="shared" si="48"/>
        <v>-2349</v>
      </c>
    </row>
    <row r="442" spans="1:19" ht="13.5" customHeight="1" x14ac:dyDescent="0.2">
      <c r="A442" s="286"/>
      <c r="B442" s="286"/>
      <c r="C442" s="286"/>
      <c r="D442" s="391"/>
      <c r="E442" s="391"/>
      <c r="F442" s="304"/>
      <c r="G442" s="300"/>
      <c r="H442" s="300"/>
      <c r="I442" s="301"/>
      <c r="J442" s="301"/>
      <c r="K442" s="301"/>
      <c r="L442" s="301"/>
      <c r="M442" s="302">
        <f t="shared" si="42"/>
        <v>0</v>
      </c>
      <c r="N442" s="462" t="str">
        <f t="shared" si="43"/>
        <v xml:space="preserve"> </v>
      </c>
      <c r="O442" s="464" t="str">
        <f t="shared" si="44"/>
        <v>01.01.2026</v>
      </c>
      <c r="P442" s="464" t="str">
        <f t="shared" si="45"/>
        <v>31.12.2026</v>
      </c>
      <c r="Q442" s="465">
        <f t="shared" si="46"/>
        <v>261</v>
      </c>
      <c r="R442" s="465">
        <f t="shared" si="47"/>
        <v>2349</v>
      </c>
      <c r="S442" s="465">
        <f t="shared" si="48"/>
        <v>-2349</v>
      </c>
    </row>
    <row r="443" spans="1:19" ht="13.5" customHeight="1" x14ac:dyDescent="0.2">
      <c r="A443" s="286"/>
      <c r="B443" s="286"/>
      <c r="C443" s="286"/>
      <c r="D443" s="391"/>
      <c r="E443" s="391"/>
      <c r="F443" s="304"/>
      <c r="G443" s="300"/>
      <c r="H443" s="300"/>
      <c r="I443" s="301"/>
      <c r="J443" s="301"/>
      <c r="K443" s="301"/>
      <c r="L443" s="301"/>
      <c r="M443" s="302">
        <f t="shared" si="42"/>
        <v>0</v>
      </c>
      <c r="N443" s="462" t="str">
        <f t="shared" si="43"/>
        <v xml:space="preserve"> </v>
      </c>
      <c r="O443" s="464" t="str">
        <f t="shared" si="44"/>
        <v>01.01.2026</v>
      </c>
      <c r="P443" s="464" t="str">
        <f t="shared" si="45"/>
        <v>31.12.2026</v>
      </c>
      <c r="Q443" s="465">
        <f t="shared" si="46"/>
        <v>261</v>
      </c>
      <c r="R443" s="465">
        <f t="shared" si="47"/>
        <v>2349</v>
      </c>
      <c r="S443" s="465">
        <f t="shared" si="48"/>
        <v>-2349</v>
      </c>
    </row>
    <row r="444" spans="1:19" ht="13.5" customHeight="1" x14ac:dyDescent="0.2">
      <c r="A444" s="286"/>
      <c r="B444" s="286"/>
      <c r="C444" s="286"/>
      <c r="D444" s="391"/>
      <c r="E444" s="391"/>
      <c r="F444" s="304"/>
      <c r="G444" s="300"/>
      <c r="H444" s="300"/>
      <c r="I444" s="301"/>
      <c r="J444" s="301"/>
      <c r="K444" s="301"/>
      <c r="L444" s="301"/>
      <c r="M444" s="302">
        <f t="shared" si="42"/>
        <v>0</v>
      </c>
      <c r="N444" s="462" t="str">
        <f t="shared" si="43"/>
        <v xml:space="preserve"> </v>
      </c>
      <c r="O444" s="464" t="str">
        <f t="shared" si="44"/>
        <v>01.01.2026</v>
      </c>
      <c r="P444" s="464" t="str">
        <f t="shared" si="45"/>
        <v>31.12.2026</v>
      </c>
      <c r="Q444" s="465">
        <f t="shared" si="46"/>
        <v>261</v>
      </c>
      <c r="R444" s="465">
        <f t="shared" si="47"/>
        <v>2349</v>
      </c>
      <c r="S444" s="465">
        <f t="shared" si="48"/>
        <v>-2349</v>
      </c>
    </row>
    <row r="445" spans="1:19" ht="13.5" customHeight="1" x14ac:dyDescent="0.2">
      <c r="A445" s="286"/>
      <c r="B445" s="286"/>
      <c r="C445" s="286"/>
      <c r="D445" s="391"/>
      <c r="E445" s="391"/>
      <c r="F445" s="304"/>
      <c r="G445" s="300"/>
      <c r="H445" s="300"/>
      <c r="I445" s="301"/>
      <c r="J445" s="301"/>
      <c r="K445" s="301"/>
      <c r="L445" s="301"/>
      <c r="M445" s="302">
        <f t="shared" si="42"/>
        <v>0</v>
      </c>
      <c r="N445" s="462" t="str">
        <f t="shared" si="43"/>
        <v xml:space="preserve"> </v>
      </c>
      <c r="O445" s="464" t="str">
        <f t="shared" si="44"/>
        <v>01.01.2026</v>
      </c>
      <c r="P445" s="464" t="str">
        <f t="shared" si="45"/>
        <v>31.12.2026</v>
      </c>
      <c r="Q445" s="465">
        <f t="shared" si="46"/>
        <v>261</v>
      </c>
      <c r="R445" s="465">
        <f t="shared" si="47"/>
        <v>2349</v>
      </c>
      <c r="S445" s="465">
        <f t="shared" si="48"/>
        <v>-2349</v>
      </c>
    </row>
    <row r="446" spans="1:19" ht="13.5" customHeight="1" x14ac:dyDescent="0.2">
      <c r="A446" s="286"/>
      <c r="B446" s="286"/>
      <c r="C446" s="286"/>
      <c r="D446" s="391"/>
      <c r="E446" s="391"/>
      <c r="F446" s="304"/>
      <c r="G446" s="300"/>
      <c r="H446" s="300"/>
      <c r="I446" s="301"/>
      <c r="J446" s="301"/>
      <c r="K446" s="301"/>
      <c r="L446" s="301"/>
      <c r="M446" s="302">
        <f t="shared" si="42"/>
        <v>0</v>
      </c>
      <c r="N446" s="462" t="str">
        <f t="shared" si="43"/>
        <v xml:space="preserve"> </v>
      </c>
      <c r="O446" s="464" t="str">
        <f t="shared" si="44"/>
        <v>01.01.2026</v>
      </c>
      <c r="P446" s="464" t="str">
        <f t="shared" si="45"/>
        <v>31.12.2026</v>
      </c>
      <c r="Q446" s="465">
        <f t="shared" si="46"/>
        <v>261</v>
      </c>
      <c r="R446" s="465">
        <f t="shared" si="47"/>
        <v>2349</v>
      </c>
      <c r="S446" s="465">
        <f t="shared" si="48"/>
        <v>-2349</v>
      </c>
    </row>
    <row r="447" spans="1:19" ht="13.5" customHeight="1" x14ac:dyDescent="0.2">
      <c r="A447" s="286"/>
      <c r="B447" s="286"/>
      <c r="C447" s="286"/>
      <c r="D447" s="391"/>
      <c r="E447" s="391"/>
      <c r="F447" s="304"/>
      <c r="G447" s="300"/>
      <c r="H447" s="300"/>
      <c r="I447" s="301"/>
      <c r="J447" s="301"/>
      <c r="K447" s="301"/>
      <c r="L447" s="301"/>
      <c r="M447" s="302">
        <f t="shared" si="42"/>
        <v>0</v>
      </c>
      <c r="N447" s="462" t="str">
        <f t="shared" si="43"/>
        <v xml:space="preserve"> </v>
      </c>
      <c r="O447" s="464" t="str">
        <f t="shared" si="44"/>
        <v>01.01.2026</v>
      </c>
      <c r="P447" s="464" t="str">
        <f t="shared" si="45"/>
        <v>31.12.2026</v>
      </c>
      <c r="Q447" s="465">
        <f t="shared" si="46"/>
        <v>261</v>
      </c>
      <c r="R447" s="465">
        <f t="shared" si="47"/>
        <v>2349</v>
      </c>
      <c r="S447" s="465">
        <f t="shared" si="48"/>
        <v>-2349</v>
      </c>
    </row>
    <row r="448" spans="1:19" ht="13.5" customHeight="1" x14ac:dyDescent="0.2">
      <c r="A448" s="286"/>
      <c r="B448" s="286"/>
      <c r="C448" s="286"/>
      <c r="D448" s="391"/>
      <c r="E448" s="391"/>
      <c r="F448" s="304"/>
      <c r="G448" s="300"/>
      <c r="H448" s="300"/>
      <c r="I448" s="301"/>
      <c r="J448" s="301"/>
      <c r="K448" s="301"/>
      <c r="L448" s="301"/>
      <c r="M448" s="302">
        <f t="shared" si="42"/>
        <v>0</v>
      </c>
      <c r="N448" s="462" t="str">
        <f t="shared" si="43"/>
        <v xml:space="preserve"> </v>
      </c>
      <c r="O448" s="464" t="str">
        <f t="shared" si="44"/>
        <v>01.01.2026</v>
      </c>
      <c r="P448" s="464" t="str">
        <f t="shared" si="45"/>
        <v>31.12.2026</v>
      </c>
      <c r="Q448" s="465">
        <f t="shared" si="46"/>
        <v>261</v>
      </c>
      <c r="R448" s="465">
        <f t="shared" si="47"/>
        <v>2349</v>
      </c>
      <c r="S448" s="465">
        <f t="shared" si="48"/>
        <v>-2349</v>
      </c>
    </row>
    <row r="449" spans="1:19" ht="13.5" customHeight="1" x14ac:dyDescent="0.2">
      <c r="A449" s="286"/>
      <c r="B449" s="286"/>
      <c r="C449" s="286"/>
      <c r="D449" s="391"/>
      <c r="E449" s="391"/>
      <c r="F449" s="304"/>
      <c r="G449" s="300"/>
      <c r="H449" s="300"/>
      <c r="I449" s="301"/>
      <c r="J449" s="301"/>
      <c r="K449" s="301"/>
      <c r="L449" s="301"/>
      <c r="M449" s="302">
        <f t="shared" si="42"/>
        <v>0</v>
      </c>
      <c r="N449" s="462" t="str">
        <f t="shared" si="43"/>
        <v xml:space="preserve"> </v>
      </c>
      <c r="O449" s="464" t="str">
        <f t="shared" si="44"/>
        <v>01.01.2026</v>
      </c>
      <c r="P449" s="464" t="str">
        <f t="shared" si="45"/>
        <v>31.12.2026</v>
      </c>
      <c r="Q449" s="465">
        <f t="shared" si="46"/>
        <v>261</v>
      </c>
      <c r="R449" s="465">
        <f t="shared" si="47"/>
        <v>2349</v>
      </c>
      <c r="S449" s="465">
        <f t="shared" si="48"/>
        <v>-2349</v>
      </c>
    </row>
    <row r="450" spans="1:19" ht="13.5" customHeight="1" x14ac:dyDescent="0.2">
      <c r="A450" s="286"/>
      <c r="B450" s="286"/>
      <c r="C450" s="286"/>
      <c r="D450" s="391"/>
      <c r="E450" s="391"/>
      <c r="F450" s="304"/>
      <c r="G450" s="300"/>
      <c r="H450" s="300"/>
      <c r="I450" s="301"/>
      <c r="J450" s="301"/>
      <c r="K450" s="301"/>
      <c r="L450" s="301"/>
      <c r="M450" s="302">
        <f t="shared" si="42"/>
        <v>0</v>
      </c>
      <c r="N450" s="462" t="str">
        <f t="shared" si="43"/>
        <v xml:space="preserve"> </v>
      </c>
      <c r="O450" s="464" t="str">
        <f t="shared" si="44"/>
        <v>01.01.2026</v>
      </c>
      <c r="P450" s="464" t="str">
        <f t="shared" si="45"/>
        <v>31.12.2026</v>
      </c>
      <c r="Q450" s="465">
        <f t="shared" si="46"/>
        <v>261</v>
      </c>
      <c r="R450" s="465">
        <f t="shared" si="47"/>
        <v>2349</v>
      </c>
      <c r="S450" s="465">
        <f t="shared" si="48"/>
        <v>-2349</v>
      </c>
    </row>
    <row r="451" spans="1:19" ht="13.5" customHeight="1" x14ac:dyDescent="0.2">
      <c r="A451" s="286"/>
      <c r="B451" s="286"/>
      <c r="C451" s="286"/>
      <c r="D451" s="391"/>
      <c r="E451" s="391"/>
      <c r="F451" s="304"/>
      <c r="G451" s="300"/>
      <c r="H451" s="300"/>
      <c r="I451" s="301"/>
      <c r="J451" s="301"/>
      <c r="K451" s="301"/>
      <c r="L451" s="301"/>
      <c r="M451" s="302">
        <f t="shared" si="42"/>
        <v>0</v>
      </c>
      <c r="N451" s="462" t="str">
        <f t="shared" si="43"/>
        <v xml:space="preserve"> </v>
      </c>
      <c r="O451" s="464" t="str">
        <f t="shared" si="44"/>
        <v>01.01.2026</v>
      </c>
      <c r="P451" s="464" t="str">
        <f t="shared" si="45"/>
        <v>31.12.2026</v>
      </c>
      <c r="Q451" s="465">
        <f t="shared" si="46"/>
        <v>261</v>
      </c>
      <c r="R451" s="465">
        <f t="shared" si="47"/>
        <v>2349</v>
      </c>
      <c r="S451" s="465">
        <f t="shared" si="48"/>
        <v>-2349</v>
      </c>
    </row>
    <row r="452" spans="1:19" ht="13.5" customHeight="1" x14ac:dyDescent="0.2">
      <c r="A452" s="286"/>
      <c r="B452" s="286"/>
      <c r="C452" s="286"/>
      <c r="D452" s="391"/>
      <c r="E452" s="391"/>
      <c r="F452" s="304"/>
      <c r="G452" s="300"/>
      <c r="H452" s="300"/>
      <c r="I452" s="301"/>
      <c r="J452" s="301"/>
      <c r="K452" s="301"/>
      <c r="L452" s="301"/>
      <c r="M452" s="302">
        <f t="shared" si="42"/>
        <v>0</v>
      </c>
      <c r="N452" s="462" t="str">
        <f t="shared" si="43"/>
        <v xml:space="preserve"> </v>
      </c>
      <c r="O452" s="464" t="str">
        <f t="shared" si="44"/>
        <v>01.01.2026</v>
      </c>
      <c r="P452" s="464" t="str">
        <f t="shared" si="45"/>
        <v>31.12.2026</v>
      </c>
      <c r="Q452" s="465">
        <f t="shared" si="46"/>
        <v>261</v>
      </c>
      <c r="R452" s="465">
        <f t="shared" si="47"/>
        <v>2349</v>
      </c>
      <c r="S452" s="465">
        <f t="shared" si="48"/>
        <v>-2349</v>
      </c>
    </row>
    <row r="453" spans="1:19" ht="13.5" customHeight="1" x14ac:dyDescent="0.2">
      <c r="A453" s="286"/>
      <c r="B453" s="286"/>
      <c r="C453" s="286"/>
      <c r="D453" s="391"/>
      <c r="E453" s="391"/>
      <c r="F453" s="304"/>
      <c r="G453" s="300"/>
      <c r="H453" s="300"/>
      <c r="I453" s="301"/>
      <c r="J453" s="301"/>
      <c r="K453" s="301"/>
      <c r="L453" s="301"/>
      <c r="M453" s="302">
        <f t="shared" si="42"/>
        <v>0</v>
      </c>
      <c r="N453" s="462" t="str">
        <f t="shared" si="43"/>
        <v xml:space="preserve"> </v>
      </c>
      <c r="O453" s="464" t="str">
        <f t="shared" si="44"/>
        <v>01.01.2026</v>
      </c>
      <c r="P453" s="464" t="str">
        <f t="shared" si="45"/>
        <v>31.12.2026</v>
      </c>
      <c r="Q453" s="465">
        <f t="shared" si="46"/>
        <v>261</v>
      </c>
      <c r="R453" s="465">
        <f t="shared" si="47"/>
        <v>2349</v>
      </c>
      <c r="S453" s="465">
        <f t="shared" si="48"/>
        <v>-2349</v>
      </c>
    </row>
    <row r="454" spans="1:19" ht="13.5" customHeight="1" x14ac:dyDescent="0.2">
      <c r="A454" s="286"/>
      <c r="B454" s="286"/>
      <c r="C454" s="286"/>
      <c r="D454" s="391"/>
      <c r="E454" s="391"/>
      <c r="F454" s="304"/>
      <c r="G454" s="300"/>
      <c r="H454" s="300"/>
      <c r="I454" s="301"/>
      <c r="J454" s="301"/>
      <c r="K454" s="301"/>
      <c r="L454" s="301"/>
      <c r="M454" s="302">
        <f t="shared" si="42"/>
        <v>0</v>
      </c>
      <c r="N454" s="462" t="str">
        <f t="shared" si="43"/>
        <v xml:space="preserve"> </v>
      </c>
      <c r="O454" s="464" t="str">
        <f t="shared" si="44"/>
        <v>01.01.2026</v>
      </c>
      <c r="P454" s="464" t="str">
        <f t="shared" si="45"/>
        <v>31.12.2026</v>
      </c>
      <c r="Q454" s="465">
        <f t="shared" si="46"/>
        <v>261</v>
      </c>
      <c r="R454" s="465">
        <f t="shared" si="47"/>
        <v>2349</v>
      </c>
      <c r="S454" s="465">
        <f t="shared" si="48"/>
        <v>-2349</v>
      </c>
    </row>
    <row r="455" spans="1:19" ht="13.5" customHeight="1" x14ac:dyDescent="0.2">
      <c r="A455" s="286"/>
      <c r="B455" s="286"/>
      <c r="C455" s="286"/>
      <c r="D455" s="391"/>
      <c r="E455" s="391"/>
      <c r="F455" s="304"/>
      <c r="G455" s="300"/>
      <c r="H455" s="300"/>
      <c r="I455" s="301"/>
      <c r="J455" s="301"/>
      <c r="K455" s="301"/>
      <c r="L455" s="301"/>
      <c r="M455" s="302">
        <f t="shared" si="42"/>
        <v>0</v>
      </c>
      <c r="N455" s="462" t="str">
        <f t="shared" si="43"/>
        <v xml:space="preserve"> </v>
      </c>
      <c r="O455" s="464" t="str">
        <f t="shared" si="44"/>
        <v>01.01.2026</v>
      </c>
      <c r="P455" s="464" t="str">
        <f t="shared" si="45"/>
        <v>31.12.2026</v>
      </c>
      <c r="Q455" s="465">
        <f t="shared" si="46"/>
        <v>261</v>
      </c>
      <c r="R455" s="465">
        <f t="shared" si="47"/>
        <v>2349</v>
      </c>
      <c r="S455" s="465">
        <f t="shared" si="48"/>
        <v>-2349</v>
      </c>
    </row>
    <row r="456" spans="1:19" ht="13.5" customHeight="1" x14ac:dyDescent="0.2">
      <c r="A456" s="286"/>
      <c r="B456" s="286"/>
      <c r="C456" s="286"/>
      <c r="D456" s="391"/>
      <c r="E456" s="391"/>
      <c r="F456" s="304"/>
      <c r="G456" s="300"/>
      <c r="H456" s="300"/>
      <c r="I456" s="301"/>
      <c r="J456" s="301"/>
      <c r="K456" s="301"/>
      <c r="L456" s="301"/>
      <c r="M456" s="302">
        <f t="shared" si="42"/>
        <v>0</v>
      </c>
      <c r="N456" s="462" t="str">
        <f t="shared" si="43"/>
        <v xml:space="preserve"> </v>
      </c>
      <c r="O456" s="464" t="str">
        <f t="shared" si="44"/>
        <v>01.01.2026</v>
      </c>
      <c r="P456" s="464" t="str">
        <f t="shared" si="45"/>
        <v>31.12.2026</v>
      </c>
      <c r="Q456" s="465">
        <f t="shared" si="46"/>
        <v>261</v>
      </c>
      <c r="R456" s="465">
        <f t="shared" si="47"/>
        <v>2349</v>
      </c>
      <c r="S456" s="465">
        <f t="shared" si="48"/>
        <v>-2349</v>
      </c>
    </row>
    <row r="457" spans="1:19" ht="13.5" customHeight="1" x14ac:dyDescent="0.2">
      <c r="A457" s="286"/>
      <c r="B457" s="286"/>
      <c r="C457" s="286"/>
      <c r="D457" s="391"/>
      <c r="E457" s="391"/>
      <c r="F457" s="304"/>
      <c r="G457" s="300"/>
      <c r="H457" s="300"/>
      <c r="I457" s="301"/>
      <c r="J457" s="301"/>
      <c r="K457" s="301"/>
      <c r="L457" s="301"/>
      <c r="M457" s="302">
        <f t="shared" si="42"/>
        <v>0</v>
      </c>
      <c r="N457" s="462" t="str">
        <f t="shared" si="43"/>
        <v xml:space="preserve"> </v>
      </c>
      <c r="O457" s="464" t="str">
        <f t="shared" si="44"/>
        <v>01.01.2026</v>
      </c>
      <c r="P457" s="464" t="str">
        <f t="shared" si="45"/>
        <v>31.12.2026</v>
      </c>
      <c r="Q457" s="465">
        <f t="shared" si="46"/>
        <v>261</v>
      </c>
      <c r="R457" s="465">
        <f t="shared" si="47"/>
        <v>2349</v>
      </c>
      <c r="S457" s="465">
        <f t="shared" si="48"/>
        <v>-2349</v>
      </c>
    </row>
    <row r="458" spans="1:19" ht="13.5" customHeight="1" x14ac:dyDescent="0.2">
      <c r="A458" s="286"/>
      <c r="B458" s="286"/>
      <c r="C458" s="286"/>
      <c r="D458" s="391"/>
      <c r="E458" s="391"/>
      <c r="F458" s="304"/>
      <c r="G458" s="300"/>
      <c r="H458" s="300"/>
      <c r="I458" s="301"/>
      <c r="J458" s="301"/>
      <c r="K458" s="301"/>
      <c r="L458" s="301"/>
      <c r="M458" s="302">
        <f t="shared" si="42"/>
        <v>0</v>
      </c>
      <c r="N458" s="462" t="str">
        <f t="shared" si="43"/>
        <v xml:space="preserve"> </v>
      </c>
      <c r="O458" s="464" t="str">
        <f t="shared" si="44"/>
        <v>01.01.2026</v>
      </c>
      <c r="P458" s="464" t="str">
        <f t="shared" si="45"/>
        <v>31.12.2026</v>
      </c>
      <c r="Q458" s="465">
        <f t="shared" si="46"/>
        <v>261</v>
      </c>
      <c r="R458" s="465">
        <f t="shared" si="47"/>
        <v>2349</v>
      </c>
      <c r="S458" s="465">
        <f t="shared" si="48"/>
        <v>-2349</v>
      </c>
    </row>
    <row r="459" spans="1:19" ht="13.5" customHeight="1" x14ac:dyDescent="0.2">
      <c r="A459" s="286"/>
      <c r="B459" s="286"/>
      <c r="C459" s="286"/>
      <c r="D459" s="391"/>
      <c r="E459" s="391"/>
      <c r="F459" s="304"/>
      <c r="G459" s="300"/>
      <c r="H459" s="300"/>
      <c r="I459" s="301"/>
      <c r="J459" s="301"/>
      <c r="K459" s="301"/>
      <c r="L459" s="301"/>
      <c r="M459" s="302">
        <f t="shared" si="42"/>
        <v>0</v>
      </c>
      <c r="N459" s="462" t="str">
        <f t="shared" si="43"/>
        <v xml:space="preserve"> </v>
      </c>
      <c r="O459" s="464" t="str">
        <f t="shared" si="44"/>
        <v>01.01.2026</v>
      </c>
      <c r="P459" s="464" t="str">
        <f t="shared" si="45"/>
        <v>31.12.2026</v>
      </c>
      <c r="Q459" s="465">
        <f t="shared" si="46"/>
        <v>261</v>
      </c>
      <c r="R459" s="465">
        <f t="shared" si="47"/>
        <v>2349</v>
      </c>
      <c r="S459" s="465">
        <f t="shared" si="48"/>
        <v>-2349</v>
      </c>
    </row>
    <row r="460" spans="1:19" ht="13.5" customHeight="1" x14ac:dyDescent="0.2">
      <c r="A460" s="286"/>
      <c r="B460" s="286"/>
      <c r="C460" s="286"/>
      <c r="D460" s="391"/>
      <c r="E460" s="391"/>
      <c r="F460" s="304"/>
      <c r="G460" s="300"/>
      <c r="H460" s="300"/>
      <c r="I460" s="301"/>
      <c r="J460" s="301"/>
      <c r="K460" s="301"/>
      <c r="L460" s="301"/>
      <c r="M460" s="302">
        <f t="shared" si="42"/>
        <v>0</v>
      </c>
      <c r="N460" s="462" t="str">
        <f t="shared" si="43"/>
        <v xml:space="preserve"> </v>
      </c>
      <c r="O460" s="464" t="str">
        <f t="shared" si="44"/>
        <v>01.01.2026</v>
      </c>
      <c r="P460" s="464" t="str">
        <f t="shared" si="45"/>
        <v>31.12.2026</v>
      </c>
      <c r="Q460" s="465">
        <f t="shared" si="46"/>
        <v>261</v>
      </c>
      <c r="R460" s="465">
        <f t="shared" si="47"/>
        <v>2349</v>
      </c>
      <c r="S460" s="465">
        <f t="shared" si="48"/>
        <v>-2349</v>
      </c>
    </row>
    <row r="461" spans="1:19" ht="13.5" customHeight="1" x14ac:dyDescent="0.2">
      <c r="A461" s="286"/>
      <c r="B461" s="286"/>
      <c r="C461" s="286"/>
      <c r="D461" s="391"/>
      <c r="E461" s="391"/>
      <c r="F461" s="304"/>
      <c r="G461" s="300"/>
      <c r="H461" s="300"/>
      <c r="I461" s="301"/>
      <c r="J461" s="301"/>
      <c r="K461" s="301"/>
      <c r="L461" s="301"/>
      <c r="M461" s="302">
        <f t="shared" si="42"/>
        <v>0</v>
      </c>
      <c r="N461" s="462" t="str">
        <f t="shared" si="43"/>
        <v xml:space="preserve"> </v>
      </c>
      <c r="O461" s="464" t="str">
        <f t="shared" si="44"/>
        <v>01.01.2026</v>
      </c>
      <c r="P461" s="464" t="str">
        <f t="shared" si="45"/>
        <v>31.12.2026</v>
      </c>
      <c r="Q461" s="465">
        <f t="shared" si="46"/>
        <v>261</v>
      </c>
      <c r="R461" s="465">
        <f t="shared" si="47"/>
        <v>2349</v>
      </c>
      <c r="S461" s="465">
        <f t="shared" si="48"/>
        <v>-2349</v>
      </c>
    </row>
    <row r="462" spans="1:19" ht="13.5" customHeight="1" x14ac:dyDescent="0.2">
      <c r="A462" s="286"/>
      <c r="B462" s="286"/>
      <c r="C462" s="286"/>
      <c r="D462" s="391"/>
      <c r="E462" s="391"/>
      <c r="F462" s="304"/>
      <c r="G462" s="300"/>
      <c r="H462" s="300"/>
      <c r="I462" s="301"/>
      <c r="J462" s="301"/>
      <c r="K462" s="301"/>
      <c r="L462" s="301"/>
      <c r="M462" s="302">
        <f t="shared" si="42"/>
        <v>0</v>
      </c>
      <c r="N462" s="462" t="str">
        <f t="shared" si="43"/>
        <v xml:space="preserve"> </v>
      </c>
      <c r="O462" s="464" t="str">
        <f t="shared" si="44"/>
        <v>01.01.2026</v>
      </c>
      <c r="P462" s="464" t="str">
        <f t="shared" si="45"/>
        <v>31.12.2026</v>
      </c>
      <c r="Q462" s="465">
        <f t="shared" si="46"/>
        <v>261</v>
      </c>
      <c r="R462" s="465">
        <f t="shared" si="47"/>
        <v>2349</v>
      </c>
      <c r="S462" s="465">
        <f t="shared" si="48"/>
        <v>-2349</v>
      </c>
    </row>
    <row r="463" spans="1:19" ht="13.5" customHeight="1" x14ac:dyDescent="0.2">
      <c r="A463" s="286"/>
      <c r="B463" s="286"/>
      <c r="C463" s="286"/>
      <c r="D463" s="391"/>
      <c r="E463" s="391"/>
      <c r="F463" s="304"/>
      <c r="G463" s="300"/>
      <c r="H463" s="300"/>
      <c r="I463" s="301"/>
      <c r="J463" s="301"/>
      <c r="K463" s="301"/>
      <c r="L463" s="301"/>
      <c r="M463" s="302">
        <f t="shared" si="42"/>
        <v>0</v>
      </c>
      <c r="N463" s="462" t="str">
        <f t="shared" si="43"/>
        <v xml:space="preserve"> </v>
      </c>
      <c r="O463" s="464" t="str">
        <f t="shared" si="44"/>
        <v>01.01.2026</v>
      </c>
      <c r="P463" s="464" t="str">
        <f t="shared" si="45"/>
        <v>31.12.2026</v>
      </c>
      <c r="Q463" s="465">
        <f t="shared" si="46"/>
        <v>261</v>
      </c>
      <c r="R463" s="465">
        <f t="shared" si="47"/>
        <v>2349</v>
      </c>
      <c r="S463" s="465">
        <f t="shared" si="48"/>
        <v>-2349</v>
      </c>
    </row>
    <row r="464" spans="1:19" ht="13.5" customHeight="1" x14ac:dyDescent="0.2">
      <c r="A464" s="286"/>
      <c r="B464" s="286"/>
      <c r="C464" s="286"/>
      <c r="D464" s="391"/>
      <c r="E464" s="391"/>
      <c r="F464" s="304"/>
      <c r="G464" s="300"/>
      <c r="H464" s="300"/>
      <c r="I464" s="301"/>
      <c r="J464" s="301"/>
      <c r="K464" s="301"/>
      <c r="L464" s="301"/>
      <c r="M464" s="302">
        <f t="shared" si="42"/>
        <v>0</v>
      </c>
      <c r="N464" s="462" t="str">
        <f t="shared" si="43"/>
        <v xml:space="preserve"> </v>
      </c>
      <c r="O464" s="464" t="str">
        <f t="shared" si="44"/>
        <v>01.01.2026</v>
      </c>
      <c r="P464" s="464" t="str">
        <f t="shared" si="45"/>
        <v>31.12.2026</v>
      </c>
      <c r="Q464" s="465">
        <f t="shared" si="46"/>
        <v>261</v>
      </c>
      <c r="R464" s="465">
        <f t="shared" si="47"/>
        <v>2349</v>
      </c>
      <c r="S464" s="465">
        <f t="shared" si="48"/>
        <v>-2349</v>
      </c>
    </row>
    <row r="465" spans="1:19" ht="13.5" customHeight="1" x14ac:dyDescent="0.2">
      <c r="A465" s="286"/>
      <c r="B465" s="286"/>
      <c r="C465" s="286"/>
      <c r="D465" s="391"/>
      <c r="E465" s="391"/>
      <c r="F465" s="304"/>
      <c r="G465" s="300"/>
      <c r="H465" s="300"/>
      <c r="I465" s="301"/>
      <c r="J465" s="301"/>
      <c r="K465" s="301"/>
      <c r="L465" s="301"/>
      <c r="M465" s="302">
        <f t="shared" si="42"/>
        <v>0</v>
      </c>
      <c r="N465" s="462" t="str">
        <f t="shared" si="43"/>
        <v xml:space="preserve"> </v>
      </c>
      <c r="O465" s="464" t="str">
        <f t="shared" si="44"/>
        <v>01.01.2026</v>
      </c>
      <c r="P465" s="464" t="str">
        <f t="shared" si="45"/>
        <v>31.12.2026</v>
      </c>
      <c r="Q465" s="465">
        <f t="shared" si="46"/>
        <v>261</v>
      </c>
      <c r="R465" s="465">
        <f t="shared" si="47"/>
        <v>2349</v>
      </c>
      <c r="S465" s="465">
        <f t="shared" si="48"/>
        <v>-2349</v>
      </c>
    </row>
    <row r="466" spans="1:19" ht="13.5" customHeight="1" x14ac:dyDescent="0.2">
      <c r="A466" s="286"/>
      <c r="B466" s="286"/>
      <c r="C466" s="286"/>
      <c r="D466" s="391"/>
      <c r="E466" s="391"/>
      <c r="F466" s="304"/>
      <c r="G466" s="300"/>
      <c r="H466" s="300"/>
      <c r="I466" s="301"/>
      <c r="J466" s="301"/>
      <c r="K466" s="301"/>
      <c r="L466" s="301"/>
      <c r="M466" s="302">
        <f t="shared" si="42"/>
        <v>0</v>
      </c>
      <c r="N466" s="462" t="str">
        <f t="shared" si="43"/>
        <v xml:space="preserve"> </v>
      </c>
      <c r="O466" s="464" t="str">
        <f t="shared" si="44"/>
        <v>01.01.2026</v>
      </c>
      <c r="P466" s="464" t="str">
        <f t="shared" si="45"/>
        <v>31.12.2026</v>
      </c>
      <c r="Q466" s="465">
        <f t="shared" si="46"/>
        <v>261</v>
      </c>
      <c r="R466" s="465">
        <f t="shared" si="47"/>
        <v>2349</v>
      </c>
      <c r="S466" s="465">
        <f t="shared" si="48"/>
        <v>-2349</v>
      </c>
    </row>
    <row r="467" spans="1:19" ht="13.5" customHeight="1" x14ac:dyDescent="0.2">
      <c r="A467" s="286"/>
      <c r="B467" s="286"/>
      <c r="C467" s="286"/>
      <c r="D467" s="391"/>
      <c r="E467" s="391"/>
      <c r="F467" s="304"/>
      <c r="G467" s="300"/>
      <c r="H467" s="300"/>
      <c r="I467" s="301"/>
      <c r="J467" s="301"/>
      <c r="K467" s="301"/>
      <c r="L467" s="301"/>
      <c r="M467" s="302">
        <f t="shared" si="42"/>
        <v>0</v>
      </c>
      <c r="N467" s="462" t="str">
        <f t="shared" si="43"/>
        <v xml:space="preserve"> </v>
      </c>
      <c r="O467" s="464" t="str">
        <f t="shared" si="44"/>
        <v>01.01.2026</v>
      </c>
      <c r="P467" s="464" t="str">
        <f t="shared" si="45"/>
        <v>31.12.2026</v>
      </c>
      <c r="Q467" s="465">
        <f t="shared" si="46"/>
        <v>261</v>
      </c>
      <c r="R467" s="465">
        <f t="shared" si="47"/>
        <v>2349</v>
      </c>
      <c r="S467" s="465">
        <f t="shared" si="48"/>
        <v>-2349</v>
      </c>
    </row>
    <row r="468" spans="1:19" ht="13.5" customHeight="1" x14ac:dyDescent="0.2">
      <c r="A468" s="286"/>
      <c r="B468" s="286"/>
      <c r="C468" s="286"/>
      <c r="D468" s="391"/>
      <c r="E468" s="391"/>
      <c r="F468" s="304"/>
      <c r="G468" s="300"/>
      <c r="H468" s="300"/>
      <c r="I468" s="301"/>
      <c r="J468" s="301"/>
      <c r="K468" s="301"/>
      <c r="L468" s="301"/>
      <c r="M468" s="302">
        <f t="shared" si="42"/>
        <v>0</v>
      </c>
      <c r="N468" s="462" t="str">
        <f t="shared" si="43"/>
        <v xml:space="preserve"> </v>
      </c>
      <c r="O468" s="464" t="str">
        <f t="shared" si="44"/>
        <v>01.01.2026</v>
      </c>
      <c r="P468" s="464" t="str">
        <f t="shared" si="45"/>
        <v>31.12.2026</v>
      </c>
      <c r="Q468" s="465">
        <f t="shared" si="46"/>
        <v>261</v>
      </c>
      <c r="R468" s="465">
        <f t="shared" si="47"/>
        <v>2349</v>
      </c>
      <c r="S468" s="465">
        <f t="shared" si="48"/>
        <v>-2349</v>
      </c>
    </row>
    <row r="469" spans="1:19" ht="13.5" customHeight="1" x14ac:dyDescent="0.2">
      <c r="A469" s="286"/>
      <c r="B469" s="286"/>
      <c r="C469" s="286"/>
      <c r="D469" s="391"/>
      <c r="E469" s="391"/>
      <c r="F469" s="304"/>
      <c r="G469" s="300"/>
      <c r="H469" s="300"/>
      <c r="I469" s="301"/>
      <c r="J469" s="301"/>
      <c r="K469" s="301"/>
      <c r="L469" s="301"/>
      <c r="M469" s="302">
        <f t="shared" si="42"/>
        <v>0</v>
      </c>
      <c r="N469" s="462" t="str">
        <f t="shared" si="43"/>
        <v xml:space="preserve"> </v>
      </c>
      <c r="O469" s="464" t="str">
        <f t="shared" si="44"/>
        <v>01.01.2026</v>
      </c>
      <c r="P469" s="464" t="str">
        <f t="shared" si="45"/>
        <v>31.12.2026</v>
      </c>
      <c r="Q469" s="465">
        <f t="shared" si="46"/>
        <v>261</v>
      </c>
      <c r="R469" s="465">
        <f t="shared" si="47"/>
        <v>2349</v>
      </c>
      <c r="S469" s="465">
        <f t="shared" si="48"/>
        <v>-2349</v>
      </c>
    </row>
    <row r="470" spans="1:19" ht="13.5" customHeight="1" x14ac:dyDescent="0.2">
      <c r="A470" s="286"/>
      <c r="B470" s="286"/>
      <c r="C470" s="286"/>
      <c r="D470" s="391"/>
      <c r="E470" s="391"/>
      <c r="F470" s="304"/>
      <c r="G470" s="300"/>
      <c r="H470" s="300"/>
      <c r="I470" s="301"/>
      <c r="J470" s="301"/>
      <c r="K470" s="301"/>
      <c r="L470" s="301"/>
      <c r="M470" s="302">
        <f t="shared" si="42"/>
        <v>0</v>
      </c>
      <c r="N470" s="462" t="str">
        <f t="shared" si="43"/>
        <v xml:space="preserve"> </v>
      </c>
      <c r="O470" s="464" t="str">
        <f t="shared" si="44"/>
        <v>01.01.2026</v>
      </c>
      <c r="P470" s="464" t="str">
        <f t="shared" si="45"/>
        <v>31.12.2026</v>
      </c>
      <c r="Q470" s="465">
        <f t="shared" si="46"/>
        <v>261</v>
      </c>
      <c r="R470" s="465">
        <f t="shared" si="47"/>
        <v>2349</v>
      </c>
      <c r="S470" s="465">
        <f t="shared" si="48"/>
        <v>-2349</v>
      </c>
    </row>
    <row r="471" spans="1:19" ht="13.5" customHeight="1" x14ac:dyDescent="0.2">
      <c r="A471" s="286"/>
      <c r="B471" s="286"/>
      <c r="C471" s="286"/>
      <c r="D471" s="391"/>
      <c r="E471" s="391"/>
      <c r="F471" s="304"/>
      <c r="G471" s="300"/>
      <c r="H471" s="300"/>
      <c r="I471" s="301"/>
      <c r="J471" s="301"/>
      <c r="K471" s="301"/>
      <c r="L471" s="301"/>
      <c r="M471" s="302">
        <f t="shared" si="42"/>
        <v>0</v>
      </c>
      <c r="N471" s="462" t="str">
        <f t="shared" si="43"/>
        <v xml:space="preserve"> </v>
      </c>
      <c r="O471" s="464" t="str">
        <f t="shared" si="44"/>
        <v>01.01.2026</v>
      </c>
      <c r="P471" s="464" t="str">
        <f t="shared" si="45"/>
        <v>31.12.2026</v>
      </c>
      <c r="Q471" s="465">
        <f t="shared" si="46"/>
        <v>261</v>
      </c>
      <c r="R471" s="465">
        <f t="shared" si="47"/>
        <v>2349</v>
      </c>
      <c r="S471" s="465">
        <f t="shared" si="48"/>
        <v>-2349</v>
      </c>
    </row>
    <row r="472" spans="1:19" ht="13.5" customHeight="1" x14ac:dyDescent="0.2">
      <c r="A472" s="286"/>
      <c r="B472" s="286"/>
      <c r="C472" s="286"/>
      <c r="D472" s="391"/>
      <c r="E472" s="391"/>
      <c r="F472" s="304"/>
      <c r="G472" s="300"/>
      <c r="H472" s="300"/>
      <c r="I472" s="301"/>
      <c r="J472" s="301"/>
      <c r="K472" s="301"/>
      <c r="L472" s="301"/>
      <c r="M472" s="302">
        <f t="shared" si="42"/>
        <v>0</v>
      </c>
      <c r="N472" s="462" t="str">
        <f t="shared" si="43"/>
        <v xml:space="preserve"> </v>
      </c>
      <c r="O472" s="464" t="str">
        <f t="shared" si="44"/>
        <v>01.01.2026</v>
      </c>
      <c r="P472" s="464" t="str">
        <f t="shared" si="45"/>
        <v>31.12.2026</v>
      </c>
      <c r="Q472" s="465">
        <f t="shared" si="46"/>
        <v>261</v>
      </c>
      <c r="R472" s="465">
        <f t="shared" si="47"/>
        <v>2349</v>
      </c>
      <c r="S472" s="465">
        <f t="shared" si="48"/>
        <v>-2349</v>
      </c>
    </row>
    <row r="473" spans="1:19" ht="13.5" customHeight="1" x14ac:dyDescent="0.2">
      <c r="A473" s="286"/>
      <c r="B473" s="286"/>
      <c r="C473" s="286"/>
      <c r="D473" s="391"/>
      <c r="E473" s="391"/>
      <c r="F473" s="304"/>
      <c r="G473" s="300"/>
      <c r="H473" s="300"/>
      <c r="I473" s="301"/>
      <c r="J473" s="301"/>
      <c r="K473" s="301"/>
      <c r="L473" s="301"/>
      <c r="M473" s="302">
        <f t="shared" si="42"/>
        <v>0</v>
      </c>
      <c r="N473" s="462" t="str">
        <f t="shared" si="43"/>
        <v xml:space="preserve"> </v>
      </c>
      <c r="O473" s="464" t="str">
        <f t="shared" si="44"/>
        <v>01.01.2026</v>
      </c>
      <c r="P473" s="464" t="str">
        <f t="shared" si="45"/>
        <v>31.12.2026</v>
      </c>
      <c r="Q473" s="465">
        <f t="shared" si="46"/>
        <v>261</v>
      </c>
      <c r="R473" s="465">
        <f t="shared" si="47"/>
        <v>2349</v>
      </c>
      <c r="S473" s="465">
        <f t="shared" si="48"/>
        <v>-2349</v>
      </c>
    </row>
    <row r="474" spans="1:19" ht="13.5" customHeight="1" x14ac:dyDescent="0.2">
      <c r="A474" s="286"/>
      <c r="B474" s="286"/>
      <c r="C474" s="286"/>
      <c r="D474" s="391"/>
      <c r="E474" s="391"/>
      <c r="F474" s="304"/>
      <c r="G474" s="300"/>
      <c r="H474" s="300"/>
      <c r="I474" s="301"/>
      <c r="J474" s="301"/>
      <c r="K474" s="301"/>
      <c r="L474" s="301"/>
      <c r="M474" s="302">
        <f t="shared" si="42"/>
        <v>0</v>
      </c>
      <c r="N474" s="462" t="str">
        <f t="shared" si="43"/>
        <v xml:space="preserve"> </v>
      </c>
      <c r="O474" s="464" t="str">
        <f t="shared" si="44"/>
        <v>01.01.2026</v>
      </c>
      <c r="P474" s="464" t="str">
        <f t="shared" si="45"/>
        <v>31.12.2026</v>
      </c>
      <c r="Q474" s="465">
        <f t="shared" si="46"/>
        <v>261</v>
      </c>
      <c r="R474" s="465">
        <f t="shared" si="47"/>
        <v>2349</v>
      </c>
      <c r="S474" s="465">
        <f t="shared" si="48"/>
        <v>-2349</v>
      </c>
    </row>
    <row r="475" spans="1:19" ht="13.5" customHeight="1" x14ac:dyDescent="0.2">
      <c r="A475" s="286"/>
      <c r="B475" s="286"/>
      <c r="C475" s="286"/>
      <c r="D475" s="391"/>
      <c r="E475" s="391"/>
      <c r="F475" s="304"/>
      <c r="G475" s="300"/>
      <c r="H475" s="300"/>
      <c r="I475" s="301"/>
      <c r="J475" s="301"/>
      <c r="K475" s="301"/>
      <c r="L475" s="301"/>
      <c r="M475" s="302">
        <f t="shared" ref="M475:M538" si="49">SUM(I475:L475)</f>
        <v>0</v>
      </c>
      <c r="N475" s="462" t="str">
        <f t="shared" ref="N475:N538" si="50">CONCATENATE(A475," ",B475)</f>
        <v xml:space="preserve"> </v>
      </c>
      <c r="O475" s="464" t="str">
        <f t="shared" ref="O475:O538" si="51">IF(YEAR($G475)&lt;$B$5,CONCATENATE("01.01.",$B$5),$G475)</f>
        <v>01.01.2026</v>
      </c>
      <c r="P475" s="464" t="str">
        <f t="shared" ref="P475:P538" si="52">IF($H475="",CONCATENATE("31.12.",$B$5),H475)</f>
        <v>31.12.2026</v>
      </c>
      <c r="Q475" s="465">
        <f t="shared" ref="Q475:Q538" si="53">NETWORKDAYS(O475,P475)</f>
        <v>261</v>
      </c>
      <c r="R475" s="465">
        <f t="shared" ref="R475:R538" si="54">IF(E475="",($Q475*9),($Q475*9)*$E475)</f>
        <v>2349</v>
      </c>
      <c r="S475" s="465">
        <f t="shared" ref="S475:S538" si="55">M475-R475</f>
        <v>-2349</v>
      </c>
    </row>
    <row r="476" spans="1:19" ht="13.5" customHeight="1" x14ac:dyDescent="0.2">
      <c r="A476" s="286"/>
      <c r="B476" s="286"/>
      <c r="C476" s="286"/>
      <c r="D476" s="391"/>
      <c r="E476" s="391"/>
      <c r="F476" s="304"/>
      <c r="G476" s="300"/>
      <c r="H476" s="300"/>
      <c r="I476" s="301"/>
      <c r="J476" s="301"/>
      <c r="K476" s="301"/>
      <c r="L476" s="301"/>
      <c r="M476" s="302">
        <f t="shared" si="49"/>
        <v>0</v>
      </c>
      <c r="N476" s="462" t="str">
        <f t="shared" si="50"/>
        <v xml:space="preserve"> </v>
      </c>
      <c r="O476" s="464" t="str">
        <f t="shared" si="51"/>
        <v>01.01.2026</v>
      </c>
      <c r="P476" s="464" t="str">
        <f t="shared" si="52"/>
        <v>31.12.2026</v>
      </c>
      <c r="Q476" s="465">
        <f t="shared" si="53"/>
        <v>261</v>
      </c>
      <c r="R476" s="465">
        <f t="shared" si="54"/>
        <v>2349</v>
      </c>
      <c r="S476" s="465">
        <f t="shared" si="55"/>
        <v>-2349</v>
      </c>
    </row>
    <row r="477" spans="1:19" ht="13.5" customHeight="1" x14ac:dyDescent="0.2">
      <c r="A477" s="286"/>
      <c r="B477" s="286"/>
      <c r="C477" s="286"/>
      <c r="D477" s="391"/>
      <c r="E477" s="391"/>
      <c r="F477" s="304"/>
      <c r="G477" s="300"/>
      <c r="H477" s="300"/>
      <c r="I477" s="301"/>
      <c r="J477" s="301"/>
      <c r="K477" s="301"/>
      <c r="L477" s="301"/>
      <c r="M477" s="302">
        <f t="shared" si="49"/>
        <v>0</v>
      </c>
      <c r="N477" s="462" t="str">
        <f t="shared" si="50"/>
        <v xml:space="preserve"> </v>
      </c>
      <c r="O477" s="464" t="str">
        <f t="shared" si="51"/>
        <v>01.01.2026</v>
      </c>
      <c r="P477" s="464" t="str">
        <f t="shared" si="52"/>
        <v>31.12.2026</v>
      </c>
      <c r="Q477" s="465">
        <f t="shared" si="53"/>
        <v>261</v>
      </c>
      <c r="R477" s="465">
        <f t="shared" si="54"/>
        <v>2349</v>
      </c>
      <c r="S477" s="465">
        <f t="shared" si="55"/>
        <v>-2349</v>
      </c>
    </row>
    <row r="478" spans="1:19" ht="13.5" customHeight="1" x14ac:dyDescent="0.2">
      <c r="A478" s="286"/>
      <c r="B478" s="286"/>
      <c r="C478" s="286"/>
      <c r="D478" s="391"/>
      <c r="E478" s="391"/>
      <c r="F478" s="304"/>
      <c r="G478" s="300"/>
      <c r="H478" s="300"/>
      <c r="I478" s="301"/>
      <c r="J478" s="301"/>
      <c r="K478" s="301"/>
      <c r="L478" s="301"/>
      <c r="M478" s="302">
        <f t="shared" si="49"/>
        <v>0</v>
      </c>
      <c r="N478" s="462" t="str">
        <f t="shared" si="50"/>
        <v xml:space="preserve"> </v>
      </c>
      <c r="O478" s="464" t="str">
        <f t="shared" si="51"/>
        <v>01.01.2026</v>
      </c>
      <c r="P478" s="464" t="str">
        <f t="shared" si="52"/>
        <v>31.12.2026</v>
      </c>
      <c r="Q478" s="465">
        <f t="shared" si="53"/>
        <v>261</v>
      </c>
      <c r="R478" s="465">
        <f t="shared" si="54"/>
        <v>2349</v>
      </c>
      <c r="S478" s="465">
        <f t="shared" si="55"/>
        <v>-2349</v>
      </c>
    </row>
    <row r="479" spans="1:19" ht="13.5" customHeight="1" x14ac:dyDescent="0.2">
      <c r="A479" s="286"/>
      <c r="B479" s="286"/>
      <c r="C479" s="286"/>
      <c r="D479" s="391"/>
      <c r="E479" s="391"/>
      <c r="F479" s="304"/>
      <c r="G479" s="300"/>
      <c r="H479" s="300"/>
      <c r="I479" s="301"/>
      <c r="J479" s="301"/>
      <c r="K479" s="301"/>
      <c r="L479" s="301"/>
      <c r="M479" s="302">
        <f t="shared" si="49"/>
        <v>0</v>
      </c>
      <c r="N479" s="462" t="str">
        <f t="shared" si="50"/>
        <v xml:space="preserve"> </v>
      </c>
      <c r="O479" s="464" t="str">
        <f t="shared" si="51"/>
        <v>01.01.2026</v>
      </c>
      <c r="P479" s="464" t="str">
        <f t="shared" si="52"/>
        <v>31.12.2026</v>
      </c>
      <c r="Q479" s="465">
        <f t="shared" si="53"/>
        <v>261</v>
      </c>
      <c r="R479" s="465">
        <f t="shared" si="54"/>
        <v>2349</v>
      </c>
      <c r="S479" s="465">
        <f t="shared" si="55"/>
        <v>-2349</v>
      </c>
    </row>
    <row r="480" spans="1:19" ht="13.5" customHeight="1" x14ac:dyDescent="0.2">
      <c r="A480" s="286"/>
      <c r="B480" s="286"/>
      <c r="C480" s="286"/>
      <c r="D480" s="391"/>
      <c r="E480" s="391"/>
      <c r="F480" s="304"/>
      <c r="G480" s="300"/>
      <c r="H480" s="300"/>
      <c r="I480" s="301"/>
      <c r="J480" s="301"/>
      <c r="K480" s="301"/>
      <c r="L480" s="301"/>
      <c r="M480" s="302">
        <f t="shared" si="49"/>
        <v>0</v>
      </c>
      <c r="N480" s="462" t="str">
        <f t="shared" si="50"/>
        <v xml:space="preserve"> </v>
      </c>
      <c r="O480" s="464" t="str">
        <f t="shared" si="51"/>
        <v>01.01.2026</v>
      </c>
      <c r="P480" s="464" t="str">
        <f t="shared" si="52"/>
        <v>31.12.2026</v>
      </c>
      <c r="Q480" s="465">
        <f t="shared" si="53"/>
        <v>261</v>
      </c>
      <c r="R480" s="465">
        <f t="shared" si="54"/>
        <v>2349</v>
      </c>
      <c r="S480" s="465">
        <f t="shared" si="55"/>
        <v>-2349</v>
      </c>
    </row>
    <row r="481" spans="1:19" ht="13.5" customHeight="1" x14ac:dyDescent="0.2">
      <c r="A481" s="286"/>
      <c r="B481" s="286"/>
      <c r="C481" s="286"/>
      <c r="D481" s="391"/>
      <c r="E481" s="391"/>
      <c r="F481" s="304"/>
      <c r="G481" s="300"/>
      <c r="H481" s="300"/>
      <c r="I481" s="301"/>
      <c r="J481" s="301"/>
      <c r="K481" s="301"/>
      <c r="L481" s="301"/>
      <c r="M481" s="302">
        <f t="shared" si="49"/>
        <v>0</v>
      </c>
      <c r="N481" s="462" t="str">
        <f t="shared" si="50"/>
        <v xml:space="preserve"> </v>
      </c>
      <c r="O481" s="464" t="str">
        <f t="shared" si="51"/>
        <v>01.01.2026</v>
      </c>
      <c r="P481" s="464" t="str">
        <f t="shared" si="52"/>
        <v>31.12.2026</v>
      </c>
      <c r="Q481" s="465">
        <f t="shared" si="53"/>
        <v>261</v>
      </c>
      <c r="R481" s="465">
        <f t="shared" si="54"/>
        <v>2349</v>
      </c>
      <c r="S481" s="465">
        <f t="shared" si="55"/>
        <v>-2349</v>
      </c>
    </row>
    <row r="482" spans="1:19" ht="13.5" customHeight="1" x14ac:dyDescent="0.2">
      <c r="A482" s="286"/>
      <c r="B482" s="286"/>
      <c r="C482" s="286"/>
      <c r="D482" s="391"/>
      <c r="E482" s="391"/>
      <c r="F482" s="304"/>
      <c r="G482" s="300"/>
      <c r="H482" s="300"/>
      <c r="I482" s="301"/>
      <c r="J482" s="301"/>
      <c r="K482" s="301"/>
      <c r="L482" s="301"/>
      <c r="M482" s="302">
        <f t="shared" si="49"/>
        <v>0</v>
      </c>
      <c r="N482" s="462" t="str">
        <f t="shared" si="50"/>
        <v xml:space="preserve"> </v>
      </c>
      <c r="O482" s="464" t="str">
        <f t="shared" si="51"/>
        <v>01.01.2026</v>
      </c>
      <c r="P482" s="464" t="str">
        <f t="shared" si="52"/>
        <v>31.12.2026</v>
      </c>
      <c r="Q482" s="465">
        <f t="shared" si="53"/>
        <v>261</v>
      </c>
      <c r="R482" s="465">
        <f t="shared" si="54"/>
        <v>2349</v>
      </c>
      <c r="S482" s="465">
        <f t="shared" si="55"/>
        <v>-2349</v>
      </c>
    </row>
    <row r="483" spans="1:19" ht="13.5" customHeight="1" x14ac:dyDescent="0.2">
      <c r="A483" s="286"/>
      <c r="B483" s="286"/>
      <c r="C483" s="286"/>
      <c r="D483" s="391"/>
      <c r="E483" s="391"/>
      <c r="F483" s="304"/>
      <c r="G483" s="300"/>
      <c r="H483" s="300"/>
      <c r="I483" s="301"/>
      <c r="J483" s="301"/>
      <c r="K483" s="301"/>
      <c r="L483" s="301"/>
      <c r="M483" s="302">
        <f t="shared" si="49"/>
        <v>0</v>
      </c>
      <c r="N483" s="462" t="str">
        <f t="shared" si="50"/>
        <v xml:space="preserve"> </v>
      </c>
      <c r="O483" s="464" t="str">
        <f t="shared" si="51"/>
        <v>01.01.2026</v>
      </c>
      <c r="P483" s="464" t="str">
        <f t="shared" si="52"/>
        <v>31.12.2026</v>
      </c>
      <c r="Q483" s="465">
        <f t="shared" si="53"/>
        <v>261</v>
      </c>
      <c r="R483" s="465">
        <f t="shared" si="54"/>
        <v>2349</v>
      </c>
      <c r="S483" s="465">
        <f t="shared" si="55"/>
        <v>-2349</v>
      </c>
    </row>
    <row r="484" spans="1:19" ht="13.5" customHeight="1" x14ac:dyDescent="0.2">
      <c r="A484" s="286"/>
      <c r="B484" s="286"/>
      <c r="C484" s="286"/>
      <c r="D484" s="391"/>
      <c r="E484" s="391"/>
      <c r="F484" s="304"/>
      <c r="G484" s="300"/>
      <c r="H484" s="300"/>
      <c r="I484" s="301"/>
      <c r="J484" s="301"/>
      <c r="K484" s="301"/>
      <c r="L484" s="301"/>
      <c r="M484" s="302">
        <f t="shared" si="49"/>
        <v>0</v>
      </c>
      <c r="N484" s="462" t="str">
        <f t="shared" si="50"/>
        <v xml:space="preserve"> </v>
      </c>
      <c r="O484" s="464" t="str">
        <f t="shared" si="51"/>
        <v>01.01.2026</v>
      </c>
      <c r="P484" s="464" t="str">
        <f t="shared" si="52"/>
        <v>31.12.2026</v>
      </c>
      <c r="Q484" s="465">
        <f t="shared" si="53"/>
        <v>261</v>
      </c>
      <c r="R484" s="465">
        <f t="shared" si="54"/>
        <v>2349</v>
      </c>
      <c r="S484" s="465">
        <f t="shared" si="55"/>
        <v>-2349</v>
      </c>
    </row>
    <row r="485" spans="1:19" ht="13.5" customHeight="1" x14ac:dyDescent="0.2">
      <c r="A485" s="286"/>
      <c r="B485" s="286"/>
      <c r="C485" s="286"/>
      <c r="D485" s="391"/>
      <c r="E485" s="391"/>
      <c r="F485" s="304"/>
      <c r="G485" s="300"/>
      <c r="H485" s="300"/>
      <c r="I485" s="301"/>
      <c r="J485" s="301"/>
      <c r="K485" s="301"/>
      <c r="L485" s="301"/>
      <c r="M485" s="302">
        <f t="shared" si="49"/>
        <v>0</v>
      </c>
      <c r="N485" s="462" t="str">
        <f t="shared" si="50"/>
        <v xml:space="preserve"> </v>
      </c>
      <c r="O485" s="464" t="str">
        <f t="shared" si="51"/>
        <v>01.01.2026</v>
      </c>
      <c r="P485" s="464" t="str">
        <f t="shared" si="52"/>
        <v>31.12.2026</v>
      </c>
      <c r="Q485" s="465">
        <f t="shared" si="53"/>
        <v>261</v>
      </c>
      <c r="R485" s="465">
        <f t="shared" si="54"/>
        <v>2349</v>
      </c>
      <c r="S485" s="465">
        <f t="shared" si="55"/>
        <v>-2349</v>
      </c>
    </row>
    <row r="486" spans="1:19" ht="13.5" customHeight="1" x14ac:dyDescent="0.2">
      <c r="A486" s="286"/>
      <c r="B486" s="286"/>
      <c r="C486" s="286"/>
      <c r="D486" s="391"/>
      <c r="E486" s="391"/>
      <c r="F486" s="304"/>
      <c r="G486" s="300"/>
      <c r="H486" s="300"/>
      <c r="I486" s="301"/>
      <c r="J486" s="301"/>
      <c r="K486" s="301"/>
      <c r="L486" s="301"/>
      <c r="M486" s="302">
        <f t="shared" si="49"/>
        <v>0</v>
      </c>
      <c r="N486" s="462" t="str">
        <f t="shared" si="50"/>
        <v xml:space="preserve"> </v>
      </c>
      <c r="O486" s="464" t="str">
        <f t="shared" si="51"/>
        <v>01.01.2026</v>
      </c>
      <c r="P486" s="464" t="str">
        <f t="shared" si="52"/>
        <v>31.12.2026</v>
      </c>
      <c r="Q486" s="465">
        <f t="shared" si="53"/>
        <v>261</v>
      </c>
      <c r="R486" s="465">
        <f t="shared" si="54"/>
        <v>2349</v>
      </c>
      <c r="S486" s="465">
        <f t="shared" si="55"/>
        <v>-2349</v>
      </c>
    </row>
    <row r="487" spans="1:19" ht="13.5" customHeight="1" x14ac:dyDescent="0.2">
      <c r="A487" s="286"/>
      <c r="B487" s="286"/>
      <c r="C487" s="286"/>
      <c r="D487" s="391"/>
      <c r="E487" s="391"/>
      <c r="F487" s="304"/>
      <c r="G487" s="300"/>
      <c r="H487" s="300"/>
      <c r="I487" s="301"/>
      <c r="J487" s="301"/>
      <c r="K487" s="301"/>
      <c r="L487" s="301"/>
      <c r="M487" s="302">
        <f t="shared" si="49"/>
        <v>0</v>
      </c>
      <c r="N487" s="462" t="str">
        <f t="shared" si="50"/>
        <v xml:space="preserve"> </v>
      </c>
      <c r="O487" s="464" t="str">
        <f t="shared" si="51"/>
        <v>01.01.2026</v>
      </c>
      <c r="P487" s="464" t="str">
        <f t="shared" si="52"/>
        <v>31.12.2026</v>
      </c>
      <c r="Q487" s="465">
        <f t="shared" si="53"/>
        <v>261</v>
      </c>
      <c r="R487" s="465">
        <f t="shared" si="54"/>
        <v>2349</v>
      </c>
      <c r="S487" s="465">
        <f t="shared" si="55"/>
        <v>-2349</v>
      </c>
    </row>
    <row r="488" spans="1:19" ht="13.5" customHeight="1" x14ac:dyDescent="0.2">
      <c r="A488" s="286"/>
      <c r="B488" s="286"/>
      <c r="C488" s="286"/>
      <c r="D488" s="391"/>
      <c r="E488" s="391"/>
      <c r="F488" s="304"/>
      <c r="G488" s="300"/>
      <c r="H488" s="300"/>
      <c r="I488" s="301"/>
      <c r="J488" s="301"/>
      <c r="K488" s="301"/>
      <c r="L488" s="301"/>
      <c r="M488" s="302">
        <f t="shared" si="49"/>
        <v>0</v>
      </c>
      <c r="N488" s="462" t="str">
        <f t="shared" si="50"/>
        <v xml:space="preserve"> </v>
      </c>
      <c r="O488" s="464" t="str">
        <f t="shared" si="51"/>
        <v>01.01.2026</v>
      </c>
      <c r="P488" s="464" t="str">
        <f t="shared" si="52"/>
        <v>31.12.2026</v>
      </c>
      <c r="Q488" s="465">
        <f t="shared" si="53"/>
        <v>261</v>
      </c>
      <c r="R488" s="465">
        <f t="shared" si="54"/>
        <v>2349</v>
      </c>
      <c r="S488" s="465">
        <f t="shared" si="55"/>
        <v>-2349</v>
      </c>
    </row>
    <row r="489" spans="1:19" ht="13.5" customHeight="1" x14ac:dyDescent="0.2">
      <c r="A489" s="286"/>
      <c r="B489" s="286"/>
      <c r="C489" s="286"/>
      <c r="D489" s="391"/>
      <c r="E489" s="391"/>
      <c r="F489" s="304"/>
      <c r="G489" s="300"/>
      <c r="H489" s="300"/>
      <c r="I489" s="301"/>
      <c r="J489" s="301"/>
      <c r="K489" s="301"/>
      <c r="L489" s="301"/>
      <c r="M489" s="302">
        <f t="shared" si="49"/>
        <v>0</v>
      </c>
      <c r="N489" s="462" t="str">
        <f t="shared" si="50"/>
        <v xml:space="preserve"> </v>
      </c>
      <c r="O489" s="464" t="str">
        <f t="shared" si="51"/>
        <v>01.01.2026</v>
      </c>
      <c r="P489" s="464" t="str">
        <f t="shared" si="52"/>
        <v>31.12.2026</v>
      </c>
      <c r="Q489" s="465">
        <f t="shared" si="53"/>
        <v>261</v>
      </c>
      <c r="R489" s="465">
        <f t="shared" si="54"/>
        <v>2349</v>
      </c>
      <c r="S489" s="465">
        <f t="shared" si="55"/>
        <v>-2349</v>
      </c>
    </row>
    <row r="490" spans="1:19" ht="13.5" customHeight="1" x14ac:dyDescent="0.2">
      <c r="A490" s="286"/>
      <c r="B490" s="286"/>
      <c r="C490" s="286"/>
      <c r="D490" s="391"/>
      <c r="E490" s="391"/>
      <c r="F490" s="304"/>
      <c r="G490" s="300"/>
      <c r="H490" s="300"/>
      <c r="I490" s="301"/>
      <c r="J490" s="301"/>
      <c r="K490" s="301"/>
      <c r="L490" s="301"/>
      <c r="M490" s="302">
        <f t="shared" si="49"/>
        <v>0</v>
      </c>
      <c r="N490" s="462" t="str">
        <f t="shared" si="50"/>
        <v xml:space="preserve"> </v>
      </c>
      <c r="O490" s="464" t="str">
        <f t="shared" si="51"/>
        <v>01.01.2026</v>
      </c>
      <c r="P490" s="464" t="str">
        <f t="shared" si="52"/>
        <v>31.12.2026</v>
      </c>
      <c r="Q490" s="465">
        <f t="shared" si="53"/>
        <v>261</v>
      </c>
      <c r="R490" s="465">
        <f t="shared" si="54"/>
        <v>2349</v>
      </c>
      <c r="S490" s="465">
        <f t="shared" si="55"/>
        <v>-2349</v>
      </c>
    </row>
    <row r="491" spans="1:19" ht="13.5" customHeight="1" x14ac:dyDescent="0.2">
      <c r="A491" s="286"/>
      <c r="B491" s="286"/>
      <c r="C491" s="286"/>
      <c r="D491" s="391"/>
      <c r="E491" s="391"/>
      <c r="F491" s="304"/>
      <c r="G491" s="300"/>
      <c r="H491" s="300"/>
      <c r="I491" s="301"/>
      <c r="J491" s="301"/>
      <c r="K491" s="301"/>
      <c r="L491" s="301"/>
      <c r="M491" s="302">
        <f t="shared" si="49"/>
        <v>0</v>
      </c>
      <c r="N491" s="462" t="str">
        <f t="shared" si="50"/>
        <v xml:space="preserve"> </v>
      </c>
      <c r="O491" s="464" t="str">
        <f t="shared" si="51"/>
        <v>01.01.2026</v>
      </c>
      <c r="P491" s="464" t="str">
        <f t="shared" si="52"/>
        <v>31.12.2026</v>
      </c>
      <c r="Q491" s="465">
        <f t="shared" si="53"/>
        <v>261</v>
      </c>
      <c r="R491" s="465">
        <f t="shared" si="54"/>
        <v>2349</v>
      </c>
      <c r="S491" s="465">
        <f t="shared" si="55"/>
        <v>-2349</v>
      </c>
    </row>
    <row r="492" spans="1:19" ht="13.5" customHeight="1" x14ac:dyDescent="0.2">
      <c r="A492" s="286"/>
      <c r="B492" s="286"/>
      <c r="C492" s="286"/>
      <c r="D492" s="391"/>
      <c r="E492" s="391"/>
      <c r="F492" s="304"/>
      <c r="G492" s="300"/>
      <c r="H492" s="300"/>
      <c r="I492" s="301"/>
      <c r="J492" s="301"/>
      <c r="K492" s="301"/>
      <c r="L492" s="301"/>
      <c r="M492" s="302">
        <f t="shared" si="49"/>
        <v>0</v>
      </c>
      <c r="N492" s="462" t="str">
        <f t="shared" si="50"/>
        <v xml:space="preserve"> </v>
      </c>
      <c r="O492" s="464" t="str">
        <f t="shared" si="51"/>
        <v>01.01.2026</v>
      </c>
      <c r="P492" s="464" t="str">
        <f t="shared" si="52"/>
        <v>31.12.2026</v>
      </c>
      <c r="Q492" s="465">
        <f t="shared" si="53"/>
        <v>261</v>
      </c>
      <c r="R492" s="465">
        <f t="shared" si="54"/>
        <v>2349</v>
      </c>
      <c r="S492" s="465">
        <f t="shared" si="55"/>
        <v>-2349</v>
      </c>
    </row>
    <row r="493" spans="1:19" ht="13.5" customHeight="1" x14ac:dyDescent="0.2">
      <c r="A493" s="286"/>
      <c r="B493" s="286"/>
      <c r="C493" s="286"/>
      <c r="D493" s="391"/>
      <c r="E493" s="391"/>
      <c r="F493" s="304"/>
      <c r="G493" s="300"/>
      <c r="H493" s="300"/>
      <c r="I493" s="301"/>
      <c r="J493" s="301"/>
      <c r="K493" s="301"/>
      <c r="L493" s="301"/>
      <c r="M493" s="302">
        <f t="shared" si="49"/>
        <v>0</v>
      </c>
      <c r="N493" s="462" t="str">
        <f t="shared" si="50"/>
        <v xml:space="preserve"> </v>
      </c>
      <c r="O493" s="464" t="str">
        <f t="shared" si="51"/>
        <v>01.01.2026</v>
      </c>
      <c r="P493" s="464" t="str">
        <f t="shared" si="52"/>
        <v>31.12.2026</v>
      </c>
      <c r="Q493" s="465">
        <f t="shared" si="53"/>
        <v>261</v>
      </c>
      <c r="R493" s="465">
        <f t="shared" si="54"/>
        <v>2349</v>
      </c>
      <c r="S493" s="465">
        <f t="shared" si="55"/>
        <v>-2349</v>
      </c>
    </row>
    <row r="494" spans="1:19" ht="13.5" customHeight="1" x14ac:dyDescent="0.2">
      <c r="A494" s="286"/>
      <c r="B494" s="286"/>
      <c r="C494" s="286"/>
      <c r="D494" s="391"/>
      <c r="E494" s="391"/>
      <c r="F494" s="304"/>
      <c r="G494" s="300"/>
      <c r="H494" s="300"/>
      <c r="I494" s="301"/>
      <c r="J494" s="301"/>
      <c r="K494" s="301"/>
      <c r="L494" s="301"/>
      <c r="M494" s="302">
        <f t="shared" si="49"/>
        <v>0</v>
      </c>
      <c r="N494" s="462" t="str">
        <f t="shared" si="50"/>
        <v xml:space="preserve"> </v>
      </c>
      <c r="O494" s="464" t="str">
        <f t="shared" si="51"/>
        <v>01.01.2026</v>
      </c>
      <c r="P494" s="464" t="str">
        <f t="shared" si="52"/>
        <v>31.12.2026</v>
      </c>
      <c r="Q494" s="465">
        <f t="shared" si="53"/>
        <v>261</v>
      </c>
      <c r="R494" s="465">
        <f t="shared" si="54"/>
        <v>2349</v>
      </c>
      <c r="S494" s="465">
        <f t="shared" si="55"/>
        <v>-2349</v>
      </c>
    </row>
    <row r="495" spans="1:19" ht="13.5" customHeight="1" x14ac:dyDescent="0.2">
      <c r="A495" s="286"/>
      <c r="B495" s="286"/>
      <c r="C495" s="286"/>
      <c r="D495" s="391"/>
      <c r="E495" s="391"/>
      <c r="F495" s="304"/>
      <c r="G495" s="300"/>
      <c r="H495" s="300"/>
      <c r="I495" s="301"/>
      <c r="J495" s="301"/>
      <c r="K495" s="301"/>
      <c r="L495" s="301"/>
      <c r="M495" s="302">
        <f t="shared" si="49"/>
        <v>0</v>
      </c>
      <c r="N495" s="462" t="str">
        <f t="shared" si="50"/>
        <v xml:space="preserve"> </v>
      </c>
      <c r="O495" s="464" t="str">
        <f t="shared" si="51"/>
        <v>01.01.2026</v>
      </c>
      <c r="P495" s="464" t="str">
        <f t="shared" si="52"/>
        <v>31.12.2026</v>
      </c>
      <c r="Q495" s="465">
        <f t="shared" si="53"/>
        <v>261</v>
      </c>
      <c r="R495" s="465">
        <f t="shared" si="54"/>
        <v>2349</v>
      </c>
      <c r="S495" s="465">
        <f t="shared" si="55"/>
        <v>-2349</v>
      </c>
    </row>
    <row r="496" spans="1:19" ht="13.5" customHeight="1" x14ac:dyDescent="0.2">
      <c r="A496" s="286"/>
      <c r="B496" s="286"/>
      <c r="C496" s="286"/>
      <c r="D496" s="391"/>
      <c r="E496" s="391"/>
      <c r="F496" s="304"/>
      <c r="G496" s="300"/>
      <c r="H496" s="300"/>
      <c r="I496" s="301"/>
      <c r="J496" s="301"/>
      <c r="K496" s="301"/>
      <c r="L496" s="301"/>
      <c r="M496" s="302">
        <f t="shared" si="49"/>
        <v>0</v>
      </c>
      <c r="N496" s="462" t="str">
        <f t="shared" si="50"/>
        <v xml:space="preserve"> </v>
      </c>
      <c r="O496" s="464" t="str">
        <f t="shared" si="51"/>
        <v>01.01.2026</v>
      </c>
      <c r="P496" s="464" t="str">
        <f t="shared" si="52"/>
        <v>31.12.2026</v>
      </c>
      <c r="Q496" s="465">
        <f t="shared" si="53"/>
        <v>261</v>
      </c>
      <c r="R496" s="465">
        <f t="shared" si="54"/>
        <v>2349</v>
      </c>
      <c r="S496" s="465">
        <f t="shared" si="55"/>
        <v>-2349</v>
      </c>
    </row>
    <row r="497" spans="1:19" ht="13.5" customHeight="1" x14ac:dyDescent="0.2">
      <c r="A497" s="286"/>
      <c r="B497" s="286"/>
      <c r="C497" s="286"/>
      <c r="D497" s="391"/>
      <c r="E497" s="391"/>
      <c r="F497" s="304"/>
      <c r="G497" s="300"/>
      <c r="H497" s="300"/>
      <c r="I497" s="301"/>
      <c r="J497" s="301"/>
      <c r="K497" s="301"/>
      <c r="L497" s="301"/>
      <c r="M497" s="302">
        <f t="shared" si="49"/>
        <v>0</v>
      </c>
      <c r="N497" s="462" t="str">
        <f t="shared" si="50"/>
        <v xml:space="preserve"> </v>
      </c>
      <c r="O497" s="464" t="str">
        <f t="shared" si="51"/>
        <v>01.01.2026</v>
      </c>
      <c r="P497" s="464" t="str">
        <f t="shared" si="52"/>
        <v>31.12.2026</v>
      </c>
      <c r="Q497" s="465">
        <f t="shared" si="53"/>
        <v>261</v>
      </c>
      <c r="R497" s="465">
        <f t="shared" si="54"/>
        <v>2349</v>
      </c>
      <c r="S497" s="465">
        <f t="shared" si="55"/>
        <v>-2349</v>
      </c>
    </row>
    <row r="498" spans="1:19" ht="13.5" customHeight="1" x14ac:dyDescent="0.2">
      <c r="A498" s="286"/>
      <c r="B498" s="286"/>
      <c r="C498" s="286"/>
      <c r="D498" s="391"/>
      <c r="E498" s="391"/>
      <c r="F498" s="304"/>
      <c r="G498" s="300"/>
      <c r="H498" s="300"/>
      <c r="I498" s="301"/>
      <c r="J498" s="301"/>
      <c r="K498" s="301"/>
      <c r="L498" s="301"/>
      <c r="M498" s="302">
        <f t="shared" si="49"/>
        <v>0</v>
      </c>
      <c r="N498" s="462" t="str">
        <f t="shared" si="50"/>
        <v xml:space="preserve"> </v>
      </c>
      <c r="O498" s="464" t="str">
        <f t="shared" si="51"/>
        <v>01.01.2026</v>
      </c>
      <c r="P498" s="464" t="str">
        <f t="shared" si="52"/>
        <v>31.12.2026</v>
      </c>
      <c r="Q498" s="465">
        <f t="shared" si="53"/>
        <v>261</v>
      </c>
      <c r="R498" s="465">
        <f t="shared" si="54"/>
        <v>2349</v>
      </c>
      <c r="S498" s="465">
        <f t="shared" si="55"/>
        <v>-2349</v>
      </c>
    </row>
    <row r="499" spans="1:19" ht="13.5" customHeight="1" x14ac:dyDescent="0.2">
      <c r="A499" s="286"/>
      <c r="B499" s="286"/>
      <c r="C499" s="286"/>
      <c r="D499" s="391"/>
      <c r="E499" s="391"/>
      <c r="F499" s="304"/>
      <c r="G499" s="300"/>
      <c r="H499" s="300"/>
      <c r="I499" s="301"/>
      <c r="J499" s="301"/>
      <c r="K499" s="301"/>
      <c r="L499" s="301"/>
      <c r="M499" s="302">
        <f t="shared" si="49"/>
        <v>0</v>
      </c>
      <c r="N499" s="462" t="str">
        <f t="shared" si="50"/>
        <v xml:space="preserve"> </v>
      </c>
      <c r="O499" s="464" t="str">
        <f t="shared" si="51"/>
        <v>01.01.2026</v>
      </c>
      <c r="P499" s="464" t="str">
        <f t="shared" si="52"/>
        <v>31.12.2026</v>
      </c>
      <c r="Q499" s="465">
        <f t="shared" si="53"/>
        <v>261</v>
      </c>
      <c r="R499" s="465">
        <f t="shared" si="54"/>
        <v>2349</v>
      </c>
      <c r="S499" s="465">
        <f t="shared" si="55"/>
        <v>-2349</v>
      </c>
    </row>
    <row r="500" spans="1:19" ht="13.5" customHeight="1" x14ac:dyDescent="0.2">
      <c r="A500" s="286"/>
      <c r="B500" s="286"/>
      <c r="C500" s="286"/>
      <c r="D500" s="391"/>
      <c r="E500" s="391"/>
      <c r="F500" s="304"/>
      <c r="G500" s="300"/>
      <c r="H500" s="300"/>
      <c r="I500" s="301"/>
      <c r="J500" s="301"/>
      <c r="K500" s="301"/>
      <c r="L500" s="301"/>
      <c r="M500" s="302">
        <f t="shared" si="49"/>
        <v>0</v>
      </c>
      <c r="N500" s="462" t="str">
        <f t="shared" si="50"/>
        <v xml:space="preserve"> </v>
      </c>
      <c r="O500" s="464" t="str">
        <f t="shared" si="51"/>
        <v>01.01.2026</v>
      </c>
      <c r="P500" s="464" t="str">
        <f t="shared" si="52"/>
        <v>31.12.2026</v>
      </c>
      <c r="Q500" s="465">
        <f t="shared" si="53"/>
        <v>261</v>
      </c>
      <c r="R500" s="465">
        <f t="shared" si="54"/>
        <v>2349</v>
      </c>
      <c r="S500" s="465">
        <f t="shared" si="55"/>
        <v>-2349</v>
      </c>
    </row>
    <row r="501" spans="1:19" ht="13.5" customHeight="1" x14ac:dyDescent="0.2">
      <c r="A501" s="286"/>
      <c r="B501" s="286"/>
      <c r="C501" s="286"/>
      <c r="D501" s="391"/>
      <c r="E501" s="391"/>
      <c r="F501" s="304"/>
      <c r="G501" s="300"/>
      <c r="H501" s="300"/>
      <c r="I501" s="301"/>
      <c r="J501" s="301"/>
      <c r="K501" s="301"/>
      <c r="L501" s="301"/>
      <c r="M501" s="302">
        <f t="shared" si="49"/>
        <v>0</v>
      </c>
      <c r="N501" s="462" t="str">
        <f t="shared" si="50"/>
        <v xml:space="preserve"> </v>
      </c>
      <c r="O501" s="464" t="str">
        <f t="shared" si="51"/>
        <v>01.01.2026</v>
      </c>
      <c r="P501" s="464" t="str">
        <f t="shared" si="52"/>
        <v>31.12.2026</v>
      </c>
      <c r="Q501" s="465">
        <f t="shared" si="53"/>
        <v>261</v>
      </c>
      <c r="R501" s="465">
        <f t="shared" si="54"/>
        <v>2349</v>
      </c>
      <c r="S501" s="465">
        <f t="shared" si="55"/>
        <v>-2349</v>
      </c>
    </row>
    <row r="502" spans="1:19" ht="13.5" customHeight="1" x14ac:dyDescent="0.2">
      <c r="A502" s="286"/>
      <c r="B502" s="286"/>
      <c r="C502" s="286"/>
      <c r="D502" s="391"/>
      <c r="E502" s="391"/>
      <c r="F502" s="304"/>
      <c r="G502" s="300"/>
      <c r="H502" s="300"/>
      <c r="I502" s="301"/>
      <c r="J502" s="301"/>
      <c r="K502" s="301"/>
      <c r="L502" s="301"/>
      <c r="M502" s="302">
        <f t="shared" si="49"/>
        <v>0</v>
      </c>
      <c r="N502" s="462" t="str">
        <f t="shared" si="50"/>
        <v xml:space="preserve"> </v>
      </c>
      <c r="O502" s="464" t="str">
        <f t="shared" si="51"/>
        <v>01.01.2026</v>
      </c>
      <c r="P502" s="464" t="str">
        <f t="shared" si="52"/>
        <v>31.12.2026</v>
      </c>
      <c r="Q502" s="465">
        <f t="shared" si="53"/>
        <v>261</v>
      </c>
      <c r="R502" s="465">
        <f t="shared" si="54"/>
        <v>2349</v>
      </c>
      <c r="S502" s="465">
        <f t="shared" si="55"/>
        <v>-2349</v>
      </c>
    </row>
    <row r="503" spans="1:19" ht="13.5" customHeight="1" x14ac:dyDescent="0.2">
      <c r="A503" s="286"/>
      <c r="B503" s="286"/>
      <c r="C503" s="286"/>
      <c r="D503" s="391"/>
      <c r="E503" s="391"/>
      <c r="F503" s="304"/>
      <c r="G503" s="300"/>
      <c r="H503" s="300"/>
      <c r="I503" s="301"/>
      <c r="J503" s="301"/>
      <c r="K503" s="301"/>
      <c r="L503" s="301"/>
      <c r="M503" s="302">
        <f t="shared" si="49"/>
        <v>0</v>
      </c>
      <c r="N503" s="462" t="str">
        <f t="shared" si="50"/>
        <v xml:space="preserve"> </v>
      </c>
      <c r="O503" s="464" t="str">
        <f t="shared" si="51"/>
        <v>01.01.2026</v>
      </c>
      <c r="P503" s="464" t="str">
        <f t="shared" si="52"/>
        <v>31.12.2026</v>
      </c>
      <c r="Q503" s="465">
        <f t="shared" si="53"/>
        <v>261</v>
      </c>
      <c r="R503" s="465">
        <f t="shared" si="54"/>
        <v>2349</v>
      </c>
      <c r="S503" s="465">
        <f t="shared" si="55"/>
        <v>-2349</v>
      </c>
    </row>
    <row r="504" spans="1:19" ht="13.5" customHeight="1" x14ac:dyDescent="0.2">
      <c r="A504" s="286"/>
      <c r="B504" s="286"/>
      <c r="C504" s="286"/>
      <c r="D504" s="391"/>
      <c r="E504" s="391"/>
      <c r="F504" s="304"/>
      <c r="G504" s="300"/>
      <c r="H504" s="300"/>
      <c r="I504" s="301"/>
      <c r="J504" s="301"/>
      <c r="K504" s="301"/>
      <c r="L504" s="301"/>
      <c r="M504" s="302">
        <f t="shared" si="49"/>
        <v>0</v>
      </c>
      <c r="N504" s="462" t="str">
        <f t="shared" si="50"/>
        <v xml:space="preserve"> </v>
      </c>
      <c r="O504" s="464" t="str">
        <f t="shared" si="51"/>
        <v>01.01.2026</v>
      </c>
      <c r="P504" s="464" t="str">
        <f t="shared" si="52"/>
        <v>31.12.2026</v>
      </c>
      <c r="Q504" s="465">
        <f t="shared" si="53"/>
        <v>261</v>
      </c>
      <c r="R504" s="465">
        <f t="shared" si="54"/>
        <v>2349</v>
      </c>
      <c r="S504" s="465">
        <f t="shared" si="55"/>
        <v>-2349</v>
      </c>
    </row>
    <row r="505" spans="1:19" ht="13.5" customHeight="1" x14ac:dyDescent="0.2">
      <c r="A505" s="286"/>
      <c r="B505" s="286"/>
      <c r="C505" s="286"/>
      <c r="D505" s="391"/>
      <c r="E505" s="391"/>
      <c r="F505" s="304"/>
      <c r="G505" s="300"/>
      <c r="H505" s="300"/>
      <c r="I505" s="301"/>
      <c r="J505" s="301"/>
      <c r="K505" s="301"/>
      <c r="L505" s="301"/>
      <c r="M505" s="302">
        <f t="shared" si="49"/>
        <v>0</v>
      </c>
      <c r="N505" s="462" t="str">
        <f t="shared" si="50"/>
        <v xml:space="preserve"> </v>
      </c>
      <c r="O505" s="464" t="str">
        <f t="shared" si="51"/>
        <v>01.01.2026</v>
      </c>
      <c r="P505" s="464" t="str">
        <f t="shared" si="52"/>
        <v>31.12.2026</v>
      </c>
      <c r="Q505" s="465">
        <f t="shared" si="53"/>
        <v>261</v>
      </c>
      <c r="R505" s="465">
        <f t="shared" si="54"/>
        <v>2349</v>
      </c>
      <c r="S505" s="465">
        <f t="shared" si="55"/>
        <v>-2349</v>
      </c>
    </row>
    <row r="506" spans="1:19" ht="13.5" customHeight="1" x14ac:dyDescent="0.2">
      <c r="A506" s="286"/>
      <c r="B506" s="286"/>
      <c r="C506" s="286"/>
      <c r="D506" s="391"/>
      <c r="E506" s="391"/>
      <c r="F506" s="304"/>
      <c r="G506" s="300"/>
      <c r="H506" s="300"/>
      <c r="I506" s="301"/>
      <c r="J506" s="301"/>
      <c r="K506" s="301"/>
      <c r="L506" s="301"/>
      <c r="M506" s="302">
        <f t="shared" si="49"/>
        <v>0</v>
      </c>
      <c r="N506" s="462" t="str">
        <f t="shared" si="50"/>
        <v xml:space="preserve"> </v>
      </c>
      <c r="O506" s="464" t="str">
        <f t="shared" si="51"/>
        <v>01.01.2026</v>
      </c>
      <c r="P506" s="464" t="str">
        <f t="shared" si="52"/>
        <v>31.12.2026</v>
      </c>
      <c r="Q506" s="465">
        <f t="shared" si="53"/>
        <v>261</v>
      </c>
      <c r="R506" s="465">
        <f t="shared" si="54"/>
        <v>2349</v>
      </c>
      <c r="S506" s="465">
        <f t="shared" si="55"/>
        <v>-2349</v>
      </c>
    </row>
    <row r="507" spans="1:19" ht="13.5" customHeight="1" x14ac:dyDescent="0.2">
      <c r="A507" s="286"/>
      <c r="B507" s="286"/>
      <c r="C507" s="286"/>
      <c r="D507" s="391"/>
      <c r="E507" s="391"/>
      <c r="F507" s="304"/>
      <c r="G507" s="300"/>
      <c r="H507" s="300"/>
      <c r="I507" s="301"/>
      <c r="J507" s="301"/>
      <c r="K507" s="305"/>
      <c r="L507" s="301"/>
      <c r="M507" s="302">
        <f t="shared" si="49"/>
        <v>0</v>
      </c>
      <c r="N507" s="462" t="str">
        <f t="shared" si="50"/>
        <v xml:space="preserve"> </v>
      </c>
      <c r="O507" s="464" t="str">
        <f t="shared" si="51"/>
        <v>01.01.2026</v>
      </c>
      <c r="P507" s="464" t="str">
        <f t="shared" si="52"/>
        <v>31.12.2026</v>
      </c>
      <c r="Q507" s="465">
        <f t="shared" si="53"/>
        <v>261</v>
      </c>
      <c r="R507" s="465">
        <f t="shared" si="54"/>
        <v>2349</v>
      </c>
      <c r="S507" s="465">
        <f t="shared" si="55"/>
        <v>-2349</v>
      </c>
    </row>
    <row r="508" spans="1:19" ht="13.5" customHeight="1" x14ac:dyDescent="0.2">
      <c r="A508" s="286"/>
      <c r="B508" s="286"/>
      <c r="C508" s="286"/>
      <c r="D508" s="391"/>
      <c r="E508" s="391"/>
      <c r="F508" s="304"/>
      <c r="G508" s="300"/>
      <c r="H508" s="300"/>
      <c r="I508" s="301"/>
      <c r="J508" s="301"/>
      <c r="K508" s="301"/>
      <c r="L508" s="301"/>
      <c r="M508" s="302">
        <f t="shared" si="49"/>
        <v>0</v>
      </c>
      <c r="N508" s="462" t="str">
        <f t="shared" si="50"/>
        <v xml:space="preserve"> </v>
      </c>
      <c r="O508" s="464" t="str">
        <f t="shared" si="51"/>
        <v>01.01.2026</v>
      </c>
      <c r="P508" s="464" t="str">
        <f t="shared" si="52"/>
        <v>31.12.2026</v>
      </c>
      <c r="Q508" s="465">
        <f t="shared" si="53"/>
        <v>261</v>
      </c>
      <c r="R508" s="465">
        <f t="shared" si="54"/>
        <v>2349</v>
      </c>
      <c r="S508" s="465">
        <f t="shared" si="55"/>
        <v>-2349</v>
      </c>
    </row>
    <row r="509" spans="1:19" ht="13.5" customHeight="1" x14ac:dyDescent="0.2">
      <c r="A509" s="286"/>
      <c r="B509" s="286"/>
      <c r="C509" s="286"/>
      <c r="D509" s="391"/>
      <c r="E509" s="391"/>
      <c r="F509" s="304"/>
      <c r="G509" s="300"/>
      <c r="H509" s="300"/>
      <c r="I509" s="301"/>
      <c r="J509" s="301"/>
      <c r="K509" s="301"/>
      <c r="L509" s="301"/>
      <c r="M509" s="302">
        <f t="shared" si="49"/>
        <v>0</v>
      </c>
      <c r="N509" s="462" t="str">
        <f t="shared" si="50"/>
        <v xml:space="preserve"> </v>
      </c>
      <c r="O509" s="464" t="str">
        <f t="shared" si="51"/>
        <v>01.01.2026</v>
      </c>
      <c r="P509" s="464" t="str">
        <f t="shared" si="52"/>
        <v>31.12.2026</v>
      </c>
      <c r="Q509" s="465">
        <f t="shared" si="53"/>
        <v>261</v>
      </c>
      <c r="R509" s="465">
        <f t="shared" si="54"/>
        <v>2349</v>
      </c>
      <c r="S509" s="465">
        <f t="shared" si="55"/>
        <v>-2349</v>
      </c>
    </row>
    <row r="510" spans="1:19" ht="13.5" customHeight="1" x14ac:dyDescent="0.2">
      <c r="A510" s="286"/>
      <c r="B510" s="286"/>
      <c r="C510" s="286"/>
      <c r="D510" s="391"/>
      <c r="E510" s="391"/>
      <c r="F510" s="304"/>
      <c r="G510" s="300"/>
      <c r="H510" s="300"/>
      <c r="I510" s="301"/>
      <c r="J510" s="301"/>
      <c r="K510" s="301"/>
      <c r="L510" s="301"/>
      <c r="M510" s="302">
        <f t="shared" si="49"/>
        <v>0</v>
      </c>
      <c r="N510" s="462" t="str">
        <f t="shared" si="50"/>
        <v xml:space="preserve"> </v>
      </c>
      <c r="O510" s="464" t="str">
        <f t="shared" si="51"/>
        <v>01.01.2026</v>
      </c>
      <c r="P510" s="464" t="str">
        <f t="shared" si="52"/>
        <v>31.12.2026</v>
      </c>
      <c r="Q510" s="465">
        <f t="shared" si="53"/>
        <v>261</v>
      </c>
      <c r="R510" s="465">
        <f t="shared" si="54"/>
        <v>2349</v>
      </c>
      <c r="S510" s="465">
        <f t="shared" si="55"/>
        <v>-2349</v>
      </c>
    </row>
    <row r="511" spans="1:19" ht="13.5" customHeight="1" x14ac:dyDescent="0.2">
      <c r="A511" s="286"/>
      <c r="B511" s="286"/>
      <c r="C511" s="286"/>
      <c r="D511" s="391"/>
      <c r="E511" s="391"/>
      <c r="F511" s="304"/>
      <c r="G511" s="300"/>
      <c r="H511" s="300"/>
      <c r="I511" s="301"/>
      <c r="J511" s="301"/>
      <c r="K511" s="301"/>
      <c r="L511" s="301"/>
      <c r="M511" s="302">
        <f t="shared" si="49"/>
        <v>0</v>
      </c>
      <c r="N511" s="462" t="str">
        <f t="shared" si="50"/>
        <v xml:space="preserve"> </v>
      </c>
      <c r="O511" s="464" t="str">
        <f t="shared" si="51"/>
        <v>01.01.2026</v>
      </c>
      <c r="P511" s="464" t="str">
        <f t="shared" si="52"/>
        <v>31.12.2026</v>
      </c>
      <c r="Q511" s="465">
        <f t="shared" si="53"/>
        <v>261</v>
      </c>
      <c r="R511" s="465">
        <f t="shared" si="54"/>
        <v>2349</v>
      </c>
      <c r="S511" s="465">
        <f t="shared" si="55"/>
        <v>-2349</v>
      </c>
    </row>
    <row r="512" spans="1:19" ht="13.5" customHeight="1" x14ac:dyDescent="0.2">
      <c r="A512" s="286"/>
      <c r="B512" s="286"/>
      <c r="C512" s="286"/>
      <c r="D512" s="391"/>
      <c r="E512" s="391"/>
      <c r="F512" s="304"/>
      <c r="G512" s="300"/>
      <c r="H512" s="300"/>
      <c r="I512" s="301"/>
      <c r="J512" s="301"/>
      <c r="K512" s="301"/>
      <c r="L512" s="301"/>
      <c r="M512" s="302">
        <f t="shared" si="49"/>
        <v>0</v>
      </c>
      <c r="N512" s="462" t="str">
        <f t="shared" si="50"/>
        <v xml:space="preserve"> </v>
      </c>
      <c r="O512" s="464" t="str">
        <f t="shared" si="51"/>
        <v>01.01.2026</v>
      </c>
      <c r="P512" s="464" t="str">
        <f t="shared" si="52"/>
        <v>31.12.2026</v>
      </c>
      <c r="Q512" s="465">
        <f t="shared" si="53"/>
        <v>261</v>
      </c>
      <c r="R512" s="465">
        <f t="shared" si="54"/>
        <v>2349</v>
      </c>
      <c r="S512" s="465">
        <f t="shared" si="55"/>
        <v>-2349</v>
      </c>
    </row>
    <row r="513" spans="1:19" ht="13.5" customHeight="1" x14ac:dyDescent="0.2">
      <c r="A513" s="286"/>
      <c r="B513" s="286"/>
      <c r="C513" s="286"/>
      <c r="D513" s="391"/>
      <c r="E513" s="391"/>
      <c r="F513" s="304"/>
      <c r="G513" s="300"/>
      <c r="H513" s="300"/>
      <c r="I513" s="301"/>
      <c r="J513" s="301"/>
      <c r="K513" s="301"/>
      <c r="L513" s="301"/>
      <c r="M513" s="302">
        <f t="shared" si="49"/>
        <v>0</v>
      </c>
      <c r="N513" s="462" t="str">
        <f t="shared" si="50"/>
        <v xml:space="preserve"> </v>
      </c>
      <c r="O513" s="464" t="str">
        <f t="shared" si="51"/>
        <v>01.01.2026</v>
      </c>
      <c r="P513" s="464" t="str">
        <f t="shared" si="52"/>
        <v>31.12.2026</v>
      </c>
      <c r="Q513" s="465">
        <f t="shared" si="53"/>
        <v>261</v>
      </c>
      <c r="R513" s="465">
        <f t="shared" si="54"/>
        <v>2349</v>
      </c>
      <c r="S513" s="465">
        <f t="shared" si="55"/>
        <v>-2349</v>
      </c>
    </row>
    <row r="514" spans="1:19" ht="13.5" customHeight="1" x14ac:dyDescent="0.2">
      <c r="A514" s="286"/>
      <c r="B514" s="286"/>
      <c r="C514" s="286"/>
      <c r="D514" s="391"/>
      <c r="E514" s="391"/>
      <c r="F514" s="304"/>
      <c r="G514" s="300"/>
      <c r="H514" s="300"/>
      <c r="I514" s="301"/>
      <c r="J514" s="301"/>
      <c r="K514" s="301"/>
      <c r="L514" s="301"/>
      <c r="M514" s="302">
        <f t="shared" si="49"/>
        <v>0</v>
      </c>
      <c r="N514" s="462" t="str">
        <f t="shared" si="50"/>
        <v xml:space="preserve"> </v>
      </c>
      <c r="O514" s="464" t="str">
        <f t="shared" si="51"/>
        <v>01.01.2026</v>
      </c>
      <c r="P514" s="464" t="str">
        <f t="shared" si="52"/>
        <v>31.12.2026</v>
      </c>
      <c r="Q514" s="465">
        <f t="shared" si="53"/>
        <v>261</v>
      </c>
      <c r="R514" s="465">
        <f t="shared" si="54"/>
        <v>2349</v>
      </c>
      <c r="S514" s="465">
        <f t="shared" si="55"/>
        <v>-2349</v>
      </c>
    </row>
    <row r="515" spans="1:19" ht="13.5" customHeight="1" x14ac:dyDescent="0.2">
      <c r="A515" s="286"/>
      <c r="B515" s="286"/>
      <c r="C515" s="286"/>
      <c r="D515" s="391"/>
      <c r="E515" s="391"/>
      <c r="F515" s="304"/>
      <c r="G515" s="300"/>
      <c r="H515" s="300"/>
      <c r="I515" s="301"/>
      <c r="J515" s="301"/>
      <c r="K515" s="301"/>
      <c r="L515" s="301"/>
      <c r="M515" s="302">
        <f t="shared" si="49"/>
        <v>0</v>
      </c>
      <c r="N515" s="462" t="str">
        <f t="shared" si="50"/>
        <v xml:space="preserve"> </v>
      </c>
      <c r="O515" s="464" t="str">
        <f t="shared" si="51"/>
        <v>01.01.2026</v>
      </c>
      <c r="P515" s="464" t="str">
        <f t="shared" si="52"/>
        <v>31.12.2026</v>
      </c>
      <c r="Q515" s="465">
        <f t="shared" si="53"/>
        <v>261</v>
      </c>
      <c r="R515" s="465">
        <f t="shared" si="54"/>
        <v>2349</v>
      </c>
      <c r="S515" s="465">
        <f t="shared" si="55"/>
        <v>-2349</v>
      </c>
    </row>
    <row r="516" spans="1:19" ht="13.5" customHeight="1" x14ac:dyDescent="0.2">
      <c r="A516" s="286"/>
      <c r="B516" s="286"/>
      <c r="C516" s="286"/>
      <c r="D516" s="391"/>
      <c r="E516" s="391"/>
      <c r="F516" s="304"/>
      <c r="G516" s="300"/>
      <c r="H516" s="300"/>
      <c r="I516" s="301"/>
      <c r="J516" s="301"/>
      <c r="K516" s="301"/>
      <c r="L516" s="301"/>
      <c r="M516" s="302">
        <f t="shared" si="49"/>
        <v>0</v>
      </c>
      <c r="N516" s="462" t="str">
        <f t="shared" si="50"/>
        <v xml:space="preserve"> </v>
      </c>
      <c r="O516" s="464" t="str">
        <f t="shared" si="51"/>
        <v>01.01.2026</v>
      </c>
      <c r="P516" s="464" t="str">
        <f t="shared" si="52"/>
        <v>31.12.2026</v>
      </c>
      <c r="Q516" s="465">
        <f t="shared" si="53"/>
        <v>261</v>
      </c>
      <c r="R516" s="465">
        <f t="shared" si="54"/>
        <v>2349</v>
      </c>
      <c r="S516" s="465">
        <f t="shared" si="55"/>
        <v>-2349</v>
      </c>
    </row>
    <row r="517" spans="1:19" ht="13.5" customHeight="1" x14ac:dyDescent="0.2">
      <c r="A517" s="286"/>
      <c r="B517" s="286"/>
      <c r="C517" s="286"/>
      <c r="D517" s="391"/>
      <c r="E517" s="391"/>
      <c r="F517" s="304"/>
      <c r="G517" s="300"/>
      <c r="H517" s="300"/>
      <c r="I517" s="301"/>
      <c r="J517" s="301"/>
      <c r="K517" s="301"/>
      <c r="L517" s="301"/>
      <c r="M517" s="302">
        <f t="shared" si="49"/>
        <v>0</v>
      </c>
      <c r="N517" s="462" t="str">
        <f t="shared" si="50"/>
        <v xml:space="preserve"> </v>
      </c>
      <c r="O517" s="464" t="str">
        <f t="shared" si="51"/>
        <v>01.01.2026</v>
      </c>
      <c r="P517" s="464" t="str">
        <f t="shared" si="52"/>
        <v>31.12.2026</v>
      </c>
      <c r="Q517" s="465">
        <f t="shared" si="53"/>
        <v>261</v>
      </c>
      <c r="R517" s="465">
        <f t="shared" si="54"/>
        <v>2349</v>
      </c>
      <c r="S517" s="465">
        <f t="shared" si="55"/>
        <v>-2349</v>
      </c>
    </row>
    <row r="518" spans="1:19" ht="13.5" customHeight="1" x14ac:dyDescent="0.2">
      <c r="A518" s="286"/>
      <c r="B518" s="286"/>
      <c r="C518" s="286"/>
      <c r="D518" s="391"/>
      <c r="E518" s="391"/>
      <c r="F518" s="304"/>
      <c r="G518" s="300"/>
      <c r="H518" s="300"/>
      <c r="I518" s="301"/>
      <c r="J518" s="301"/>
      <c r="K518" s="301"/>
      <c r="L518" s="301"/>
      <c r="M518" s="302">
        <f t="shared" si="49"/>
        <v>0</v>
      </c>
      <c r="N518" s="462" t="str">
        <f t="shared" si="50"/>
        <v xml:space="preserve"> </v>
      </c>
      <c r="O518" s="464" t="str">
        <f t="shared" si="51"/>
        <v>01.01.2026</v>
      </c>
      <c r="P518" s="464" t="str">
        <f t="shared" si="52"/>
        <v>31.12.2026</v>
      </c>
      <c r="Q518" s="465">
        <f t="shared" si="53"/>
        <v>261</v>
      </c>
      <c r="R518" s="465">
        <f t="shared" si="54"/>
        <v>2349</v>
      </c>
      <c r="S518" s="465">
        <f t="shared" si="55"/>
        <v>-2349</v>
      </c>
    </row>
    <row r="519" spans="1:19" ht="13.5" customHeight="1" x14ac:dyDescent="0.2">
      <c r="A519" s="286"/>
      <c r="B519" s="286"/>
      <c r="C519" s="286"/>
      <c r="D519" s="391"/>
      <c r="E519" s="391"/>
      <c r="F519" s="304"/>
      <c r="G519" s="300"/>
      <c r="H519" s="300"/>
      <c r="I519" s="301"/>
      <c r="J519" s="301"/>
      <c r="K519" s="301"/>
      <c r="L519" s="301"/>
      <c r="M519" s="302">
        <f t="shared" si="49"/>
        <v>0</v>
      </c>
      <c r="N519" s="462" t="str">
        <f t="shared" si="50"/>
        <v xml:space="preserve"> </v>
      </c>
      <c r="O519" s="464" t="str">
        <f t="shared" si="51"/>
        <v>01.01.2026</v>
      </c>
      <c r="P519" s="464" t="str">
        <f t="shared" si="52"/>
        <v>31.12.2026</v>
      </c>
      <c r="Q519" s="465">
        <f t="shared" si="53"/>
        <v>261</v>
      </c>
      <c r="R519" s="465">
        <f t="shared" si="54"/>
        <v>2349</v>
      </c>
      <c r="S519" s="465">
        <f t="shared" si="55"/>
        <v>-2349</v>
      </c>
    </row>
    <row r="520" spans="1:19" ht="13.5" customHeight="1" x14ac:dyDescent="0.2">
      <c r="A520" s="286"/>
      <c r="B520" s="286"/>
      <c r="C520" s="286"/>
      <c r="D520" s="391"/>
      <c r="E520" s="391"/>
      <c r="F520" s="304"/>
      <c r="G520" s="300"/>
      <c r="H520" s="300"/>
      <c r="I520" s="301"/>
      <c r="J520" s="301"/>
      <c r="K520" s="301"/>
      <c r="L520" s="301"/>
      <c r="M520" s="302">
        <f t="shared" si="49"/>
        <v>0</v>
      </c>
      <c r="N520" s="462" t="str">
        <f t="shared" si="50"/>
        <v xml:space="preserve"> </v>
      </c>
      <c r="O520" s="464" t="str">
        <f t="shared" si="51"/>
        <v>01.01.2026</v>
      </c>
      <c r="P520" s="464" t="str">
        <f t="shared" si="52"/>
        <v>31.12.2026</v>
      </c>
      <c r="Q520" s="465">
        <f t="shared" si="53"/>
        <v>261</v>
      </c>
      <c r="R520" s="465">
        <f t="shared" si="54"/>
        <v>2349</v>
      </c>
      <c r="S520" s="465">
        <f t="shared" si="55"/>
        <v>-2349</v>
      </c>
    </row>
    <row r="521" spans="1:19" ht="13.5" customHeight="1" x14ac:dyDescent="0.2">
      <c r="A521" s="286"/>
      <c r="B521" s="286"/>
      <c r="C521" s="286"/>
      <c r="D521" s="391"/>
      <c r="E521" s="391"/>
      <c r="F521" s="304"/>
      <c r="G521" s="300"/>
      <c r="H521" s="300"/>
      <c r="I521" s="301"/>
      <c r="J521" s="301"/>
      <c r="K521" s="301"/>
      <c r="L521" s="301"/>
      <c r="M521" s="302">
        <f t="shared" si="49"/>
        <v>0</v>
      </c>
      <c r="N521" s="462" t="str">
        <f t="shared" si="50"/>
        <v xml:space="preserve"> </v>
      </c>
      <c r="O521" s="464" t="str">
        <f t="shared" si="51"/>
        <v>01.01.2026</v>
      </c>
      <c r="P521" s="464" t="str">
        <f t="shared" si="52"/>
        <v>31.12.2026</v>
      </c>
      <c r="Q521" s="465">
        <f t="shared" si="53"/>
        <v>261</v>
      </c>
      <c r="R521" s="465">
        <f t="shared" si="54"/>
        <v>2349</v>
      </c>
      <c r="S521" s="465">
        <f t="shared" si="55"/>
        <v>-2349</v>
      </c>
    </row>
    <row r="522" spans="1:19" ht="13.5" customHeight="1" x14ac:dyDescent="0.2">
      <c r="A522" s="286"/>
      <c r="B522" s="286"/>
      <c r="C522" s="286"/>
      <c r="D522" s="391"/>
      <c r="E522" s="391"/>
      <c r="F522" s="304"/>
      <c r="G522" s="300"/>
      <c r="H522" s="300"/>
      <c r="I522" s="301"/>
      <c r="J522" s="301"/>
      <c r="K522" s="301"/>
      <c r="L522" s="301"/>
      <c r="M522" s="302">
        <f t="shared" si="49"/>
        <v>0</v>
      </c>
      <c r="N522" s="462" t="str">
        <f t="shared" si="50"/>
        <v xml:space="preserve"> </v>
      </c>
      <c r="O522" s="464" t="str">
        <f t="shared" si="51"/>
        <v>01.01.2026</v>
      </c>
      <c r="P522" s="464" t="str">
        <f t="shared" si="52"/>
        <v>31.12.2026</v>
      </c>
      <c r="Q522" s="465">
        <f t="shared" si="53"/>
        <v>261</v>
      </c>
      <c r="R522" s="465">
        <f t="shared" si="54"/>
        <v>2349</v>
      </c>
      <c r="S522" s="465">
        <f t="shared" si="55"/>
        <v>-2349</v>
      </c>
    </row>
    <row r="523" spans="1:19" ht="13.5" customHeight="1" x14ac:dyDescent="0.2">
      <c r="A523" s="286"/>
      <c r="B523" s="286"/>
      <c r="C523" s="286"/>
      <c r="D523" s="391"/>
      <c r="E523" s="391"/>
      <c r="F523" s="304"/>
      <c r="G523" s="300"/>
      <c r="H523" s="300"/>
      <c r="I523" s="301"/>
      <c r="J523" s="301"/>
      <c r="K523" s="301"/>
      <c r="L523" s="301"/>
      <c r="M523" s="302">
        <f t="shared" si="49"/>
        <v>0</v>
      </c>
      <c r="N523" s="462" t="str">
        <f t="shared" si="50"/>
        <v xml:space="preserve"> </v>
      </c>
      <c r="O523" s="464" t="str">
        <f t="shared" si="51"/>
        <v>01.01.2026</v>
      </c>
      <c r="P523" s="464" t="str">
        <f t="shared" si="52"/>
        <v>31.12.2026</v>
      </c>
      <c r="Q523" s="465">
        <f t="shared" si="53"/>
        <v>261</v>
      </c>
      <c r="R523" s="465">
        <f t="shared" si="54"/>
        <v>2349</v>
      </c>
      <c r="S523" s="465">
        <f t="shared" si="55"/>
        <v>-2349</v>
      </c>
    </row>
    <row r="524" spans="1:19" ht="13.5" customHeight="1" x14ac:dyDescent="0.2">
      <c r="A524" s="286"/>
      <c r="B524" s="286"/>
      <c r="C524" s="286"/>
      <c r="D524" s="391"/>
      <c r="E524" s="391"/>
      <c r="F524" s="304"/>
      <c r="G524" s="300"/>
      <c r="H524" s="300"/>
      <c r="I524" s="301"/>
      <c r="J524" s="301"/>
      <c r="K524" s="301"/>
      <c r="L524" s="301"/>
      <c r="M524" s="302">
        <f t="shared" si="49"/>
        <v>0</v>
      </c>
      <c r="N524" s="462" t="str">
        <f t="shared" si="50"/>
        <v xml:space="preserve"> </v>
      </c>
      <c r="O524" s="464" t="str">
        <f t="shared" si="51"/>
        <v>01.01.2026</v>
      </c>
      <c r="P524" s="464" t="str">
        <f t="shared" si="52"/>
        <v>31.12.2026</v>
      </c>
      <c r="Q524" s="465">
        <f t="shared" si="53"/>
        <v>261</v>
      </c>
      <c r="R524" s="465">
        <f t="shared" si="54"/>
        <v>2349</v>
      </c>
      <c r="S524" s="465">
        <f t="shared" si="55"/>
        <v>-2349</v>
      </c>
    </row>
    <row r="525" spans="1:19" ht="13.5" customHeight="1" x14ac:dyDescent="0.2">
      <c r="A525" s="286"/>
      <c r="B525" s="286"/>
      <c r="C525" s="286"/>
      <c r="D525" s="391"/>
      <c r="E525" s="391"/>
      <c r="F525" s="304"/>
      <c r="G525" s="300"/>
      <c r="H525" s="300"/>
      <c r="I525" s="301"/>
      <c r="J525" s="301"/>
      <c r="K525" s="301"/>
      <c r="L525" s="301"/>
      <c r="M525" s="302">
        <f t="shared" si="49"/>
        <v>0</v>
      </c>
      <c r="N525" s="462" t="str">
        <f t="shared" si="50"/>
        <v xml:space="preserve"> </v>
      </c>
      <c r="O525" s="464" t="str">
        <f t="shared" si="51"/>
        <v>01.01.2026</v>
      </c>
      <c r="P525" s="464" t="str">
        <f t="shared" si="52"/>
        <v>31.12.2026</v>
      </c>
      <c r="Q525" s="465">
        <f t="shared" si="53"/>
        <v>261</v>
      </c>
      <c r="R525" s="465">
        <f t="shared" si="54"/>
        <v>2349</v>
      </c>
      <c r="S525" s="465">
        <f t="shared" si="55"/>
        <v>-2349</v>
      </c>
    </row>
    <row r="526" spans="1:19" ht="13.5" customHeight="1" x14ac:dyDescent="0.2">
      <c r="A526" s="286"/>
      <c r="B526" s="286"/>
      <c r="C526" s="286"/>
      <c r="D526" s="391"/>
      <c r="E526" s="391"/>
      <c r="F526" s="304"/>
      <c r="G526" s="300"/>
      <c r="H526" s="300"/>
      <c r="I526" s="301"/>
      <c r="J526" s="301"/>
      <c r="K526" s="301"/>
      <c r="L526" s="301"/>
      <c r="M526" s="302">
        <f t="shared" si="49"/>
        <v>0</v>
      </c>
      <c r="N526" s="462" t="str">
        <f t="shared" si="50"/>
        <v xml:space="preserve"> </v>
      </c>
      <c r="O526" s="464" t="str">
        <f t="shared" si="51"/>
        <v>01.01.2026</v>
      </c>
      <c r="P526" s="464" t="str">
        <f t="shared" si="52"/>
        <v>31.12.2026</v>
      </c>
      <c r="Q526" s="465">
        <f t="shared" si="53"/>
        <v>261</v>
      </c>
      <c r="R526" s="465">
        <f t="shared" si="54"/>
        <v>2349</v>
      </c>
      <c r="S526" s="465">
        <f t="shared" si="55"/>
        <v>-2349</v>
      </c>
    </row>
    <row r="527" spans="1:19" ht="13.5" customHeight="1" x14ac:dyDescent="0.2">
      <c r="A527" s="286"/>
      <c r="B527" s="286"/>
      <c r="C527" s="286"/>
      <c r="D527" s="391"/>
      <c r="E527" s="391"/>
      <c r="F527" s="304"/>
      <c r="G527" s="300"/>
      <c r="H527" s="300"/>
      <c r="I527" s="301"/>
      <c r="J527" s="301"/>
      <c r="K527" s="301"/>
      <c r="L527" s="301"/>
      <c r="M527" s="302">
        <f t="shared" si="49"/>
        <v>0</v>
      </c>
      <c r="N527" s="462" t="str">
        <f t="shared" si="50"/>
        <v xml:space="preserve"> </v>
      </c>
      <c r="O527" s="464" t="str">
        <f t="shared" si="51"/>
        <v>01.01.2026</v>
      </c>
      <c r="P527" s="464" t="str">
        <f t="shared" si="52"/>
        <v>31.12.2026</v>
      </c>
      <c r="Q527" s="465">
        <f t="shared" si="53"/>
        <v>261</v>
      </c>
      <c r="R527" s="465">
        <f t="shared" si="54"/>
        <v>2349</v>
      </c>
      <c r="S527" s="465">
        <f t="shared" si="55"/>
        <v>-2349</v>
      </c>
    </row>
    <row r="528" spans="1:19" ht="13.5" customHeight="1" x14ac:dyDescent="0.2">
      <c r="A528" s="286"/>
      <c r="B528" s="286"/>
      <c r="C528" s="286"/>
      <c r="D528" s="391"/>
      <c r="E528" s="391"/>
      <c r="F528" s="304"/>
      <c r="G528" s="300"/>
      <c r="H528" s="300"/>
      <c r="I528" s="301"/>
      <c r="J528" s="301"/>
      <c r="K528" s="301"/>
      <c r="L528" s="301"/>
      <c r="M528" s="302">
        <f t="shared" si="49"/>
        <v>0</v>
      </c>
      <c r="N528" s="462" t="str">
        <f t="shared" si="50"/>
        <v xml:space="preserve"> </v>
      </c>
      <c r="O528" s="464" t="str">
        <f t="shared" si="51"/>
        <v>01.01.2026</v>
      </c>
      <c r="P528" s="464" t="str">
        <f t="shared" si="52"/>
        <v>31.12.2026</v>
      </c>
      <c r="Q528" s="465">
        <f t="shared" si="53"/>
        <v>261</v>
      </c>
      <c r="R528" s="465">
        <f t="shared" si="54"/>
        <v>2349</v>
      </c>
      <c r="S528" s="465">
        <f t="shared" si="55"/>
        <v>-2349</v>
      </c>
    </row>
    <row r="529" spans="1:19" ht="13.5" customHeight="1" x14ac:dyDescent="0.2">
      <c r="A529" s="286"/>
      <c r="B529" s="286"/>
      <c r="C529" s="286"/>
      <c r="D529" s="391"/>
      <c r="E529" s="391"/>
      <c r="F529" s="304"/>
      <c r="G529" s="300"/>
      <c r="H529" s="300"/>
      <c r="I529" s="301"/>
      <c r="J529" s="301"/>
      <c r="K529" s="301"/>
      <c r="L529" s="301"/>
      <c r="M529" s="302">
        <f t="shared" si="49"/>
        <v>0</v>
      </c>
      <c r="N529" s="462" t="str">
        <f t="shared" si="50"/>
        <v xml:space="preserve"> </v>
      </c>
      <c r="O529" s="464" t="str">
        <f t="shared" si="51"/>
        <v>01.01.2026</v>
      </c>
      <c r="P529" s="464" t="str">
        <f t="shared" si="52"/>
        <v>31.12.2026</v>
      </c>
      <c r="Q529" s="465">
        <f t="shared" si="53"/>
        <v>261</v>
      </c>
      <c r="R529" s="465">
        <f t="shared" si="54"/>
        <v>2349</v>
      </c>
      <c r="S529" s="465">
        <f t="shared" si="55"/>
        <v>-2349</v>
      </c>
    </row>
    <row r="530" spans="1:19" ht="13.5" customHeight="1" x14ac:dyDescent="0.2">
      <c r="A530" s="286"/>
      <c r="B530" s="286"/>
      <c r="C530" s="286"/>
      <c r="D530" s="391"/>
      <c r="E530" s="391"/>
      <c r="F530" s="304"/>
      <c r="G530" s="300"/>
      <c r="H530" s="300"/>
      <c r="I530" s="301"/>
      <c r="J530" s="301"/>
      <c r="K530" s="301"/>
      <c r="L530" s="301"/>
      <c r="M530" s="302">
        <f t="shared" si="49"/>
        <v>0</v>
      </c>
      <c r="N530" s="462" t="str">
        <f t="shared" si="50"/>
        <v xml:space="preserve"> </v>
      </c>
      <c r="O530" s="464" t="str">
        <f t="shared" si="51"/>
        <v>01.01.2026</v>
      </c>
      <c r="P530" s="464" t="str">
        <f t="shared" si="52"/>
        <v>31.12.2026</v>
      </c>
      <c r="Q530" s="465">
        <f t="shared" si="53"/>
        <v>261</v>
      </c>
      <c r="R530" s="465">
        <f t="shared" si="54"/>
        <v>2349</v>
      </c>
      <c r="S530" s="465">
        <f t="shared" si="55"/>
        <v>-2349</v>
      </c>
    </row>
    <row r="531" spans="1:19" ht="13.5" customHeight="1" x14ac:dyDescent="0.2">
      <c r="A531" s="286"/>
      <c r="B531" s="286"/>
      <c r="C531" s="286"/>
      <c r="D531" s="391"/>
      <c r="E531" s="391"/>
      <c r="F531" s="304"/>
      <c r="G531" s="300"/>
      <c r="H531" s="300"/>
      <c r="I531" s="301"/>
      <c r="J531" s="301"/>
      <c r="K531" s="301"/>
      <c r="L531" s="301"/>
      <c r="M531" s="302">
        <f t="shared" si="49"/>
        <v>0</v>
      </c>
      <c r="N531" s="462" t="str">
        <f t="shared" si="50"/>
        <v xml:space="preserve"> </v>
      </c>
      <c r="O531" s="464" t="str">
        <f t="shared" si="51"/>
        <v>01.01.2026</v>
      </c>
      <c r="P531" s="464" t="str">
        <f t="shared" si="52"/>
        <v>31.12.2026</v>
      </c>
      <c r="Q531" s="465">
        <f t="shared" si="53"/>
        <v>261</v>
      </c>
      <c r="R531" s="465">
        <f t="shared" si="54"/>
        <v>2349</v>
      </c>
      <c r="S531" s="465">
        <f t="shared" si="55"/>
        <v>-2349</v>
      </c>
    </row>
    <row r="532" spans="1:19" ht="13.5" customHeight="1" x14ac:dyDescent="0.2">
      <c r="A532" s="286"/>
      <c r="B532" s="286"/>
      <c r="C532" s="286"/>
      <c r="D532" s="391"/>
      <c r="E532" s="391"/>
      <c r="F532" s="304"/>
      <c r="G532" s="300"/>
      <c r="H532" s="300"/>
      <c r="I532" s="301"/>
      <c r="J532" s="301"/>
      <c r="K532" s="301"/>
      <c r="L532" s="301"/>
      <c r="M532" s="302">
        <f t="shared" si="49"/>
        <v>0</v>
      </c>
      <c r="N532" s="462" t="str">
        <f t="shared" si="50"/>
        <v xml:space="preserve"> </v>
      </c>
      <c r="O532" s="464" t="str">
        <f t="shared" si="51"/>
        <v>01.01.2026</v>
      </c>
      <c r="P532" s="464" t="str">
        <f t="shared" si="52"/>
        <v>31.12.2026</v>
      </c>
      <c r="Q532" s="465">
        <f t="shared" si="53"/>
        <v>261</v>
      </c>
      <c r="R532" s="465">
        <f t="shared" si="54"/>
        <v>2349</v>
      </c>
      <c r="S532" s="465">
        <f t="shared" si="55"/>
        <v>-2349</v>
      </c>
    </row>
    <row r="533" spans="1:19" ht="13.5" customHeight="1" x14ac:dyDescent="0.2">
      <c r="A533" s="286"/>
      <c r="B533" s="286"/>
      <c r="C533" s="286"/>
      <c r="D533" s="391"/>
      <c r="E533" s="391"/>
      <c r="F533" s="304"/>
      <c r="G533" s="300"/>
      <c r="H533" s="300"/>
      <c r="I533" s="301"/>
      <c r="J533" s="301"/>
      <c r="K533" s="301"/>
      <c r="L533" s="301"/>
      <c r="M533" s="302">
        <f t="shared" si="49"/>
        <v>0</v>
      </c>
      <c r="N533" s="462" t="str">
        <f t="shared" si="50"/>
        <v xml:space="preserve"> </v>
      </c>
      <c r="O533" s="464" t="str">
        <f t="shared" si="51"/>
        <v>01.01.2026</v>
      </c>
      <c r="P533" s="464" t="str">
        <f t="shared" si="52"/>
        <v>31.12.2026</v>
      </c>
      <c r="Q533" s="465">
        <f t="shared" si="53"/>
        <v>261</v>
      </c>
      <c r="R533" s="465">
        <f t="shared" si="54"/>
        <v>2349</v>
      </c>
      <c r="S533" s="465">
        <f t="shared" si="55"/>
        <v>-2349</v>
      </c>
    </row>
    <row r="534" spans="1:19" ht="13.5" customHeight="1" x14ac:dyDescent="0.2">
      <c r="A534" s="286"/>
      <c r="B534" s="286"/>
      <c r="C534" s="286"/>
      <c r="D534" s="391"/>
      <c r="E534" s="391"/>
      <c r="F534" s="304"/>
      <c r="G534" s="300"/>
      <c r="H534" s="300"/>
      <c r="I534" s="301"/>
      <c r="J534" s="301"/>
      <c r="K534" s="301"/>
      <c r="L534" s="301"/>
      <c r="M534" s="302">
        <f t="shared" si="49"/>
        <v>0</v>
      </c>
      <c r="N534" s="462" t="str">
        <f t="shared" si="50"/>
        <v xml:space="preserve"> </v>
      </c>
      <c r="O534" s="464" t="str">
        <f t="shared" si="51"/>
        <v>01.01.2026</v>
      </c>
      <c r="P534" s="464" t="str">
        <f t="shared" si="52"/>
        <v>31.12.2026</v>
      </c>
      <c r="Q534" s="465">
        <f t="shared" si="53"/>
        <v>261</v>
      </c>
      <c r="R534" s="465">
        <f t="shared" si="54"/>
        <v>2349</v>
      </c>
      <c r="S534" s="465">
        <f t="shared" si="55"/>
        <v>-2349</v>
      </c>
    </row>
    <row r="535" spans="1:19" ht="13.5" customHeight="1" x14ac:dyDescent="0.2">
      <c r="A535" s="286"/>
      <c r="B535" s="286"/>
      <c r="C535" s="286"/>
      <c r="D535" s="391"/>
      <c r="E535" s="391"/>
      <c r="F535" s="304"/>
      <c r="G535" s="300"/>
      <c r="H535" s="300"/>
      <c r="I535" s="301"/>
      <c r="J535" s="301"/>
      <c r="K535" s="301"/>
      <c r="L535" s="301"/>
      <c r="M535" s="302">
        <f t="shared" si="49"/>
        <v>0</v>
      </c>
      <c r="N535" s="462" t="str">
        <f t="shared" si="50"/>
        <v xml:space="preserve"> </v>
      </c>
      <c r="O535" s="464" t="str">
        <f t="shared" si="51"/>
        <v>01.01.2026</v>
      </c>
      <c r="P535" s="464" t="str">
        <f t="shared" si="52"/>
        <v>31.12.2026</v>
      </c>
      <c r="Q535" s="465">
        <f t="shared" si="53"/>
        <v>261</v>
      </c>
      <c r="R535" s="465">
        <f t="shared" si="54"/>
        <v>2349</v>
      </c>
      <c r="S535" s="465">
        <f t="shared" si="55"/>
        <v>-2349</v>
      </c>
    </row>
    <row r="536" spans="1:19" ht="13.5" customHeight="1" x14ac:dyDescent="0.2">
      <c r="A536" s="286"/>
      <c r="B536" s="286"/>
      <c r="C536" s="286"/>
      <c r="D536" s="391"/>
      <c r="E536" s="391"/>
      <c r="F536" s="304"/>
      <c r="G536" s="300"/>
      <c r="H536" s="300"/>
      <c r="I536" s="301"/>
      <c r="J536" s="301"/>
      <c r="K536" s="301"/>
      <c r="L536" s="301"/>
      <c r="M536" s="302">
        <f t="shared" si="49"/>
        <v>0</v>
      </c>
      <c r="N536" s="462" t="str">
        <f t="shared" si="50"/>
        <v xml:space="preserve"> </v>
      </c>
      <c r="O536" s="464" t="str">
        <f t="shared" si="51"/>
        <v>01.01.2026</v>
      </c>
      <c r="P536" s="464" t="str">
        <f t="shared" si="52"/>
        <v>31.12.2026</v>
      </c>
      <c r="Q536" s="465">
        <f t="shared" si="53"/>
        <v>261</v>
      </c>
      <c r="R536" s="465">
        <f t="shared" si="54"/>
        <v>2349</v>
      </c>
      <c r="S536" s="465">
        <f t="shared" si="55"/>
        <v>-2349</v>
      </c>
    </row>
    <row r="537" spans="1:19" ht="13.5" customHeight="1" x14ac:dyDescent="0.2">
      <c r="A537" s="286"/>
      <c r="B537" s="286"/>
      <c r="C537" s="286"/>
      <c r="D537" s="391"/>
      <c r="E537" s="391"/>
      <c r="F537" s="304"/>
      <c r="G537" s="300"/>
      <c r="H537" s="300"/>
      <c r="I537" s="301"/>
      <c r="J537" s="301"/>
      <c r="K537" s="301"/>
      <c r="L537" s="301"/>
      <c r="M537" s="302">
        <f t="shared" si="49"/>
        <v>0</v>
      </c>
      <c r="N537" s="462" t="str">
        <f t="shared" si="50"/>
        <v xml:space="preserve"> </v>
      </c>
      <c r="O537" s="464" t="str">
        <f t="shared" si="51"/>
        <v>01.01.2026</v>
      </c>
      <c r="P537" s="464" t="str">
        <f t="shared" si="52"/>
        <v>31.12.2026</v>
      </c>
      <c r="Q537" s="465">
        <f t="shared" si="53"/>
        <v>261</v>
      </c>
      <c r="R537" s="465">
        <f t="shared" si="54"/>
        <v>2349</v>
      </c>
      <c r="S537" s="465">
        <f t="shared" si="55"/>
        <v>-2349</v>
      </c>
    </row>
    <row r="538" spans="1:19" ht="13.5" customHeight="1" x14ac:dyDescent="0.2">
      <c r="A538" s="286"/>
      <c r="B538" s="286"/>
      <c r="C538" s="286"/>
      <c r="D538" s="391"/>
      <c r="E538" s="391"/>
      <c r="F538" s="304"/>
      <c r="G538" s="300"/>
      <c r="H538" s="300"/>
      <c r="I538" s="301"/>
      <c r="J538" s="301"/>
      <c r="K538" s="301"/>
      <c r="L538" s="301"/>
      <c r="M538" s="302">
        <f t="shared" si="49"/>
        <v>0</v>
      </c>
      <c r="N538" s="462" t="str">
        <f t="shared" si="50"/>
        <v xml:space="preserve"> </v>
      </c>
      <c r="O538" s="464" t="str">
        <f t="shared" si="51"/>
        <v>01.01.2026</v>
      </c>
      <c r="P538" s="464" t="str">
        <f t="shared" si="52"/>
        <v>31.12.2026</v>
      </c>
      <c r="Q538" s="465">
        <f t="shared" si="53"/>
        <v>261</v>
      </c>
      <c r="R538" s="465">
        <f t="shared" si="54"/>
        <v>2349</v>
      </c>
      <c r="S538" s="465">
        <f t="shared" si="55"/>
        <v>-2349</v>
      </c>
    </row>
    <row r="539" spans="1:19" ht="13.5" customHeight="1" x14ac:dyDescent="0.2">
      <c r="A539" s="286"/>
      <c r="B539" s="286"/>
      <c r="C539" s="286"/>
      <c r="D539" s="391"/>
      <c r="E539" s="391"/>
      <c r="F539" s="304"/>
      <c r="G539" s="300"/>
      <c r="H539" s="300"/>
      <c r="I539" s="301"/>
      <c r="J539" s="301"/>
      <c r="K539" s="301"/>
      <c r="L539" s="301"/>
      <c r="M539" s="302">
        <f t="shared" ref="M539:M598" si="56">SUM(I539:L539)</f>
        <v>0</v>
      </c>
      <c r="N539" s="462" t="str">
        <f t="shared" ref="N539:N598" si="57">CONCATENATE(A539," ",B539)</f>
        <v xml:space="preserve"> </v>
      </c>
      <c r="O539" s="464" t="str">
        <f t="shared" ref="O539:O598" si="58">IF(YEAR($G539)&lt;$B$5,CONCATENATE("01.01.",$B$5),$G539)</f>
        <v>01.01.2026</v>
      </c>
      <c r="P539" s="464" t="str">
        <f t="shared" ref="P539:P598" si="59">IF($H539="",CONCATENATE("31.12.",$B$5),H539)</f>
        <v>31.12.2026</v>
      </c>
      <c r="Q539" s="465">
        <f t="shared" ref="Q539:Q598" si="60">NETWORKDAYS(O539,P539)</f>
        <v>261</v>
      </c>
      <c r="R539" s="465">
        <f t="shared" ref="R539:R598" si="61">IF(E539="",($Q539*9),($Q539*9)*$E539)</f>
        <v>2349</v>
      </c>
      <c r="S539" s="465">
        <f t="shared" ref="S539:S598" si="62">M539-R539</f>
        <v>-2349</v>
      </c>
    </row>
    <row r="540" spans="1:19" ht="13.5" customHeight="1" x14ac:dyDescent="0.2">
      <c r="A540" s="286"/>
      <c r="B540" s="286"/>
      <c r="C540" s="286"/>
      <c r="D540" s="391"/>
      <c r="E540" s="391"/>
      <c r="F540" s="304"/>
      <c r="G540" s="300"/>
      <c r="H540" s="300"/>
      <c r="I540" s="301"/>
      <c r="J540" s="301"/>
      <c r="K540" s="301"/>
      <c r="L540" s="301"/>
      <c r="M540" s="302">
        <f t="shared" si="56"/>
        <v>0</v>
      </c>
      <c r="N540" s="462" t="str">
        <f t="shared" si="57"/>
        <v xml:space="preserve"> </v>
      </c>
      <c r="O540" s="464" t="str">
        <f t="shared" si="58"/>
        <v>01.01.2026</v>
      </c>
      <c r="P540" s="464" t="str">
        <f t="shared" si="59"/>
        <v>31.12.2026</v>
      </c>
      <c r="Q540" s="465">
        <f t="shared" si="60"/>
        <v>261</v>
      </c>
      <c r="R540" s="465">
        <f t="shared" si="61"/>
        <v>2349</v>
      </c>
      <c r="S540" s="465">
        <f t="shared" si="62"/>
        <v>-2349</v>
      </c>
    </row>
    <row r="541" spans="1:19" ht="13.5" customHeight="1" x14ac:dyDescent="0.2">
      <c r="A541" s="286"/>
      <c r="B541" s="286"/>
      <c r="C541" s="286"/>
      <c r="D541" s="391"/>
      <c r="E541" s="391"/>
      <c r="F541" s="304"/>
      <c r="G541" s="300"/>
      <c r="H541" s="300"/>
      <c r="I541" s="301"/>
      <c r="J541" s="301"/>
      <c r="K541" s="301"/>
      <c r="L541" s="301"/>
      <c r="M541" s="302">
        <f t="shared" si="56"/>
        <v>0</v>
      </c>
      <c r="N541" s="462" t="str">
        <f t="shared" si="57"/>
        <v xml:space="preserve"> </v>
      </c>
      <c r="O541" s="464" t="str">
        <f t="shared" si="58"/>
        <v>01.01.2026</v>
      </c>
      <c r="P541" s="464" t="str">
        <f t="shared" si="59"/>
        <v>31.12.2026</v>
      </c>
      <c r="Q541" s="465">
        <f t="shared" si="60"/>
        <v>261</v>
      </c>
      <c r="R541" s="465">
        <f t="shared" si="61"/>
        <v>2349</v>
      </c>
      <c r="S541" s="465">
        <f t="shared" si="62"/>
        <v>-2349</v>
      </c>
    </row>
    <row r="542" spans="1:19" ht="13.5" customHeight="1" x14ac:dyDescent="0.2">
      <c r="A542" s="286"/>
      <c r="B542" s="286"/>
      <c r="C542" s="286"/>
      <c r="D542" s="391"/>
      <c r="E542" s="391"/>
      <c r="F542" s="304"/>
      <c r="G542" s="300"/>
      <c r="H542" s="300"/>
      <c r="I542" s="301"/>
      <c r="J542" s="301"/>
      <c r="K542" s="301"/>
      <c r="L542" s="301"/>
      <c r="M542" s="302">
        <f t="shared" si="56"/>
        <v>0</v>
      </c>
      <c r="N542" s="462" t="str">
        <f t="shared" si="57"/>
        <v xml:space="preserve"> </v>
      </c>
      <c r="O542" s="464" t="str">
        <f t="shared" si="58"/>
        <v>01.01.2026</v>
      </c>
      <c r="P542" s="464" t="str">
        <f t="shared" si="59"/>
        <v>31.12.2026</v>
      </c>
      <c r="Q542" s="465">
        <f t="shared" si="60"/>
        <v>261</v>
      </c>
      <c r="R542" s="465">
        <f t="shared" si="61"/>
        <v>2349</v>
      </c>
      <c r="S542" s="465">
        <f t="shared" si="62"/>
        <v>-2349</v>
      </c>
    </row>
    <row r="543" spans="1:19" ht="13.5" customHeight="1" x14ac:dyDescent="0.2">
      <c r="A543" s="286"/>
      <c r="B543" s="286"/>
      <c r="C543" s="286"/>
      <c r="D543" s="391"/>
      <c r="E543" s="391"/>
      <c r="F543" s="304"/>
      <c r="G543" s="300"/>
      <c r="H543" s="300"/>
      <c r="I543" s="301"/>
      <c r="J543" s="301"/>
      <c r="K543" s="301"/>
      <c r="L543" s="301"/>
      <c r="M543" s="302">
        <f t="shared" si="56"/>
        <v>0</v>
      </c>
      <c r="N543" s="462" t="str">
        <f t="shared" si="57"/>
        <v xml:space="preserve"> </v>
      </c>
      <c r="O543" s="464" t="str">
        <f t="shared" si="58"/>
        <v>01.01.2026</v>
      </c>
      <c r="P543" s="464" t="str">
        <f t="shared" si="59"/>
        <v>31.12.2026</v>
      </c>
      <c r="Q543" s="465">
        <f t="shared" si="60"/>
        <v>261</v>
      </c>
      <c r="R543" s="465">
        <f t="shared" si="61"/>
        <v>2349</v>
      </c>
      <c r="S543" s="465">
        <f t="shared" si="62"/>
        <v>-2349</v>
      </c>
    </row>
    <row r="544" spans="1:19" ht="13.5" customHeight="1" x14ac:dyDescent="0.2">
      <c r="A544" s="286"/>
      <c r="B544" s="286"/>
      <c r="C544" s="286"/>
      <c r="D544" s="391"/>
      <c r="E544" s="391"/>
      <c r="F544" s="304"/>
      <c r="G544" s="300"/>
      <c r="H544" s="300"/>
      <c r="I544" s="301"/>
      <c r="J544" s="301"/>
      <c r="K544" s="301"/>
      <c r="L544" s="301"/>
      <c r="M544" s="302">
        <f t="shared" si="56"/>
        <v>0</v>
      </c>
      <c r="N544" s="462" t="str">
        <f t="shared" si="57"/>
        <v xml:space="preserve"> </v>
      </c>
      <c r="O544" s="464" t="str">
        <f t="shared" si="58"/>
        <v>01.01.2026</v>
      </c>
      <c r="P544" s="464" t="str">
        <f t="shared" si="59"/>
        <v>31.12.2026</v>
      </c>
      <c r="Q544" s="465">
        <f t="shared" si="60"/>
        <v>261</v>
      </c>
      <c r="R544" s="465">
        <f t="shared" si="61"/>
        <v>2349</v>
      </c>
      <c r="S544" s="465">
        <f t="shared" si="62"/>
        <v>-2349</v>
      </c>
    </row>
    <row r="545" spans="1:19" ht="13.5" customHeight="1" x14ac:dyDescent="0.2">
      <c r="A545" s="286"/>
      <c r="B545" s="286"/>
      <c r="C545" s="286"/>
      <c r="D545" s="391"/>
      <c r="E545" s="391"/>
      <c r="F545" s="304"/>
      <c r="G545" s="300"/>
      <c r="H545" s="300"/>
      <c r="I545" s="301"/>
      <c r="J545" s="301"/>
      <c r="K545" s="301"/>
      <c r="L545" s="301"/>
      <c r="M545" s="302">
        <f t="shared" si="56"/>
        <v>0</v>
      </c>
      <c r="N545" s="462" t="str">
        <f t="shared" si="57"/>
        <v xml:space="preserve"> </v>
      </c>
      <c r="O545" s="464" t="str">
        <f t="shared" si="58"/>
        <v>01.01.2026</v>
      </c>
      <c r="P545" s="464" t="str">
        <f t="shared" si="59"/>
        <v>31.12.2026</v>
      </c>
      <c r="Q545" s="465">
        <f t="shared" si="60"/>
        <v>261</v>
      </c>
      <c r="R545" s="465">
        <f t="shared" si="61"/>
        <v>2349</v>
      </c>
      <c r="S545" s="465">
        <f t="shared" si="62"/>
        <v>-2349</v>
      </c>
    </row>
    <row r="546" spans="1:19" ht="13.5" customHeight="1" x14ac:dyDescent="0.2">
      <c r="A546" s="286"/>
      <c r="B546" s="286"/>
      <c r="C546" s="286"/>
      <c r="D546" s="391"/>
      <c r="E546" s="391"/>
      <c r="F546" s="304"/>
      <c r="G546" s="300"/>
      <c r="H546" s="300"/>
      <c r="I546" s="301"/>
      <c r="J546" s="301"/>
      <c r="K546" s="301"/>
      <c r="L546" s="301"/>
      <c r="M546" s="302">
        <f t="shared" si="56"/>
        <v>0</v>
      </c>
      <c r="N546" s="462" t="str">
        <f t="shared" si="57"/>
        <v xml:space="preserve"> </v>
      </c>
      <c r="O546" s="464" t="str">
        <f t="shared" si="58"/>
        <v>01.01.2026</v>
      </c>
      <c r="P546" s="464" t="str">
        <f t="shared" si="59"/>
        <v>31.12.2026</v>
      </c>
      <c r="Q546" s="465">
        <f t="shared" si="60"/>
        <v>261</v>
      </c>
      <c r="R546" s="465">
        <f t="shared" si="61"/>
        <v>2349</v>
      </c>
      <c r="S546" s="465">
        <f t="shared" si="62"/>
        <v>-2349</v>
      </c>
    </row>
    <row r="547" spans="1:19" ht="13.5" customHeight="1" x14ac:dyDescent="0.2">
      <c r="A547" s="286"/>
      <c r="B547" s="286"/>
      <c r="C547" s="286"/>
      <c r="D547" s="391"/>
      <c r="E547" s="391"/>
      <c r="F547" s="304"/>
      <c r="G547" s="300"/>
      <c r="H547" s="300"/>
      <c r="I547" s="301"/>
      <c r="J547" s="301"/>
      <c r="K547" s="301"/>
      <c r="L547" s="301"/>
      <c r="M547" s="302">
        <f t="shared" si="56"/>
        <v>0</v>
      </c>
      <c r="N547" s="462" t="str">
        <f t="shared" si="57"/>
        <v xml:space="preserve"> </v>
      </c>
      <c r="O547" s="464" t="str">
        <f t="shared" si="58"/>
        <v>01.01.2026</v>
      </c>
      <c r="P547" s="464" t="str">
        <f t="shared" si="59"/>
        <v>31.12.2026</v>
      </c>
      <c r="Q547" s="465">
        <f t="shared" si="60"/>
        <v>261</v>
      </c>
      <c r="R547" s="465">
        <f t="shared" si="61"/>
        <v>2349</v>
      </c>
      <c r="S547" s="465">
        <f t="shared" si="62"/>
        <v>-2349</v>
      </c>
    </row>
    <row r="548" spans="1:19" ht="13.5" customHeight="1" x14ac:dyDescent="0.2">
      <c r="A548" s="286"/>
      <c r="B548" s="286"/>
      <c r="C548" s="286"/>
      <c r="D548" s="391"/>
      <c r="E548" s="391"/>
      <c r="F548" s="304"/>
      <c r="G548" s="300"/>
      <c r="H548" s="300"/>
      <c r="I548" s="301"/>
      <c r="J548" s="301"/>
      <c r="K548" s="301"/>
      <c r="L548" s="301"/>
      <c r="M548" s="302">
        <f t="shared" si="56"/>
        <v>0</v>
      </c>
      <c r="N548" s="462" t="str">
        <f t="shared" si="57"/>
        <v xml:space="preserve"> </v>
      </c>
      <c r="O548" s="464" t="str">
        <f t="shared" si="58"/>
        <v>01.01.2026</v>
      </c>
      <c r="P548" s="464" t="str">
        <f t="shared" si="59"/>
        <v>31.12.2026</v>
      </c>
      <c r="Q548" s="465">
        <f t="shared" si="60"/>
        <v>261</v>
      </c>
      <c r="R548" s="465">
        <f t="shared" si="61"/>
        <v>2349</v>
      </c>
      <c r="S548" s="465">
        <f t="shared" si="62"/>
        <v>-2349</v>
      </c>
    </row>
    <row r="549" spans="1:19" ht="13.5" customHeight="1" x14ac:dyDescent="0.2">
      <c r="A549" s="286"/>
      <c r="B549" s="286"/>
      <c r="C549" s="286"/>
      <c r="D549" s="391"/>
      <c r="E549" s="391"/>
      <c r="F549" s="304"/>
      <c r="G549" s="300"/>
      <c r="H549" s="300"/>
      <c r="I549" s="301"/>
      <c r="J549" s="301"/>
      <c r="K549" s="301"/>
      <c r="L549" s="301"/>
      <c r="M549" s="302">
        <f t="shared" si="56"/>
        <v>0</v>
      </c>
      <c r="N549" s="462" t="str">
        <f t="shared" si="57"/>
        <v xml:space="preserve"> </v>
      </c>
      <c r="O549" s="464" t="str">
        <f t="shared" si="58"/>
        <v>01.01.2026</v>
      </c>
      <c r="P549" s="464" t="str">
        <f t="shared" si="59"/>
        <v>31.12.2026</v>
      </c>
      <c r="Q549" s="465">
        <f t="shared" si="60"/>
        <v>261</v>
      </c>
      <c r="R549" s="465">
        <f t="shared" si="61"/>
        <v>2349</v>
      </c>
      <c r="S549" s="465">
        <f t="shared" si="62"/>
        <v>-2349</v>
      </c>
    </row>
    <row r="550" spans="1:19" ht="13.5" customHeight="1" x14ac:dyDescent="0.2">
      <c r="A550" s="286"/>
      <c r="B550" s="286"/>
      <c r="C550" s="286"/>
      <c r="D550" s="391"/>
      <c r="E550" s="391"/>
      <c r="F550" s="304"/>
      <c r="G550" s="300"/>
      <c r="H550" s="300"/>
      <c r="I550" s="301"/>
      <c r="J550" s="301"/>
      <c r="K550" s="301"/>
      <c r="L550" s="301"/>
      <c r="M550" s="302">
        <f t="shared" si="56"/>
        <v>0</v>
      </c>
      <c r="N550" s="462" t="str">
        <f t="shared" si="57"/>
        <v xml:space="preserve"> </v>
      </c>
      <c r="O550" s="464" t="str">
        <f t="shared" si="58"/>
        <v>01.01.2026</v>
      </c>
      <c r="P550" s="464" t="str">
        <f t="shared" si="59"/>
        <v>31.12.2026</v>
      </c>
      <c r="Q550" s="465">
        <f t="shared" si="60"/>
        <v>261</v>
      </c>
      <c r="R550" s="465">
        <f t="shared" si="61"/>
        <v>2349</v>
      </c>
      <c r="S550" s="465">
        <f t="shared" si="62"/>
        <v>-2349</v>
      </c>
    </row>
    <row r="551" spans="1:19" ht="13.5" customHeight="1" x14ac:dyDescent="0.2">
      <c r="A551" s="286"/>
      <c r="B551" s="286"/>
      <c r="C551" s="286"/>
      <c r="D551" s="391"/>
      <c r="E551" s="391"/>
      <c r="F551" s="304"/>
      <c r="G551" s="300"/>
      <c r="H551" s="300"/>
      <c r="I551" s="301"/>
      <c r="J551" s="301"/>
      <c r="K551" s="301"/>
      <c r="L551" s="301"/>
      <c r="M551" s="302">
        <f t="shared" si="56"/>
        <v>0</v>
      </c>
      <c r="N551" s="462" t="str">
        <f t="shared" si="57"/>
        <v xml:space="preserve"> </v>
      </c>
      <c r="O551" s="464" t="str">
        <f t="shared" si="58"/>
        <v>01.01.2026</v>
      </c>
      <c r="P551" s="464" t="str">
        <f t="shared" si="59"/>
        <v>31.12.2026</v>
      </c>
      <c r="Q551" s="465">
        <f t="shared" si="60"/>
        <v>261</v>
      </c>
      <c r="R551" s="465">
        <f t="shared" si="61"/>
        <v>2349</v>
      </c>
      <c r="S551" s="465">
        <f t="shared" si="62"/>
        <v>-2349</v>
      </c>
    </row>
    <row r="552" spans="1:19" ht="13.5" customHeight="1" x14ac:dyDescent="0.2">
      <c r="A552" s="286"/>
      <c r="B552" s="286"/>
      <c r="C552" s="286"/>
      <c r="D552" s="391"/>
      <c r="E552" s="391"/>
      <c r="F552" s="304"/>
      <c r="G552" s="300"/>
      <c r="H552" s="300"/>
      <c r="I552" s="301"/>
      <c r="J552" s="301"/>
      <c r="K552" s="301"/>
      <c r="L552" s="301"/>
      <c r="M552" s="302">
        <f t="shared" si="56"/>
        <v>0</v>
      </c>
      <c r="N552" s="462" t="str">
        <f t="shared" si="57"/>
        <v xml:space="preserve"> </v>
      </c>
      <c r="O552" s="464" t="str">
        <f t="shared" si="58"/>
        <v>01.01.2026</v>
      </c>
      <c r="P552" s="464" t="str">
        <f t="shared" si="59"/>
        <v>31.12.2026</v>
      </c>
      <c r="Q552" s="465">
        <f t="shared" si="60"/>
        <v>261</v>
      </c>
      <c r="R552" s="465">
        <f t="shared" si="61"/>
        <v>2349</v>
      </c>
      <c r="S552" s="465">
        <f t="shared" si="62"/>
        <v>-2349</v>
      </c>
    </row>
    <row r="553" spans="1:19" ht="13.5" customHeight="1" x14ac:dyDescent="0.2">
      <c r="A553" s="286"/>
      <c r="B553" s="286"/>
      <c r="C553" s="286"/>
      <c r="D553" s="391"/>
      <c r="E553" s="391"/>
      <c r="F553" s="304"/>
      <c r="G553" s="300"/>
      <c r="H553" s="300"/>
      <c r="I553" s="301"/>
      <c r="J553" s="301"/>
      <c r="K553" s="301"/>
      <c r="L553" s="301"/>
      <c r="M553" s="302">
        <f t="shared" si="56"/>
        <v>0</v>
      </c>
      <c r="N553" s="462" t="str">
        <f t="shared" si="57"/>
        <v xml:space="preserve"> </v>
      </c>
      <c r="O553" s="464" t="str">
        <f t="shared" si="58"/>
        <v>01.01.2026</v>
      </c>
      <c r="P553" s="464" t="str">
        <f t="shared" si="59"/>
        <v>31.12.2026</v>
      </c>
      <c r="Q553" s="465">
        <f t="shared" si="60"/>
        <v>261</v>
      </c>
      <c r="R553" s="465">
        <f t="shared" si="61"/>
        <v>2349</v>
      </c>
      <c r="S553" s="465">
        <f t="shared" si="62"/>
        <v>-2349</v>
      </c>
    </row>
    <row r="554" spans="1:19" ht="13.5" customHeight="1" x14ac:dyDescent="0.2">
      <c r="A554" s="286"/>
      <c r="B554" s="286"/>
      <c r="C554" s="286"/>
      <c r="D554" s="391"/>
      <c r="E554" s="391"/>
      <c r="F554" s="304"/>
      <c r="G554" s="300"/>
      <c r="H554" s="300"/>
      <c r="I554" s="301"/>
      <c r="J554" s="301"/>
      <c r="K554" s="301"/>
      <c r="L554" s="301"/>
      <c r="M554" s="302">
        <f t="shared" si="56"/>
        <v>0</v>
      </c>
      <c r="N554" s="462" t="str">
        <f t="shared" si="57"/>
        <v xml:space="preserve"> </v>
      </c>
      <c r="O554" s="464" t="str">
        <f t="shared" si="58"/>
        <v>01.01.2026</v>
      </c>
      <c r="P554" s="464" t="str">
        <f t="shared" si="59"/>
        <v>31.12.2026</v>
      </c>
      <c r="Q554" s="465">
        <f t="shared" si="60"/>
        <v>261</v>
      </c>
      <c r="R554" s="465">
        <f t="shared" si="61"/>
        <v>2349</v>
      </c>
      <c r="S554" s="465">
        <f t="shared" si="62"/>
        <v>-2349</v>
      </c>
    </row>
    <row r="555" spans="1:19" ht="13.5" customHeight="1" x14ac:dyDescent="0.2">
      <c r="A555" s="286"/>
      <c r="B555" s="286"/>
      <c r="C555" s="286"/>
      <c r="D555" s="391"/>
      <c r="E555" s="391"/>
      <c r="F555" s="304"/>
      <c r="G555" s="300"/>
      <c r="H555" s="300"/>
      <c r="I555" s="301"/>
      <c r="J555" s="301"/>
      <c r="K555" s="301"/>
      <c r="L555" s="301"/>
      <c r="M555" s="302">
        <f t="shared" si="56"/>
        <v>0</v>
      </c>
      <c r="N555" s="462" t="str">
        <f t="shared" si="57"/>
        <v xml:space="preserve"> </v>
      </c>
      <c r="O555" s="464" t="str">
        <f t="shared" si="58"/>
        <v>01.01.2026</v>
      </c>
      <c r="P555" s="464" t="str">
        <f t="shared" si="59"/>
        <v>31.12.2026</v>
      </c>
      <c r="Q555" s="465">
        <f t="shared" si="60"/>
        <v>261</v>
      </c>
      <c r="R555" s="465">
        <f t="shared" si="61"/>
        <v>2349</v>
      </c>
      <c r="S555" s="465">
        <f t="shared" si="62"/>
        <v>-2349</v>
      </c>
    </row>
    <row r="556" spans="1:19" ht="13.5" customHeight="1" x14ac:dyDescent="0.2">
      <c r="A556" s="286"/>
      <c r="B556" s="286"/>
      <c r="C556" s="286"/>
      <c r="D556" s="391"/>
      <c r="E556" s="391"/>
      <c r="F556" s="304"/>
      <c r="G556" s="300"/>
      <c r="H556" s="300"/>
      <c r="I556" s="301"/>
      <c r="J556" s="301"/>
      <c r="K556" s="301"/>
      <c r="L556" s="301"/>
      <c r="M556" s="302">
        <f t="shared" si="56"/>
        <v>0</v>
      </c>
      <c r="N556" s="462" t="str">
        <f t="shared" si="57"/>
        <v xml:space="preserve"> </v>
      </c>
      <c r="O556" s="464" t="str">
        <f t="shared" si="58"/>
        <v>01.01.2026</v>
      </c>
      <c r="P556" s="464" t="str">
        <f t="shared" si="59"/>
        <v>31.12.2026</v>
      </c>
      <c r="Q556" s="465">
        <f t="shared" si="60"/>
        <v>261</v>
      </c>
      <c r="R556" s="465">
        <f t="shared" si="61"/>
        <v>2349</v>
      </c>
      <c r="S556" s="465">
        <f t="shared" si="62"/>
        <v>-2349</v>
      </c>
    </row>
    <row r="557" spans="1:19" ht="13.5" customHeight="1" x14ac:dyDescent="0.2">
      <c r="A557" s="286"/>
      <c r="B557" s="286"/>
      <c r="C557" s="286"/>
      <c r="D557" s="391"/>
      <c r="E557" s="391"/>
      <c r="F557" s="304"/>
      <c r="G557" s="300"/>
      <c r="H557" s="300"/>
      <c r="I557" s="301"/>
      <c r="J557" s="301"/>
      <c r="K557" s="301"/>
      <c r="L557" s="301"/>
      <c r="M557" s="302">
        <f t="shared" si="56"/>
        <v>0</v>
      </c>
      <c r="N557" s="462" t="str">
        <f t="shared" si="57"/>
        <v xml:space="preserve"> </v>
      </c>
      <c r="O557" s="464" t="str">
        <f t="shared" si="58"/>
        <v>01.01.2026</v>
      </c>
      <c r="P557" s="464" t="str">
        <f t="shared" si="59"/>
        <v>31.12.2026</v>
      </c>
      <c r="Q557" s="465">
        <f t="shared" si="60"/>
        <v>261</v>
      </c>
      <c r="R557" s="465">
        <f t="shared" si="61"/>
        <v>2349</v>
      </c>
      <c r="S557" s="465">
        <f t="shared" si="62"/>
        <v>-2349</v>
      </c>
    </row>
    <row r="558" spans="1:19" ht="13.5" customHeight="1" x14ac:dyDescent="0.2">
      <c r="A558" s="286"/>
      <c r="B558" s="286"/>
      <c r="C558" s="286"/>
      <c r="D558" s="391"/>
      <c r="E558" s="391"/>
      <c r="F558" s="304"/>
      <c r="G558" s="300"/>
      <c r="H558" s="300"/>
      <c r="I558" s="301"/>
      <c r="J558" s="301"/>
      <c r="K558" s="301"/>
      <c r="L558" s="301"/>
      <c r="M558" s="302">
        <f t="shared" si="56"/>
        <v>0</v>
      </c>
      <c r="N558" s="462" t="str">
        <f t="shared" si="57"/>
        <v xml:space="preserve"> </v>
      </c>
      <c r="O558" s="464" t="str">
        <f t="shared" si="58"/>
        <v>01.01.2026</v>
      </c>
      <c r="P558" s="464" t="str">
        <f t="shared" si="59"/>
        <v>31.12.2026</v>
      </c>
      <c r="Q558" s="465">
        <f t="shared" si="60"/>
        <v>261</v>
      </c>
      <c r="R558" s="465">
        <f t="shared" si="61"/>
        <v>2349</v>
      </c>
      <c r="S558" s="465">
        <f t="shared" si="62"/>
        <v>-2349</v>
      </c>
    </row>
    <row r="559" spans="1:19" ht="13.5" customHeight="1" x14ac:dyDescent="0.2">
      <c r="A559" s="286"/>
      <c r="B559" s="286"/>
      <c r="C559" s="286"/>
      <c r="D559" s="391"/>
      <c r="E559" s="391"/>
      <c r="F559" s="304"/>
      <c r="G559" s="300"/>
      <c r="H559" s="300"/>
      <c r="I559" s="301"/>
      <c r="J559" s="301"/>
      <c r="K559" s="301"/>
      <c r="L559" s="301"/>
      <c r="M559" s="302">
        <f t="shared" si="56"/>
        <v>0</v>
      </c>
      <c r="N559" s="462" t="str">
        <f t="shared" si="57"/>
        <v xml:space="preserve"> </v>
      </c>
      <c r="O559" s="464" t="str">
        <f t="shared" si="58"/>
        <v>01.01.2026</v>
      </c>
      <c r="P559" s="464" t="str">
        <f t="shared" si="59"/>
        <v>31.12.2026</v>
      </c>
      <c r="Q559" s="465">
        <f t="shared" si="60"/>
        <v>261</v>
      </c>
      <c r="R559" s="465">
        <f t="shared" si="61"/>
        <v>2349</v>
      </c>
      <c r="S559" s="465">
        <f t="shared" si="62"/>
        <v>-2349</v>
      </c>
    </row>
    <row r="560" spans="1:19" ht="13.5" customHeight="1" x14ac:dyDescent="0.2">
      <c r="A560" s="286"/>
      <c r="B560" s="286"/>
      <c r="C560" s="286"/>
      <c r="D560" s="391"/>
      <c r="E560" s="391"/>
      <c r="F560" s="304"/>
      <c r="G560" s="300"/>
      <c r="H560" s="300"/>
      <c r="I560" s="301"/>
      <c r="J560" s="301"/>
      <c r="K560" s="301"/>
      <c r="L560" s="301"/>
      <c r="M560" s="302">
        <f t="shared" si="56"/>
        <v>0</v>
      </c>
      <c r="N560" s="462" t="str">
        <f t="shared" si="57"/>
        <v xml:space="preserve"> </v>
      </c>
      <c r="O560" s="464" t="str">
        <f t="shared" si="58"/>
        <v>01.01.2026</v>
      </c>
      <c r="P560" s="464" t="str">
        <f t="shared" si="59"/>
        <v>31.12.2026</v>
      </c>
      <c r="Q560" s="465">
        <f t="shared" si="60"/>
        <v>261</v>
      </c>
      <c r="R560" s="465">
        <f t="shared" si="61"/>
        <v>2349</v>
      </c>
      <c r="S560" s="465">
        <f t="shared" si="62"/>
        <v>-2349</v>
      </c>
    </row>
    <row r="561" spans="1:19" ht="13.5" customHeight="1" x14ac:dyDescent="0.2">
      <c r="A561" s="286"/>
      <c r="B561" s="286"/>
      <c r="C561" s="286"/>
      <c r="D561" s="391"/>
      <c r="E561" s="391"/>
      <c r="F561" s="304"/>
      <c r="G561" s="300"/>
      <c r="H561" s="300"/>
      <c r="I561" s="301"/>
      <c r="J561" s="301"/>
      <c r="K561" s="301"/>
      <c r="L561" s="301"/>
      <c r="M561" s="302">
        <f t="shared" si="56"/>
        <v>0</v>
      </c>
      <c r="N561" s="462" t="str">
        <f t="shared" si="57"/>
        <v xml:space="preserve"> </v>
      </c>
      <c r="O561" s="464" t="str">
        <f t="shared" si="58"/>
        <v>01.01.2026</v>
      </c>
      <c r="P561" s="464" t="str">
        <f t="shared" si="59"/>
        <v>31.12.2026</v>
      </c>
      <c r="Q561" s="465">
        <f t="shared" si="60"/>
        <v>261</v>
      </c>
      <c r="R561" s="465">
        <f t="shared" si="61"/>
        <v>2349</v>
      </c>
      <c r="S561" s="465">
        <f t="shared" si="62"/>
        <v>-2349</v>
      </c>
    </row>
    <row r="562" spans="1:19" ht="13.5" customHeight="1" x14ac:dyDescent="0.2">
      <c r="A562" s="286"/>
      <c r="B562" s="286"/>
      <c r="C562" s="286"/>
      <c r="D562" s="391"/>
      <c r="E562" s="391"/>
      <c r="F562" s="304"/>
      <c r="G562" s="300"/>
      <c r="H562" s="300"/>
      <c r="I562" s="301"/>
      <c r="J562" s="301"/>
      <c r="K562" s="301"/>
      <c r="L562" s="301"/>
      <c r="M562" s="302">
        <f t="shared" si="56"/>
        <v>0</v>
      </c>
      <c r="N562" s="462" t="str">
        <f t="shared" si="57"/>
        <v xml:space="preserve"> </v>
      </c>
      <c r="O562" s="464" t="str">
        <f t="shared" si="58"/>
        <v>01.01.2026</v>
      </c>
      <c r="P562" s="464" t="str">
        <f t="shared" si="59"/>
        <v>31.12.2026</v>
      </c>
      <c r="Q562" s="465">
        <f t="shared" si="60"/>
        <v>261</v>
      </c>
      <c r="R562" s="465">
        <f t="shared" si="61"/>
        <v>2349</v>
      </c>
      <c r="S562" s="465">
        <f t="shared" si="62"/>
        <v>-2349</v>
      </c>
    </row>
    <row r="563" spans="1:19" ht="13.5" customHeight="1" x14ac:dyDescent="0.2">
      <c r="A563" s="286"/>
      <c r="B563" s="286"/>
      <c r="C563" s="286"/>
      <c r="D563" s="391"/>
      <c r="E563" s="391"/>
      <c r="F563" s="304"/>
      <c r="G563" s="300"/>
      <c r="H563" s="300"/>
      <c r="I563" s="301"/>
      <c r="J563" s="301"/>
      <c r="K563" s="301"/>
      <c r="L563" s="301"/>
      <c r="M563" s="302">
        <f t="shared" si="56"/>
        <v>0</v>
      </c>
      <c r="N563" s="462" t="str">
        <f t="shared" si="57"/>
        <v xml:space="preserve"> </v>
      </c>
      <c r="O563" s="464" t="str">
        <f t="shared" si="58"/>
        <v>01.01.2026</v>
      </c>
      <c r="P563" s="464" t="str">
        <f t="shared" si="59"/>
        <v>31.12.2026</v>
      </c>
      <c r="Q563" s="465">
        <f t="shared" si="60"/>
        <v>261</v>
      </c>
      <c r="R563" s="465">
        <f t="shared" si="61"/>
        <v>2349</v>
      </c>
      <c r="S563" s="465">
        <f t="shared" si="62"/>
        <v>-2349</v>
      </c>
    </row>
    <row r="564" spans="1:19" ht="13.5" customHeight="1" x14ac:dyDescent="0.2">
      <c r="A564" s="286"/>
      <c r="B564" s="286"/>
      <c r="C564" s="286"/>
      <c r="D564" s="391"/>
      <c r="E564" s="391"/>
      <c r="F564" s="304"/>
      <c r="G564" s="300"/>
      <c r="H564" s="300"/>
      <c r="I564" s="301"/>
      <c r="J564" s="301"/>
      <c r="K564" s="301"/>
      <c r="L564" s="301"/>
      <c r="M564" s="302">
        <f t="shared" si="56"/>
        <v>0</v>
      </c>
      <c r="N564" s="462" t="str">
        <f t="shared" si="57"/>
        <v xml:space="preserve"> </v>
      </c>
      <c r="O564" s="464" t="str">
        <f t="shared" si="58"/>
        <v>01.01.2026</v>
      </c>
      <c r="P564" s="464" t="str">
        <f t="shared" si="59"/>
        <v>31.12.2026</v>
      </c>
      <c r="Q564" s="465">
        <f t="shared" si="60"/>
        <v>261</v>
      </c>
      <c r="R564" s="465">
        <f t="shared" si="61"/>
        <v>2349</v>
      </c>
      <c r="S564" s="465">
        <f t="shared" si="62"/>
        <v>-2349</v>
      </c>
    </row>
    <row r="565" spans="1:19" ht="13.5" customHeight="1" x14ac:dyDescent="0.2">
      <c r="A565" s="286"/>
      <c r="B565" s="286"/>
      <c r="C565" s="286"/>
      <c r="D565" s="391"/>
      <c r="E565" s="391"/>
      <c r="F565" s="304"/>
      <c r="G565" s="300"/>
      <c r="H565" s="300"/>
      <c r="I565" s="301"/>
      <c r="J565" s="301"/>
      <c r="K565" s="301"/>
      <c r="L565" s="301"/>
      <c r="M565" s="302">
        <f t="shared" si="56"/>
        <v>0</v>
      </c>
      <c r="N565" s="462" t="str">
        <f t="shared" si="57"/>
        <v xml:space="preserve"> </v>
      </c>
      <c r="O565" s="464" t="str">
        <f t="shared" si="58"/>
        <v>01.01.2026</v>
      </c>
      <c r="P565" s="464" t="str">
        <f t="shared" si="59"/>
        <v>31.12.2026</v>
      </c>
      <c r="Q565" s="465">
        <f t="shared" si="60"/>
        <v>261</v>
      </c>
      <c r="R565" s="465">
        <f t="shared" si="61"/>
        <v>2349</v>
      </c>
      <c r="S565" s="465">
        <f t="shared" si="62"/>
        <v>-2349</v>
      </c>
    </row>
    <row r="566" spans="1:19" ht="13.5" customHeight="1" x14ac:dyDescent="0.2">
      <c r="A566" s="286"/>
      <c r="B566" s="286"/>
      <c r="C566" s="286"/>
      <c r="D566" s="391"/>
      <c r="E566" s="391"/>
      <c r="F566" s="304"/>
      <c r="G566" s="300"/>
      <c r="H566" s="300"/>
      <c r="I566" s="301"/>
      <c r="J566" s="301"/>
      <c r="K566" s="301"/>
      <c r="L566" s="301"/>
      <c r="M566" s="302">
        <f t="shared" si="56"/>
        <v>0</v>
      </c>
      <c r="N566" s="462" t="str">
        <f t="shared" si="57"/>
        <v xml:space="preserve"> </v>
      </c>
      <c r="O566" s="464" t="str">
        <f t="shared" si="58"/>
        <v>01.01.2026</v>
      </c>
      <c r="P566" s="464" t="str">
        <f t="shared" si="59"/>
        <v>31.12.2026</v>
      </c>
      <c r="Q566" s="465">
        <f t="shared" si="60"/>
        <v>261</v>
      </c>
      <c r="R566" s="465">
        <f t="shared" si="61"/>
        <v>2349</v>
      </c>
      <c r="S566" s="465">
        <f t="shared" si="62"/>
        <v>-2349</v>
      </c>
    </row>
    <row r="567" spans="1:19" ht="13.5" customHeight="1" x14ac:dyDescent="0.2">
      <c r="A567" s="286"/>
      <c r="B567" s="286"/>
      <c r="C567" s="286"/>
      <c r="D567" s="391"/>
      <c r="E567" s="391"/>
      <c r="F567" s="304"/>
      <c r="G567" s="300"/>
      <c r="H567" s="300"/>
      <c r="I567" s="301"/>
      <c r="J567" s="301"/>
      <c r="K567" s="301"/>
      <c r="L567" s="301"/>
      <c r="M567" s="302">
        <f t="shared" si="56"/>
        <v>0</v>
      </c>
      <c r="N567" s="462" t="str">
        <f t="shared" si="57"/>
        <v xml:space="preserve"> </v>
      </c>
      <c r="O567" s="464" t="str">
        <f t="shared" si="58"/>
        <v>01.01.2026</v>
      </c>
      <c r="P567" s="464" t="str">
        <f t="shared" si="59"/>
        <v>31.12.2026</v>
      </c>
      <c r="Q567" s="465">
        <f t="shared" si="60"/>
        <v>261</v>
      </c>
      <c r="R567" s="465">
        <f t="shared" si="61"/>
        <v>2349</v>
      </c>
      <c r="S567" s="465">
        <f t="shared" si="62"/>
        <v>-2349</v>
      </c>
    </row>
    <row r="568" spans="1:19" ht="13.5" customHeight="1" x14ac:dyDescent="0.2">
      <c r="A568" s="286"/>
      <c r="B568" s="286"/>
      <c r="C568" s="286"/>
      <c r="D568" s="391"/>
      <c r="E568" s="391"/>
      <c r="F568" s="304"/>
      <c r="G568" s="300"/>
      <c r="H568" s="300"/>
      <c r="I568" s="301"/>
      <c r="J568" s="301"/>
      <c r="K568" s="301"/>
      <c r="L568" s="301"/>
      <c r="M568" s="302">
        <f t="shared" si="56"/>
        <v>0</v>
      </c>
      <c r="N568" s="462" t="str">
        <f t="shared" si="57"/>
        <v xml:space="preserve"> </v>
      </c>
      <c r="O568" s="464" t="str">
        <f t="shared" si="58"/>
        <v>01.01.2026</v>
      </c>
      <c r="P568" s="464" t="str">
        <f t="shared" si="59"/>
        <v>31.12.2026</v>
      </c>
      <c r="Q568" s="465">
        <f t="shared" si="60"/>
        <v>261</v>
      </c>
      <c r="R568" s="465">
        <f t="shared" si="61"/>
        <v>2349</v>
      </c>
      <c r="S568" s="465">
        <f t="shared" si="62"/>
        <v>-2349</v>
      </c>
    </row>
    <row r="569" spans="1:19" ht="13.5" customHeight="1" x14ac:dyDescent="0.2">
      <c r="A569" s="286"/>
      <c r="B569" s="286"/>
      <c r="C569" s="286"/>
      <c r="D569" s="391"/>
      <c r="E569" s="391"/>
      <c r="F569" s="304"/>
      <c r="G569" s="300"/>
      <c r="H569" s="300"/>
      <c r="I569" s="301"/>
      <c r="J569" s="301"/>
      <c r="K569" s="301"/>
      <c r="L569" s="301"/>
      <c r="M569" s="302">
        <f t="shared" si="56"/>
        <v>0</v>
      </c>
      <c r="N569" s="462" t="str">
        <f t="shared" si="57"/>
        <v xml:space="preserve"> </v>
      </c>
      <c r="O569" s="464" t="str">
        <f t="shared" si="58"/>
        <v>01.01.2026</v>
      </c>
      <c r="P569" s="464" t="str">
        <f t="shared" si="59"/>
        <v>31.12.2026</v>
      </c>
      <c r="Q569" s="465">
        <f t="shared" si="60"/>
        <v>261</v>
      </c>
      <c r="R569" s="465">
        <f t="shared" si="61"/>
        <v>2349</v>
      </c>
      <c r="S569" s="465">
        <f t="shared" si="62"/>
        <v>-2349</v>
      </c>
    </row>
    <row r="570" spans="1:19" ht="13.5" customHeight="1" x14ac:dyDescent="0.2">
      <c r="A570" s="286"/>
      <c r="B570" s="286"/>
      <c r="C570" s="286"/>
      <c r="D570" s="391"/>
      <c r="E570" s="391"/>
      <c r="F570" s="304"/>
      <c r="G570" s="300"/>
      <c r="H570" s="300"/>
      <c r="I570" s="301"/>
      <c r="J570" s="301"/>
      <c r="K570" s="301"/>
      <c r="L570" s="301"/>
      <c r="M570" s="302">
        <f t="shared" si="56"/>
        <v>0</v>
      </c>
      <c r="N570" s="462" t="str">
        <f t="shared" si="57"/>
        <v xml:space="preserve"> </v>
      </c>
      <c r="O570" s="464" t="str">
        <f t="shared" si="58"/>
        <v>01.01.2026</v>
      </c>
      <c r="P570" s="464" t="str">
        <f t="shared" si="59"/>
        <v>31.12.2026</v>
      </c>
      <c r="Q570" s="465">
        <f t="shared" si="60"/>
        <v>261</v>
      </c>
      <c r="R570" s="465">
        <f t="shared" si="61"/>
        <v>2349</v>
      </c>
      <c r="S570" s="465">
        <f t="shared" si="62"/>
        <v>-2349</v>
      </c>
    </row>
    <row r="571" spans="1:19" ht="13.5" customHeight="1" x14ac:dyDescent="0.2">
      <c r="A571" s="286"/>
      <c r="B571" s="286"/>
      <c r="C571" s="286"/>
      <c r="D571" s="391"/>
      <c r="E571" s="391"/>
      <c r="F571" s="304"/>
      <c r="G571" s="300"/>
      <c r="H571" s="300"/>
      <c r="I571" s="301"/>
      <c r="J571" s="301"/>
      <c r="K571" s="301"/>
      <c r="L571" s="301"/>
      <c r="M571" s="302">
        <f t="shared" si="56"/>
        <v>0</v>
      </c>
      <c r="N571" s="462" t="str">
        <f t="shared" si="57"/>
        <v xml:space="preserve"> </v>
      </c>
      <c r="O571" s="464" t="str">
        <f t="shared" si="58"/>
        <v>01.01.2026</v>
      </c>
      <c r="P571" s="464" t="str">
        <f t="shared" si="59"/>
        <v>31.12.2026</v>
      </c>
      <c r="Q571" s="465">
        <f t="shared" si="60"/>
        <v>261</v>
      </c>
      <c r="R571" s="465">
        <f t="shared" si="61"/>
        <v>2349</v>
      </c>
      <c r="S571" s="465">
        <f t="shared" si="62"/>
        <v>-2349</v>
      </c>
    </row>
    <row r="572" spans="1:19" ht="13.5" customHeight="1" x14ac:dyDescent="0.2">
      <c r="A572" s="286"/>
      <c r="B572" s="286"/>
      <c r="C572" s="286"/>
      <c r="D572" s="391"/>
      <c r="E572" s="391"/>
      <c r="F572" s="304"/>
      <c r="G572" s="300"/>
      <c r="H572" s="300"/>
      <c r="I572" s="301"/>
      <c r="J572" s="301"/>
      <c r="K572" s="301"/>
      <c r="L572" s="301"/>
      <c r="M572" s="302">
        <f t="shared" si="56"/>
        <v>0</v>
      </c>
      <c r="N572" s="462" t="str">
        <f t="shared" si="57"/>
        <v xml:space="preserve"> </v>
      </c>
      <c r="O572" s="464" t="str">
        <f t="shared" si="58"/>
        <v>01.01.2026</v>
      </c>
      <c r="P572" s="464" t="str">
        <f t="shared" si="59"/>
        <v>31.12.2026</v>
      </c>
      <c r="Q572" s="465">
        <f t="shared" si="60"/>
        <v>261</v>
      </c>
      <c r="R572" s="465">
        <f t="shared" si="61"/>
        <v>2349</v>
      </c>
      <c r="S572" s="465">
        <f t="shared" si="62"/>
        <v>-2349</v>
      </c>
    </row>
    <row r="573" spans="1:19" ht="13.5" customHeight="1" x14ac:dyDescent="0.2">
      <c r="A573" s="286"/>
      <c r="B573" s="286"/>
      <c r="C573" s="286"/>
      <c r="D573" s="391"/>
      <c r="E573" s="391"/>
      <c r="F573" s="304"/>
      <c r="G573" s="300"/>
      <c r="H573" s="300"/>
      <c r="I573" s="301"/>
      <c r="J573" s="301"/>
      <c r="K573" s="301"/>
      <c r="L573" s="301"/>
      <c r="M573" s="302">
        <f t="shared" si="56"/>
        <v>0</v>
      </c>
      <c r="N573" s="462" t="str">
        <f t="shared" si="57"/>
        <v xml:space="preserve"> </v>
      </c>
      <c r="O573" s="464" t="str">
        <f t="shared" si="58"/>
        <v>01.01.2026</v>
      </c>
      <c r="P573" s="464" t="str">
        <f t="shared" si="59"/>
        <v>31.12.2026</v>
      </c>
      <c r="Q573" s="465">
        <f t="shared" si="60"/>
        <v>261</v>
      </c>
      <c r="R573" s="465">
        <f t="shared" si="61"/>
        <v>2349</v>
      </c>
      <c r="S573" s="465">
        <f t="shared" si="62"/>
        <v>-2349</v>
      </c>
    </row>
    <row r="574" spans="1:19" ht="13.5" customHeight="1" x14ac:dyDescent="0.2">
      <c r="A574" s="286"/>
      <c r="B574" s="286"/>
      <c r="C574" s="286"/>
      <c r="D574" s="391"/>
      <c r="E574" s="391"/>
      <c r="F574" s="304"/>
      <c r="G574" s="300"/>
      <c r="H574" s="300"/>
      <c r="I574" s="301"/>
      <c r="J574" s="301"/>
      <c r="K574" s="301"/>
      <c r="L574" s="301"/>
      <c r="M574" s="302">
        <f t="shared" si="56"/>
        <v>0</v>
      </c>
      <c r="N574" s="462" t="str">
        <f t="shared" si="57"/>
        <v xml:space="preserve"> </v>
      </c>
      <c r="O574" s="464" t="str">
        <f t="shared" si="58"/>
        <v>01.01.2026</v>
      </c>
      <c r="P574" s="464" t="str">
        <f t="shared" si="59"/>
        <v>31.12.2026</v>
      </c>
      <c r="Q574" s="465">
        <f t="shared" si="60"/>
        <v>261</v>
      </c>
      <c r="R574" s="465">
        <f t="shared" si="61"/>
        <v>2349</v>
      </c>
      <c r="S574" s="465">
        <f t="shared" si="62"/>
        <v>-2349</v>
      </c>
    </row>
    <row r="575" spans="1:19" ht="13.5" customHeight="1" x14ac:dyDescent="0.2">
      <c r="A575" s="286"/>
      <c r="B575" s="286"/>
      <c r="C575" s="286"/>
      <c r="D575" s="391"/>
      <c r="E575" s="391"/>
      <c r="F575" s="304"/>
      <c r="G575" s="300"/>
      <c r="H575" s="300"/>
      <c r="I575" s="301"/>
      <c r="J575" s="301"/>
      <c r="K575" s="301"/>
      <c r="L575" s="301"/>
      <c r="M575" s="302">
        <f t="shared" si="56"/>
        <v>0</v>
      </c>
      <c r="N575" s="462" t="str">
        <f t="shared" si="57"/>
        <v xml:space="preserve"> </v>
      </c>
      <c r="O575" s="464" t="str">
        <f t="shared" si="58"/>
        <v>01.01.2026</v>
      </c>
      <c r="P575" s="464" t="str">
        <f t="shared" si="59"/>
        <v>31.12.2026</v>
      </c>
      <c r="Q575" s="465">
        <f t="shared" si="60"/>
        <v>261</v>
      </c>
      <c r="R575" s="465">
        <f t="shared" si="61"/>
        <v>2349</v>
      </c>
      <c r="S575" s="465">
        <f t="shared" si="62"/>
        <v>-2349</v>
      </c>
    </row>
    <row r="576" spans="1:19" ht="13.5" customHeight="1" x14ac:dyDescent="0.2">
      <c r="A576" s="286"/>
      <c r="B576" s="286"/>
      <c r="C576" s="286"/>
      <c r="D576" s="391"/>
      <c r="E576" s="391"/>
      <c r="F576" s="304"/>
      <c r="G576" s="300"/>
      <c r="H576" s="300"/>
      <c r="I576" s="301"/>
      <c r="J576" s="301"/>
      <c r="K576" s="301"/>
      <c r="L576" s="301"/>
      <c r="M576" s="302">
        <f t="shared" si="56"/>
        <v>0</v>
      </c>
      <c r="N576" s="462" t="str">
        <f t="shared" si="57"/>
        <v xml:space="preserve"> </v>
      </c>
      <c r="O576" s="464" t="str">
        <f t="shared" si="58"/>
        <v>01.01.2026</v>
      </c>
      <c r="P576" s="464" t="str">
        <f t="shared" si="59"/>
        <v>31.12.2026</v>
      </c>
      <c r="Q576" s="465">
        <f t="shared" si="60"/>
        <v>261</v>
      </c>
      <c r="R576" s="465">
        <f t="shared" si="61"/>
        <v>2349</v>
      </c>
      <c r="S576" s="465">
        <f t="shared" si="62"/>
        <v>-2349</v>
      </c>
    </row>
    <row r="577" spans="1:19" ht="13.5" customHeight="1" x14ac:dyDescent="0.2">
      <c r="A577" s="286"/>
      <c r="B577" s="286"/>
      <c r="C577" s="286"/>
      <c r="D577" s="391"/>
      <c r="E577" s="391"/>
      <c r="F577" s="304"/>
      <c r="G577" s="300"/>
      <c r="H577" s="300"/>
      <c r="I577" s="301"/>
      <c r="J577" s="301"/>
      <c r="K577" s="301"/>
      <c r="L577" s="301"/>
      <c r="M577" s="302">
        <f t="shared" si="56"/>
        <v>0</v>
      </c>
      <c r="N577" s="462" t="str">
        <f t="shared" si="57"/>
        <v xml:space="preserve"> </v>
      </c>
      <c r="O577" s="464" t="str">
        <f t="shared" si="58"/>
        <v>01.01.2026</v>
      </c>
      <c r="P577" s="464" t="str">
        <f t="shared" si="59"/>
        <v>31.12.2026</v>
      </c>
      <c r="Q577" s="465">
        <f t="shared" si="60"/>
        <v>261</v>
      </c>
      <c r="R577" s="465">
        <f t="shared" si="61"/>
        <v>2349</v>
      </c>
      <c r="S577" s="465">
        <f t="shared" si="62"/>
        <v>-2349</v>
      </c>
    </row>
    <row r="578" spans="1:19" ht="13.5" customHeight="1" x14ac:dyDescent="0.2">
      <c r="A578" s="286"/>
      <c r="B578" s="286"/>
      <c r="C578" s="286"/>
      <c r="D578" s="391"/>
      <c r="E578" s="391"/>
      <c r="F578" s="304"/>
      <c r="G578" s="300"/>
      <c r="H578" s="300"/>
      <c r="I578" s="301"/>
      <c r="J578" s="301"/>
      <c r="K578" s="301"/>
      <c r="L578" s="301"/>
      <c r="M578" s="302">
        <f t="shared" si="56"/>
        <v>0</v>
      </c>
      <c r="N578" s="462" t="str">
        <f t="shared" si="57"/>
        <v xml:space="preserve"> </v>
      </c>
      <c r="O578" s="464" t="str">
        <f t="shared" si="58"/>
        <v>01.01.2026</v>
      </c>
      <c r="P578" s="464" t="str">
        <f t="shared" si="59"/>
        <v>31.12.2026</v>
      </c>
      <c r="Q578" s="465">
        <f t="shared" si="60"/>
        <v>261</v>
      </c>
      <c r="R578" s="465">
        <f t="shared" si="61"/>
        <v>2349</v>
      </c>
      <c r="S578" s="465">
        <f t="shared" si="62"/>
        <v>-2349</v>
      </c>
    </row>
    <row r="579" spans="1:19" ht="13.5" customHeight="1" x14ac:dyDescent="0.2">
      <c r="A579" s="286"/>
      <c r="B579" s="286"/>
      <c r="C579" s="286"/>
      <c r="D579" s="391"/>
      <c r="E579" s="391"/>
      <c r="F579" s="304"/>
      <c r="G579" s="300"/>
      <c r="H579" s="300"/>
      <c r="I579" s="301"/>
      <c r="J579" s="301"/>
      <c r="K579" s="301"/>
      <c r="L579" s="301"/>
      <c r="M579" s="302">
        <f t="shared" si="56"/>
        <v>0</v>
      </c>
      <c r="N579" s="462" t="str">
        <f t="shared" si="57"/>
        <v xml:space="preserve"> </v>
      </c>
      <c r="O579" s="464" t="str">
        <f t="shared" si="58"/>
        <v>01.01.2026</v>
      </c>
      <c r="P579" s="464" t="str">
        <f t="shared" si="59"/>
        <v>31.12.2026</v>
      </c>
      <c r="Q579" s="465">
        <f t="shared" si="60"/>
        <v>261</v>
      </c>
      <c r="R579" s="465">
        <f t="shared" si="61"/>
        <v>2349</v>
      </c>
      <c r="S579" s="465">
        <f t="shared" si="62"/>
        <v>-2349</v>
      </c>
    </row>
    <row r="580" spans="1:19" ht="13.5" customHeight="1" x14ac:dyDescent="0.2">
      <c r="A580" s="286"/>
      <c r="B580" s="286"/>
      <c r="C580" s="286"/>
      <c r="D580" s="391"/>
      <c r="E580" s="391"/>
      <c r="F580" s="304"/>
      <c r="G580" s="300"/>
      <c r="H580" s="300"/>
      <c r="I580" s="301"/>
      <c r="J580" s="301"/>
      <c r="K580" s="301"/>
      <c r="L580" s="301"/>
      <c r="M580" s="302">
        <f t="shared" si="56"/>
        <v>0</v>
      </c>
      <c r="N580" s="462" t="str">
        <f t="shared" si="57"/>
        <v xml:space="preserve"> </v>
      </c>
      <c r="O580" s="464" t="str">
        <f t="shared" si="58"/>
        <v>01.01.2026</v>
      </c>
      <c r="P580" s="464" t="str">
        <f t="shared" si="59"/>
        <v>31.12.2026</v>
      </c>
      <c r="Q580" s="465">
        <f t="shared" si="60"/>
        <v>261</v>
      </c>
      <c r="R580" s="465">
        <f t="shared" si="61"/>
        <v>2349</v>
      </c>
      <c r="S580" s="465">
        <f t="shared" si="62"/>
        <v>-2349</v>
      </c>
    </row>
    <row r="581" spans="1:19" ht="13.5" customHeight="1" x14ac:dyDescent="0.2">
      <c r="A581" s="286"/>
      <c r="B581" s="286"/>
      <c r="C581" s="286"/>
      <c r="D581" s="391"/>
      <c r="E581" s="391"/>
      <c r="F581" s="304"/>
      <c r="G581" s="300"/>
      <c r="H581" s="300"/>
      <c r="I581" s="301"/>
      <c r="J581" s="301"/>
      <c r="K581" s="301"/>
      <c r="L581" s="301"/>
      <c r="M581" s="302">
        <f t="shared" si="56"/>
        <v>0</v>
      </c>
      <c r="N581" s="462" t="str">
        <f t="shared" si="57"/>
        <v xml:space="preserve"> </v>
      </c>
      <c r="O581" s="464" t="str">
        <f t="shared" si="58"/>
        <v>01.01.2026</v>
      </c>
      <c r="P581" s="464" t="str">
        <f t="shared" si="59"/>
        <v>31.12.2026</v>
      </c>
      <c r="Q581" s="465">
        <f t="shared" si="60"/>
        <v>261</v>
      </c>
      <c r="R581" s="465">
        <f t="shared" si="61"/>
        <v>2349</v>
      </c>
      <c r="S581" s="465">
        <f t="shared" si="62"/>
        <v>-2349</v>
      </c>
    </row>
    <row r="582" spans="1:19" ht="13.5" customHeight="1" x14ac:dyDescent="0.2">
      <c r="A582" s="286"/>
      <c r="B582" s="286"/>
      <c r="C582" s="286"/>
      <c r="D582" s="391"/>
      <c r="E582" s="391"/>
      <c r="F582" s="304"/>
      <c r="G582" s="300"/>
      <c r="H582" s="300"/>
      <c r="I582" s="301"/>
      <c r="J582" s="301"/>
      <c r="K582" s="301"/>
      <c r="L582" s="301"/>
      <c r="M582" s="302">
        <f t="shared" si="56"/>
        <v>0</v>
      </c>
      <c r="N582" s="462" t="str">
        <f t="shared" si="57"/>
        <v xml:space="preserve"> </v>
      </c>
      <c r="O582" s="464" t="str">
        <f t="shared" si="58"/>
        <v>01.01.2026</v>
      </c>
      <c r="P582" s="464" t="str">
        <f t="shared" si="59"/>
        <v>31.12.2026</v>
      </c>
      <c r="Q582" s="465">
        <f t="shared" si="60"/>
        <v>261</v>
      </c>
      <c r="R582" s="465">
        <f t="shared" si="61"/>
        <v>2349</v>
      </c>
      <c r="S582" s="465">
        <f t="shared" si="62"/>
        <v>-2349</v>
      </c>
    </row>
    <row r="583" spans="1:19" ht="13.5" customHeight="1" x14ac:dyDescent="0.2">
      <c r="A583" s="286"/>
      <c r="B583" s="286"/>
      <c r="C583" s="286"/>
      <c r="D583" s="391"/>
      <c r="E583" s="391"/>
      <c r="F583" s="304"/>
      <c r="G583" s="300"/>
      <c r="H583" s="300"/>
      <c r="I583" s="301"/>
      <c r="J583" s="301"/>
      <c r="K583" s="301"/>
      <c r="L583" s="301"/>
      <c r="M583" s="302">
        <f t="shared" si="56"/>
        <v>0</v>
      </c>
      <c r="N583" s="462" t="str">
        <f t="shared" si="57"/>
        <v xml:space="preserve"> </v>
      </c>
      <c r="O583" s="464" t="str">
        <f t="shared" si="58"/>
        <v>01.01.2026</v>
      </c>
      <c r="P583" s="464" t="str">
        <f t="shared" si="59"/>
        <v>31.12.2026</v>
      </c>
      <c r="Q583" s="465">
        <f t="shared" si="60"/>
        <v>261</v>
      </c>
      <c r="R583" s="465">
        <f t="shared" si="61"/>
        <v>2349</v>
      </c>
      <c r="S583" s="465">
        <f t="shared" si="62"/>
        <v>-2349</v>
      </c>
    </row>
    <row r="584" spans="1:19" ht="13.5" customHeight="1" x14ac:dyDescent="0.2">
      <c r="A584" s="286"/>
      <c r="B584" s="286"/>
      <c r="C584" s="286"/>
      <c r="D584" s="391"/>
      <c r="E584" s="391"/>
      <c r="F584" s="304"/>
      <c r="G584" s="300"/>
      <c r="H584" s="300"/>
      <c r="I584" s="301"/>
      <c r="J584" s="301"/>
      <c r="K584" s="301"/>
      <c r="L584" s="301"/>
      <c r="M584" s="302">
        <f t="shared" si="56"/>
        <v>0</v>
      </c>
      <c r="N584" s="462" t="str">
        <f t="shared" si="57"/>
        <v xml:space="preserve"> </v>
      </c>
      <c r="O584" s="464" t="str">
        <f t="shared" si="58"/>
        <v>01.01.2026</v>
      </c>
      <c r="P584" s="464" t="str">
        <f t="shared" si="59"/>
        <v>31.12.2026</v>
      </c>
      <c r="Q584" s="465">
        <f t="shared" si="60"/>
        <v>261</v>
      </c>
      <c r="R584" s="465">
        <f t="shared" si="61"/>
        <v>2349</v>
      </c>
      <c r="S584" s="465">
        <f t="shared" si="62"/>
        <v>-2349</v>
      </c>
    </row>
    <row r="585" spans="1:19" ht="13.5" customHeight="1" x14ac:dyDescent="0.2">
      <c r="A585" s="286"/>
      <c r="B585" s="286"/>
      <c r="C585" s="286"/>
      <c r="D585" s="391"/>
      <c r="E585" s="391"/>
      <c r="F585" s="304"/>
      <c r="G585" s="300"/>
      <c r="H585" s="300"/>
      <c r="I585" s="301"/>
      <c r="J585" s="301"/>
      <c r="K585" s="301"/>
      <c r="L585" s="301"/>
      <c r="M585" s="302">
        <f t="shared" si="56"/>
        <v>0</v>
      </c>
      <c r="N585" s="462" t="str">
        <f t="shared" si="57"/>
        <v xml:space="preserve"> </v>
      </c>
      <c r="O585" s="464" t="str">
        <f t="shared" si="58"/>
        <v>01.01.2026</v>
      </c>
      <c r="P585" s="464" t="str">
        <f t="shared" si="59"/>
        <v>31.12.2026</v>
      </c>
      <c r="Q585" s="465">
        <f t="shared" si="60"/>
        <v>261</v>
      </c>
      <c r="R585" s="465">
        <f t="shared" si="61"/>
        <v>2349</v>
      </c>
      <c r="S585" s="465">
        <f t="shared" si="62"/>
        <v>-2349</v>
      </c>
    </row>
    <row r="586" spans="1:19" ht="13.5" customHeight="1" x14ac:dyDescent="0.2">
      <c r="A586" s="286"/>
      <c r="B586" s="286"/>
      <c r="C586" s="286"/>
      <c r="D586" s="391"/>
      <c r="E586" s="391"/>
      <c r="F586" s="304"/>
      <c r="G586" s="300"/>
      <c r="H586" s="300"/>
      <c r="I586" s="301"/>
      <c r="J586" s="301"/>
      <c r="K586" s="301"/>
      <c r="L586" s="301"/>
      <c r="M586" s="302">
        <f t="shared" si="56"/>
        <v>0</v>
      </c>
      <c r="N586" s="462" t="str">
        <f t="shared" si="57"/>
        <v xml:space="preserve"> </v>
      </c>
      <c r="O586" s="464" t="str">
        <f t="shared" si="58"/>
        <v>01.01.2026</v>
      </c>
      <c r="P586" s="464" t="str">
        <f t="shared" si="59"/>
        <v>31.12.2026</v>
      </c>
      <c r="Q586" s="465">
        <f t="shared" si="60"/>
        <v>261</v>
      </c>
      <c r="R586" s="465">
        <f t="shared" si="61"/>
        <v>2349</v>
      </c>
      <c r="S586" s="465">
        <f t="shared" si="62"/>
        <v>-2349</v>
      </c>
    </row>
    <row r="587" spans="1:19" ht="13.5" customHeight="1" x14ac:dyDescent="0.2">
      <c r="A587" s="286"/>
      <c r="B587" s="286"/>
      <c r="C587" s="286"/>
      <c r="D587" s="391"/>
      <c r="E587" s="391"/>
      <c r="F587" s="304"/>
      <c r="G587" s="300"/>
      <c r="H587" s="300"/>
      <c r="I587" s="301"/>
      <c r="J587" s="301"/>
      <c r="K587" s="301"/>
      <c r="L587" s="301"/>
      <c r="M587" s="302">
        <f t="shared" si="56"/>
        <v>0</v>
      </c>
      <c r="N587" s="462" t="str">
        <f t="shared" si="57"/>
        <v xml:space="preserve"> </v>
      </c>
      <c r="O587" s="464" t="str">
        <f t="shared" si="58"/>
        <v>01.01.2026</v>
      </c>
      <c r="P587" s="464" t="str">
        <f t="shared" si="59"/>
        <v>31.12.2026</v>
      </c>
      <c r="Q587" s="465">
        <f t="shared" si="60"/>
        <v>261</v>
      </c>
      <c r="R587" s="465">
        <f t="shared" si="61"/>
        <v>2349</v>
      </c>
      <c r="S587" s="465">
        <f t="shared" si="62"/>
        <v>-2349</v>
      </c>
    </row>
    <row r="588" spans="1:19" ht="13.5" customHeight="1" x14ac:dyDescent="0.2">
      <c r="A588" s="286"/>
      <c r="B588" s="286"/>
      <c r="C588" s="286"/>
      <c r="D588" s="391"/>
      <c r="E588" s="391"/>
      <c r="F588" s="304"/>
      <c r="G588" s="300"/>
      <c r="H588" s="300"/>
      <c r="I588" s="301"/>
      <c r="J588" s="301"/>
      <c r="K588" s="301"/>
      <c r="L588" s="301"/>
      <c r="M588" s="302">
        <f t="shared" si="56"/>
        <v>0</v>
      </c>
      <c r="N588" s="462" t="str">
        <f t="shared" si="57"/>
        <v xml:space="preserve"> </v>
      </c>
      <c r="O588" s="464" t="str">
        <f t="shared" si="58"/>
        <v>01.01.2026</v>
      </c>
      <c r="P588" s="464" t="str">
        <f t="shared" si="59"/>
        <v>31.12.2026</v>
      </c>
      <c r="Q588" s="465">
        <f t="shared" si="60"/>
        <v>261</v>
      </c>
      <c r="R588" s="465">
        <f t="shared" si="61"/>
        <v>2349</v>
      </c>
      <c r="S588" s="465">
        <f t="shared" si="62"/>
        <v>-2349</v>
      </c>
    </row>
    <row r="589" spans="1:19" ht="13.5" customHeight="1" x14ac:dyDescent="0.2">
      <c r="A589" s="286"/>
      <c r="B589" s="286"/>
      <c r="C589" s="286"/>
      <c r="D589" s="391"/>
      <c r="E589" s="391"/>
      <c r="F589" s="304"/>
      <c r="G589" s="300"/>
      <c r="H589" s="300"/>
      <c r="I589" s="301"/>
      <c r="J589" s="301"/>
      <c r="K589" s="301"/>
      <c r="L589" s="301"/>
      <c r="M589" s="302">
        <f t="shared" si="56"/>
        <v>0</v>
      </c>
      <c r="N589" s="462" t="str">
        <f t="shared" si="57"/>
        <v xml:space="preserve"> </v>
      </c>
      <c r="O589" s="464" t="str">
        <f t="shared" si="58"/>
        <v>01.01.2026</v>
      </c>
      <c r="P589" s="464" t="str">
        <f t="shared" si="59"/>
        <v>31.12.2026</v>
      </c>
      <c r="Q589" s="465">
        <f t="shared" si="60"/>
        <v>261</v>
      </c>
      <c r="R589" s="465">
        <f t="shared" si="61"/>
        <v>2349</v>
      </c>
      <c r="S589" s="465">
        <f t="shared" si="62"/>
        <v>-2349</v>
      </c>
    </row>
    <row r="590" spans="1:19" ht="13.5" customHeight="1" x14ac:dyDescent="0.2">
      <c r="A590" s="286"/>
      <c r="B590" s="286"/>
      <c r="C590" s="286"/>
      <c r="D590" s="391"/>
      <c r="E590" s="391"/>
      <c r="F590" s="304"/>
      <c r="G590" s="300"/>
      <c r="H590" s="300"/>
      <c r="I590" s="301"/>
      <c r="J590" s="301"/>
      <c r="K590" s="301"/>
      <c r="L590" s="301"/>
      <c r="M590" s="302">
        <f t="shared" si="56"/>
        <v>0</v>
      </c>
      <c r="N590" s="462" t="str">
        <f t="shared" si="57"/>
        <v xml:space="preserve"> </v>
      </c>
      <c r="O590" s="464" t="str">
        <f t="shared" si="58"/>
        <v>01.01.2026</v>
      </c>
      <c r="P590" s="464" t="str">
        <f t="shared" si="59"/>
        <v>31.12.2026</v>
      </c>
      <c r="Q590" s="465">
        <f t="shared" si="60"/>
        <v>261</v>
      </c>
      <c r="R590" s="465">
        <f t="shared" si="61"/>
        <v>2349</v>
      </c>
      <c r="S590" s="465">
        <f t="shared" si="62"/>
        <v>-2349</v>
      </c>
    </row>
    <row r="591" spans="1:19" ht="13.5" customHeight="1" x14ac:dyDescent="0.2">
      <c r="A591" s="286"/>
      <c r="B591" s="286"/>
      <c r="C591" s="286"/>
      <c r="D591" s="391"/>
      <c r="E591" s="391"/>
      <c r="F591" s="304"/>
      <c r="G591" s="300"/>
      <c r="H591" s="300"/>
      <c r="I591" s="301"/>
      <c r="J591" s="301"/>
      <c r="K591" s="301"/>
      <c r="L591" s="301"/>
      <c r="M591" s="302">
        <f t="shared" si="56"/>
        <v>0</v>
      </c>
      <c r="N591" s="462" t="str">
        <f t="shared" si="57"/>
        <v xml:space="preserve"> </v>
      </c>
      <c r="O591" s="464" t="str">
        <f t="shared" si="58"/>
        <v>01.01.2026</v>
      </c>
      <c r="P591" s="464" t="str">
        <f t="shared" si="59"/>
        <v>31.12.2026</v>
      </c>
      <c r="Q591" s="465">
        <f t="shared" si="60"/>
        <v>261</v>
      </c>
      <c r="R591" s="465">
        <f t="shared" si="61"/>
        <v>2349</v>
      </c>
      <c r="S591" s="465">
        <f t="shared" si="62"/>
        <v>-2349</v>
      </c>
    </row>
    <row r="592" spans="1:19" ht="13.5" customHeight="1" x14ac:dyDescent="0.2">
      <c r="A592" s="286"/>
      <c r="B592" s="286"/>
      <c r="C592" s="286"/>
      <c r="D592" s="391"/>
      <c r="E592" s="391"/>
      <c r="F592" s="304"/>
      <c r="G592" s="300"/>
      <c r="H592" s="300"/>
      <c r="I592" s="301"/>
      <c r="J592" s="301"/>
      <c r="K592" s="301"/>
      <c r="L592" s="301"/>
      <c r="M592" s="302">
        <f t="shared" si="56"/>
        <v>0</v>
      </c>
      <c r="N592" s="462" t="str">
        <f t="shared" si="57"/>
        <v xml:space="preserve"> </v>
      </c>
      <c r="O592" s="464" t="str">
        <f t="shared" si="58"/>
        <v>01.01.2026</v>
      </c>
      <c r="P592" s="464" t="str">
        <f t="shared" si="59"/>
        <v>31.12.2026</v>
      </c>
      <c r="Q592" s="465">
        <f t="shared" si="60"/>
        <v>261</v>
      </c>
      <c r="R592" s="465">
        <f t="shared" si="61"/>
        <v>2349</v>
      </c>
      <c r="S592" s="465">
        <f t="shared" si="62"/>
        <v>-2349</v>
      </c>
    </row>
    <row r="593" spans="1:19" ht="13.5" customHeight="1" x14ac:dyDescent="0.2">
      <c r="A593" s="286"/>
      <c r="B593" s="286"/>
      <c r="C593" s="286"/>
      <c r="D593" s="391"/>
      <c r="E593" s="391"/>
      <c r="F593" s="304"/>
      <c r="G593" s="300"/>
      <c r="H593" s="300"/>
      <c r="I593" s="301"/>
      <c r="J593" s="301"/>
      <c r="K593" s="301"/>
      <c r="L593" s="301"/>
      <c r="M593" s="302">
        <f t="shared" si="56"/>
        <v>0</v>
      </c>
      <c r="N593" s="462" t="str">
        <f t="shared" si="57"/>
        <v xml:space="preserve"> </v>
      </c>
      <c r="O593" s="464" t="str">
        <f t="shared" si="58"/>
        <v>01.01.2026</v>
      </c>
      <c r="P593" s="464" t="str">
        <f t="shared" si="59"/>
        <v>31.12.2026</v>
      </c>
      <c r="Q593" s="465">
        <f t="shared" si="60"/>
        <v>261</v>
      </c>
      <c r="R593" s="465">
        <f t="shared" si="61"/>
        <v>2349</v>
      </c>
      <c r="S593" s="465">
        <f t="shared" si="62"/>
        <v>-2349</v>
      </c>
    </row>
    <row r="594" spans="1:19" ht="13.5" customHeight="1" x14ac:dyDescent="0.2">
      <c r="A594" s="286"/>
      <c r="B594" s="286"/>
      <c r="C594" s="286"/>
      <c r="D594" s="391"/>
      <c r="E594" s="391"/>
      <c r="F594" s="304"/>
      <c r="G594" s="300"/>
      <c r="H594" s="300"/>
      <c r="I594" s="301"/>
      <c r="J594" s="301"/>
      <c r="K594" s="301"/>
      <c r="L594" s="301"/>
      <c r="M594" s="302">
        <f t="shared" si="56"/>
        <v>0</v>
      </c>
      <c r="N594" s="462" t="str">
        <f t="shared" si="57"/>
        <v xml:space="preserve"> </v>
      </c>
      <c r="O594" s="464" t="str">
        <f t="shared" si="58"/>
        <v>01.01.2026</v>
      </c>
      <c r="P594" s="464" t="str">
        <f t="shared" si="59"/>
        <v>31.12.2026</v>
      </c>
      <c r="Q594" s="465">
        <f t="shared" si="60"/>
        <v>261</v>
      </c>
      <c r="R594" s="465">
        <f t="shared" si="61"/>
        <v>2349</v>
      </c>
      <c r="S594" s="465">
        <f t="shared" si="62"/>
        <v>-2349</v>
      </c>
    </row>
    <row r="595" spans="1:19" ht="13.5" customHeight="1" x14ac:dyDescent="0.2">
      <c r="A595" s="286"/>
      <c r="B595" s="286"/>
      <c r="C595" s="286"/>
      <c r="D595" s="391"/>
      <c r="E595" s="391"/>
      <c r="F595" s="304"/>
      <c r="G595" s="300"/>
      <c r="H595" s="300"/>
      <c r="I595" s="301"/>
      <c r="J595" s="301"/>
      <c r="K595" s="301"/>
      <c r="L595" s="301"/>
      <c r="M595" s="302">
        <f t="shared" si="56"/>
        <v>0</v>
      </c>
      <c r="N595" s="462" t="str">
        <f t="shared" si="57"/>
        <v xml:space="preserve"> </v>
      </c>
      <c r="O595" s="464" t="str">
        <f t="shared" si="58"/>
        <v>01.01.2026</v>
      </c>
      <c r="P595" s="464" t="str">
        <f t="shared" si="59"/>
        <v>31.12.2026</v>
      </c>
      <c r="Q595" s="465">
        <f t="shared" si="60"/>
        <v>261</v>
      </c>
      <c r="R595" s="465">
        <f t="shared" si="61"/>
        <v>2349</v>
      </c>
      <c r="S595" s="465">
        <f t="shared" si="62"/>
        <v>-2349</v>
      </c>
    </row>
    <row r="596" spans="1:19" ht="13.5" customHeight="1" x14ac:dyDescent="0.2">
      <c r="A596" s="286"/>
      <c r="B596" s="286"/>
      <c r="C596" s="286"/>
      <c r="D596" s="391"/>
      <c r="E596" s="391"/>
      <c r="F596" s="304"/>
      <c r="G596" s="300"/>
      <c r="H596" s="300"/>
      <c r="I596" s="301"/>
      <c r="J596" s="301"/>
      <c r="K596" s="301"/>
      <c r="L596" s="301"/>
      <c r="M596" s="302">
        <f t="shared" si="56"/>
        <v>0</v>
      </c>
      <c r="N596" s="462" t="str">
        <f t="shared" si="57"/>
        <v xml:space="preserve"> </v>
      </c>
      <c r="O596" s="464" t="str">
        <f t="shared" si="58"/>
        <v>01.01.2026</v>
      </c>
      <c r="P596" s="464" t="str">
        <f t="shared" si="59"/>
        <v>31.12.2026</v>
      </c>
      <c r="Q596" s="465">
        <f t="shared" si="60"/>
        <v>261</v>
      </c>
      <c r="R596" s="465">
        <f t="shared" si="61"/>
        <v>2349</v>
      </c>
      <c r="S596" s="465">
        <f t="shared" si="62"/>
        <v>-2349</v>
      </c>
    </row>
    <row r="597" spans="1:19" ht="13.5" customHeight="1" x14ac:dyDescent="0.2">
      <c r="A597" s="286"/>
      <c r="B597" s="286"/>
      <c r="C597" s="286"/>
      <c r="D597" s="391"/>
      <c r="E597" s="391"/>
      <c r="F597" s="304"/>
      <c r="G597" s="300"/>
      <c r="H597" s="300"/>
      <c r="I597" s="301"/>
      <c r="J597" s="301"/>
      <c r="K597" s="301"/>
      <c r="L597" s="301"/>
      <c r="M597" s="302">
        <f t="shared" si="56"/>
        <v>0</v>
      </c>
      <c r="N597" s="462" t="str">
        <f t="shared" si="57"/>
        <v xml:space="preserve"> </v>
      </c>
      <c r="O597" s="464" t="str">
        <f t="shared" si="58"/>
        <v>01.01.2026</v>
      </c>
      <c r="P597" s="464" t="str">
        <f t="shared" si="59"/>
        <v>31.12.2026</v>
      </c>
      <c r="Q597" s="465">
        <f t="shared" si="60"/>
        <v>261</v>
      </c>
      <c r="R597" s="465">
        <f t="shared" si="61"/>
        <v>2349</v>
      </c>
      <c r="S597" s="465">
        <f t="shared" si="62"/>
        <v>-2349</v>
      </c>
    </row>
    <row r="598" spans="1:19" ht="13.5" customHeight="1" x14ac:dyDescent="0.2">
      <c r="A598" s="286"/>
      <c r="B598" s="286"/>
      <c r="C598" s="286"/>
      <c r="D598" s="391"/>
      <c r="E598" s="391"/>
      <c r="F598" s="304"/>
      <c r="G598" s="300"/>
      <c r="H598" s="300"/>
      <c r="I598" s="301"/>
      <c r="J598" s="301"/>
      <c r="K598" s="301"/>
      <c r="L598" s="301"/>
      <c r="M598" s="302">
        <f t="shared" si="56"/>
        <v>0</v>
      </c>
      <c r="N598" s="462" t="str">
        <f t="shared" si="57"/>
        <v xml:space="preserve"> </v>
      </c>
      <c r="O598" s="464" t="str">
        <f t="shared" si="58"/>
        <v>01.01.2026</v>
      </c>
      <c r="P598" s="464" t="str">
        <f t="shared" si="59"/>
        <v>31.12.2026</v>
      </c>
      <c r="Q598" s="465">
        <f t="shared" si="60"/>
        <v>261</v>
      </c>
      <c r="R598" s="465">
        <f t="shared" si="61"/>
        <v>2349</v>
      </c>
      <c r="S598" s="465">
        <f t="shared" si="62"/>
        <v>-2349</v>
      </c>
    </row>
  </sheetData>
  <sheetProtection algorithmName="SHA-512" hashValue="Mr5CJz83IeC5fWzHQAWzi1XO6A3XW5NC/spcPJ/rUuGrFwYJbscsH3/vyCt0z2NDggVakrV5kF4xUlFewVypXA==" saltValue="ukTvsAdMzyegm/AUhzoXPw==" spinCount="100000" sheet="1" objects="1" scenarios="1"/>
  <mergeCells count="17">
    <mergeCell ref="A24:A25"/>
    <mergeCell ref="D24:D25"/>
    <mergeCell ref="N24:S24"/>
    <mergeCell ref="E24:E25"/>
    <mergeCell ref="I24:L24"/>
    <mergeCell ref="B6:C6"/>
    <mergeCell ref="A12:M12"/>
    <mergeCell ref="A17:B20"/>
    <mergeCell ref="G14:K15"/>
    <mergeCell ref="F24:F25"/>
    <mergeCell ref="C14:F16"/>
    <mergeCell ref="C17:F17"/>
    <mergeCell ref="C20:F20"/>
    <mergeCell ref="H24:H25"/>
    <mergeCell ref="G24:G25"/>
    <mergeCell ref="C24:C25"/>
    <mergeCell ref="B24:B25"/>
  </mergeCells>
  <phoneticPr fontId="5" type="noConversion"/>
  <conditionalFormatting sqref="I26:I598">
    <cfRule type="cellIs" dxfId="12" priority="11" operator="greaterThan">
      <formula>576</formula>
    </cfRule>
    <cfRule type="cellIs" dxfId="11" priority="19" operator="greaterThan">
      <formula>537.6</formula>
    </cfRule>
  </conditionalFormatting>
  <conditionalFormatting sqref="I26:L598">
    <cfRule type="cellIs" dxfId="10" priority="4" operator="lessThan">
      <formula>0</formula>
    </cfRule>
  </conditionalFormatting>
  <conditionalFormatting sqref="J26:J598">
    <cfRule type="cellIs" dxfId="9" priority="8" operator="greaterThan">
      <formula>585</formula>
    </cfRule>
    <cfRule type="cellIs" dxfId="8" priority="12" operator="greaterThan">
      <formula>546</formula>
    </cfRule>
  </conditionalFormatting>
  <conditionalFormatting sqref="K26:L598">
    <cfRule type="cellIs" dxfId="7" priority="3" operator="greaterThan">
      <formula>594</formula>
    </cfRule>
    <cfRule type="cellIs" dxfId="6" priority="5" operator="greaterThan">
      <formula>554.4</formula>
    </cfRule>
  </conditionalFormatting>
  <conditionalFormatting sqref="M26:M598">
    <cfRule type="cellIs" dxfId="5" priority="2" operator="greaterThan">
      <formula>2349</formula>
    </cfRule>
  </conditionalFormatting>
  <conditionalFormatting sqref="S26:S598">
    <cfRule type="cellIs" dxfId="4" priority="1" operator="greaterThan">
      <formula>0.1</formula>
    </cfRule>
  </conditionalFormatting>
  <dataValidations count="1">
    <dataValidation type="list" allowBlank="1" showInputMessage="1" showErrorMessage="1" sqref="C26:C598" xr:uid="{00000000-0002-0000-0400-000000000000}">
      <formula1>$A$8:$A$10</formula1>
    </dataValidation>
  </dataValidations>
  <pageMargins left="0.19" right="0.21" top="0.62" bottom="0.35" header="0.36" footer="0.17"/>
  <pageSetup paperSize="9" scale="53"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4">
    <pageSetUpPr fitToPage="1"/>
  </sheetPr>
  <dimension ref="A1:N1064"/>
  <sheetViews>
    <sheetView showGridLines="0" zoomScale="90" zoomScaleNormal="90" workbookViewId="0">
      <selection activeCell="B22" sqref="B22"/>
    </sheetView>
  </sheetViews>
  <sheetFormatPr baseColWidth="10" defaultColWidth="11.42578125" defaultRowHeight="12.75" x14ac:dyDescent="0.2"/>
  <cols>
    <col min="1" max="1" width="23" style="52" customWidth="1"/>
    <col min="2" max="2" width="15.7109375" style="52" customWidth="1"/>
    <col min="3" max="3" width="39.28515625" style="52" customWidth="1"/>
    <col min="4" max="4" width="9.5703125" style="52" customWidth="1"/>
    <col min="5" max="6" width="11" style="52" bestFit="1" customWidth="1"/>
    <col min="7" max="7" width="9.28515625" style="52" customWidth="1"/>
    <col min="8" max="8" width="23" style="453" customWidth="1"/>
    <col min="9" max="10" width="11.42578125" style="454"/>
    <col min="11" max="13" width="11.42578125" style="455"/>
    <col min="14" max="14" width="16.7109375" style="453" customWidth="1"/>
    <col min="15" max="16384" width="11.42578125" style="52"/>
  </cols>
  <sheetData>
    <row r="1" spans="1:7" x14ac:dyDescent="0.2">
      <c r="A1" s="50" t="str">
        <f>Basisdaten!A1</f>
        <v>GESUNDHEITS-, SOZIAL- UND INTEGRATIONSDIREKTION DES KANTONS BERN</v>
      </c>
      <c r="B1" s="51"/>
    </row>
    <row r="2" spans="1:7" x14ac:dyDescent="0.2">
      <c r="A2" s="50" t="s">
        <v>118</v>
      </c>
      <c r="B2" s="51"/>
    </row>
    <row r="3" spans="1:7" x14ac:dyDescent="0.2">
      <c r="A3" s="50"/>
      <c r="B3" s="51"/>
    </row>
    <row r="4" spans="1:7" x14ac:dyDescent="0.2">
      <c r="A4" s="50" t="s">
        <v>18</v>
      </c>
      <c r="B4" s="66">
        <f>Basisdaten!B7</f>
        <v>2026</v>
      </c>
      <c r="C4" s="66"/>
    </row>
    <row r="5" spans="1:7" x14ac:dyDescent="0.2">
      <c r="A5" s="50" t="s">
        <v>101</v>
      </c>
      <c r="B5" s="619" t="str">
        <f>IF(Basisdaten!B17="","",Basisdaten!B17)</f>
        <v/>
      </c>
      <c r="C5" s="620"/>
      <c r="D5" s="621"/>
      <c r="E5" s="621"/>
      <c r="F5" s="621"/>
      <c r="G5" s="621"/>
    </row>
    <row r="6" spans="1:7" x14ac:dyDescent="0.2">
      <c r="A6" s="50"/>
      <c r="B6" s="67"/>
    </row>
    <row r="7" spans="1:7" hidden="1" x14ac:dyDescent="0.2">
      <c r="A7" s="212" t="s">
        <v>127</v>
      </c>
      <c r="B7" s="60"/>
    </row>
    <row r="8" spans="1:7" hidden="1" x14ac:dyDescent="0.2">
      <c r="A8" s="52" t="s">
        <v>128</v>
      </c>
      <c r="B8" s="60"/>
    </row>
    <row r="9" spans="1:7" hidden="1" x14ac:dyDescent="0.2">
      <c r="B9" s="60"/>
    </row>
    <row r="11" spans="1:7" ht="26.25" customHeight="1" x14ac:dyDescent="0.2">
      <c r="A11" s="624" t="s">
        <v>26</v>
      </c>
      <c r="B11" s="625"/>
      <c r="C11" s="625"/>
      <c r="D11" s="625"/>
      <c r="E11" s="625"/>
      <c r="F11" s="625"/>
      <c r="G11" s="625"/>
    </row>
    <row r="12" spans="1:7" x14ac:dyDescent="0.2">
      <c r="G12" s="63"/>
    </row>
    <row r="13" spans="1:7" ht="29.25" customHeight="1" thickBot="1" x14ac:dyDescent="0.25">
      <c r="C13" s="156" t="s">
        <v>60</v>
      </c>
      <c r="D13" s="157"/>
      <c r="E13" s="628" t="s">
        <v>51</v>
      </c>
      <c r="F13" s="629"/>
      <c r="G13" s="68"/>
    </row>
    <row r="14" spans="1:7" ht="13.5" customHeight="1" x14ac:dyDescent="0.2">
      <c r="A14" s="69"/>
      <c r="B14" s="69"/>
      <c r="C14" s="626" t="str">
        <f>A7</f>
        <v>Invalid gemäss ATSG, mit Rente (nicht BE)</v>
      </c>
      <c r="D14" s="627"/>
      <c r="E14" s="70"/>
      <c r="F14" s="71">
        <f>SUMIF($C20:$C$593,$C$14,$G$20:$G593)</f>
        <v>0</v>
      </c>
      <c r="G14" s="72"/>
    </row>
    <row r="15" spans="1:7" ht="13.5" customHeight="1" x14ac:dyDescent="0.2">
      <c r="A15" s="69"/>
      <c r="B15" s="69"/>
      <c r="C15" s="630" t="str">
        <f>A8</f>
        <v>Invalid gemäss ATSG, ohne Rente (nicht BE)</v>
      </c>
      <c r="D15" s="631"/>
      <c r="E15" s="73"/>
      <c r="F15" s="74">
        <f>SUMIF($C20:$C$593,$C$15,$G$20:$G593)</f>
        <v>0</v>
      </c>
      <c r="G15" s="72"/>
    </row>
    <row r="16" spans="1:7" ht="13.5" customHeight="1" x14ac:dyDescent="0.2">
      <c r="A16" s="69"/>
      <c r="B16" s="69"/>
      <c r="C16" s="622" t="s">
        <v>7</v>
      </c>
      <c r="D16" s="623"/>
      <c r="E16" s="75"/>
      <c r="F16" s="76">
        <f>SUM(F14:F15)</f>
        <v>0</v>
      </c>
      <c r="G16" s="466" t="b">
        <v>0</v>
      </c>
    </row>
    <row r="17" spans="1:14" ht="13.5" customHeight="1" x14ac:dyDescent="0.2">
      <c r="G17" s="77"/>
    </row>
    <row r="18" spans="1:14" ht="13.5" customHeight="1" x14ac:dyDescent="0.2">
      <c r="G18" s="77"/>
      <c r="H18" s="618" t="s">
        <v>224</v>
      </c>
      <c r="I18" s="618"/>
      <c r="J18" s="618"/>
      <c r="K18" s="618"/>
      <c r="L18" s="618"/>
      <c r="M18" s="618"/>
      <c r="N18" s="618"/>
    </row>
    <row r="19" spans="1:14" ht="43.5" customHeight="1" x14ac:dyDescent="0.2">
      <c r="A19" s="311" t="s">
        <v>0</v>
      </c>
      <c r="B19" s="311" t="s">
        <v>8</v>
      </c>
      <c r="C19" s="311" t="s">
        <v>9</v>
      </c>
      <c r="D19" s="297" t="s">
        <v>14</v>
      </c>
      <c r="E19" s="297" t="s">
        <v>10</v>
      </c>
      <c r="F19" s="322" t="s">
        <v>159</v>
      </c>
      <c r="G19" s="297" t="s">
        <v>11</v>
      </c>
      <c r="H19" s="456" t="s">
        <v>0</v>
      </c>
      <c r="I19" s="457" t="s">
        <v>10</v>
      </c>
      <c r="J19" s="457" t="s">
        <v>159</v>
      </c>
      <c r="K19" s="458" t="s">
        <v>225</v>
      </c>
      <c r="L19" s="458" t="s">
        <v>227</v>
      </c>
      <c r="M19" s="458" t="s">
        <v>223</v>
      </c>
      <c r="N19" s="460" t="s">
        <v>226</v>
      </c>
    </row>
    <row r="20" spans="1:14" ht="13.5" customHeight="1" x14ac:dyDescent="0.2">
      <c r="A20" s="306"/>
      <c r="B20" s="306"/>
      <c r="C20" s="307"/>
      <c r="D20" s="306"/>
      <c r="E20" s="308"/>
      <c r="F20" s="308"/>
      <c r="G20" s="309"/>
      <c r="H20" s="453" t="str">
        <f>CONCATENATE(A20," ",B20)</f>
        <v xml:space="preserve"> </v>
      </c>
      <c r="I20" s="454" t="str">
        <f>IF(YEAR($E20)&lt;$B$4,CONCATENATE("01.01.",$B$4),$E20)</f>
        <v>01.01.2026</v>
      </c>
      <c r="J20" s="454" t="str">
        <f>IF(F20="",CONCATENATE("31.12.",$B$4),F20)</f>
        <v>31.12.2026</v>
      </c>
      <c r="K20" s="455">
        <f>NETWORKDAYS(I20,J20)</f>
        <v>261</v>
      </c>
      <c r="L20" s="455">
        <f>K20*9</f>
        <v>2349</v>
      </c>
      <c r="M20" s="455">
        <f>G20-L20</f>
        <v>-2349</v>
      </c>
      <c r="N20" s="56" t="str">
        <f>IFERROR(VLOOKUP($H20,'Leistungsn. BE m IV-R u Abklär '!N:N,1,0),"")</f>
        <v xml:space="preserve"> </v>
      </c>
    </row>
    <row r="21" spans="1:14" ht="13.5" customHeight="1" x14ac:dyDescent="0.2">
      <c r="A21" s="306"/>
      <c r="B21" s="306"/>
      <c r="C21" s="307"/>
      <c r="D21" s="306"/>
      <c r="E21" s="310"/>
      <c r="F21" s="308"/>
      <c r="G21" s="309"/>
      <c r="H21" s="453" t="str">
        <f t="shared" ref="H21:H84" si="0">CONCATENATE(A21," ",B21)</f>
        <v xml:space="preserve"> </v>
      </c>
      <c r="I21" s="454" t="str">
        <f t="shared" ref="I21:I84" si="1">IF(YEAR($E21)&lt;$B$4,CONCATENATE("01.01.",$B$4),$E21)</f>
        <v>01.01.2026</v>
      </c>
      <c r="J21" s="454" t="str">
        <f t="shared" ref="J21:J84" si="2">IF(F21="",CONCATENATE("31.12.",$B$4),F21)</f>
        <v>31.12.2026</v>
      </c>
      <c r="K21" s="455">
        <f t="shared" ref="K21:K84" si="3">NETWORKDAYS(I21,J21)</f>
        <v>261</v>
      </c>
      <c r="L21" s="455">
        <f t="shared" ref="L21:L84" si="4">K21*9</f>
        <v>2349</v>
      </c>
      <c r="M21" s="455">
        <f t="shared" ref="M21:M84" si="5">G21-L21</f>
        <v>-2349</v>
      </c>
      <c r="N21" s="56" t="str">
        <f>IFERROR(VLOOKUP($H21,'Leistungsn. BE m IV-R u Abklär '!N:N,1,0),"")</f>
        <v xml:space="preserve"> </v>
      </c>
    </row>
    <row r="22" spans="1:14" ht="13.5" customHeight="1" x14ac:dyDescent="0.2">
      <c r="A22" s="307"/>
      <c r="B22" s="307"/>
      <c r="C22" s="307"/>
      <c r="D22" s="307"/>
      <c r="E22" s="308"/>
      <c r="F22" s="308"/>
      <c r="G22" s="309"/>
      <c r="H22" s="453" t="str">
        <f t="shared" si="0"/>
        <v xml:space="preserve"> </v>
      </c>
      <c r="I22" s="454" t="str">
        <f t="shared" si="1"/>
        <v>01.01.2026</v>
      </c>
      <c r="J22" s="454" t="str">
        <f t="shared" si="2"/>
        <v>31.12.2026</v>
      </c>
      <c r="K22" s="455">
        <f t="shared" si="3"/>
        <v>261</v>
      </c>
      <c r="L22" s="455">
        <f t="shared" si="4"/>
        <v>2349</v>
      </c>
      <c r="M22" s="455">
        <f t="shared" si="5"/>
        <v>-2349</v>
      </c>
      <c r="N22" s="56" t="str">
        <f>IFERROR(VLOOKUP($H22,'Leistungsn. BE m IV-R u Abklär '!N:N,1,0),"")</f>
        <v xml:space="preserve"> </v>
      </c>
    </row>
    <row r="23" spans="1:14" ht="13.5" customHeight="1" x14ac:dyDescent="0.2">
      <c r="A23" s="307"/>
      <c r="B23" s="307"/>
      <c r="C23" s="307"/>
      <c r="D23" s="306"/>
      <c r="E23" s="308"/>
      <c r="F23" s="308"/>
      <c r="G23" s="309"/>
      <c r="H23" s="453" t="str">
        <f t="shared" si="0"/>
        <v xml:space="preserve"> </v>
      </c>
      <c r="I23" s="454" t="str">
        <f t="shared" si="1"/>
        <v>01.01.2026</v>
      </c>
      <c r="J23" s="454" t="str">
        <f t="shared" si="2"/>
        <v>31.12.2026</v>
      </c>
      <c r="K23" s="455">
        <f t="shared" si="3"/>
        <v>261</v>
      </c>
      <c r="L23" s="455">
        <f t="shared" si="4"/>
        <v>2349</v>
      </c>
      <c r="M23" s="455">
        <f t="shared" si="5"/>
        <v>-2349</v>
      </c>
      <c r="N23" s="56" t="str">
        <f>IFERROR(VLOOKUP($H23,'Leistungsn. BE m IV-R u Abklär '!N:N,1,0),"")</f>
        <v xml:space="preserve"> </v>
      </c>
    </row>
    <row r="24" spans="1:14" ht="13.5" customHeight="1" x14ac:dyDescent="0.2">
      <c r="A24" s="306"/>
      <c r="B24" s="307"/>
      <c r="C24" s="307"/>
      <c r="D24" s="306"/>
      <c r="E24" s="308"/>
      <c r="F24" s="308"/>
      <c r="G24" s="309"/>
      <c r="H24" s="453" t="str">
        <f t="shared" si="0"/>
        <v xml:space="preserve"> </v>
      </c>
      <c r="I24" s="454" t="str">
        <f t="shared" si="1"/>
        <v>01.01.2026</v>
      </c>
      <c r="J24" s="454" t="str">
        <f t="shared" si="2"/>
        <v>31.12.2026</v>
      </c>
      <c r="K24" s="455">
        <f t="shared" si="3"/>
        <v>261</v>
      </c>
      <c r="L24" s="455">
        <f t="shared" si="4"/>
        <v>2349</v>
      </c>
      <c r="M24" s="455">
        <f t="shared" si="5"/>
        <v>-2349</v>
      </c>
      <c r="N24" s="56" t="str">
        <f>IFERROR(VLOOKUP($H24,'Leistungsn. BE m IV-R u Abklär '!N:N,1,0),"")</f>
        <v xml:space="preserve"> </v>
      </c>
    </row>
    <row r="25" spans="1:14" ht="13.5" customHeight="1" x14ac:dyDescent="0.2">
      <c r="A25" s="306"/>
      <c r="B25" s="307"/>
      <c r="C25" s="307"/>
      <c r="D25" s="307"/>
      <c r="E25" s="308"/>
      <c r="F25" s="308"/>
      <c r="G25" s="309"/>
      <c r="H25" s="453" t="str">
        <f t="shared" si="0"/>
        <v xml:space="preserve"> </v>
      </c>
      <c r="I25" s="454" t="str">
        <f t="shared" si="1"/>
        <v>01.01.2026</v>
      </c>
      <c r="J25" s="454" t="str">
        <f t="shared" si="2"/>
        <v>31.12.2026</v>
      </c>
      <c r="K25" s="455">
        <f t="shared" si="3"/>
        <v>261</v>
      </c>
      <c r="L25" s="455">
        <f t="shared" si="4"/>
        <v>2349</v>
      </c>
      <c r="M25" s="455">
        <f t="shared" si="5"/>
        <v>-2349</v>
      </c>
      <c r="N25" s="56" t="str">
        <f>IFERROR(VLOOKUP($H25,'Leistungsn. BE m IV-R u Abklär '!N:N,1,0),"")</f>
        <v xml:space="preserve"> </v>
      </c>
    </row>
    <row r="26" spans="1:14" ht="13.5" customHeight="1" x14ac:dyDescent="0.2">
      <c r="A26" s="307"/>
      <c r="B26" s="307"/>
      <c r="C26" s="307"/>
      <c r="D26" s="307"/>
      <c r="E26" s="308"/>
      <c r="F26" s="308"/>
      <c r="G26" s="309"/>
      <c r="H26" s="453" t="str">
        <f t="shared" si="0"/>
        <v xml:space="preserve"> </v>
      </c>
      <c r="I26" s="454" t="str">
        <f t="shared" si="1"/>
        <v>01.01.2026</v>
      </c>
      <c r="J26" s="454" t="str">
        <f t="shared" si="2"/>
        <v>31.12.2026</v>
      </c>
      <c r="K26" s="455">
        <f t="shared" si="3"/>
        <v>261</v>
      </c>
      <c r="L26" s="455">
        <f t="shared" si="4"/>
        <v>2349</v>
      </c>
      <c r="M26" s="455">
        <f t="shared" si="5"/>
        <v>-2349</v>
      </c>
      <c r="N26" s="56" t="str">
        <f>IFERROR(VLOOKUP($H26,'Leistungsn. BE m IV-R u Abklär '!N:N,1,0),"")</f>
        <v xml:space="preserve"> </v>
      </c>
    </row>
    <row r="27" spans="1:14" ht="13.5" customHeight="1" x14ac:dyDescent="0.2">
      <c r="A27" s="307"/>
      <c r="B27" s="307"/>
      <c r="C27" s="307"/>
      <c r="D27" s="307"/>
      <c r="E27" s="308"/>
      <c r="F27" s="308"/>
      <c r="G27" s="309"/>
      <c r="H27" s="453" t="str">
        <f t="shared" si="0"/>
        <v xml:space="preserve"> </v>
      </c>
      <c r="I27" s="454" t="str">
        <f t="shared" si="1"/>
        <v>01.01.2026</v>
      </c>
      <c r="J27" s="454" t="str">
        <f t="shared" si="2"/>
        <v>31.12.2026</v>
      </c>
      <c r="K27" s="455">
        <f t="shared" si="3"/>
        <v>261</v>
      </c>
      <c r="L27" s="455">
        <f t="shared" si="4"/>
        <v>2349</v>
      </c>
      <c r="M27" s="455">
        <f t="shared" si="5"/>
        <v>-2349</v>
      </c>
      <c r="N27" s="56" t="str">
        <f>IFERROR(VLOOKUP($H27,'Leistungsn. BE m IV-R u Abklär '!N:N,1,0),"")</f>
        <v xml:space="preserve"> </v>
      </c>
    </row>
    <row r="28" spans="1:14" ht="13.5" customHeight="1" x14ac:dyDescent="0.2">
      <c r="A28" s="307"/>
      <c r="B28" s="307"/>
      <c r="C28" s="307"/>
      <c r="D28" s="307"/>
      <c r="E28" s="308"/>
      <c r="F28" s="308"/>
      <c r="G28" s="309"/>
      <c r="H28" s="453" t="str">
        <f t="shared" si="0"/>
        <v xml:space="preserve"> </v>
      </c>
      <c r="I28" s="454" t="str">
        <f t="shared" si="1"/>
        <v>01.01.2026</v>
      </c>
      <c r="J28" s="454" t="str">
        <f t="shared" si="2"/>
        <v>31.12.2026</v>
      </c>
      <c r="K28" s="455">
        <f t="shared" si="3"/>
        <v>261</v>
      </c>
      <c r="L28" s="455">
        <f t="shared" si="4"/>
        <v>2349</v>
      </c>
      <c r="M28" s="455">
        <f t="shared" si="5"/>
        <v>-2349</v>
      </c>
      <c r="N28" s="56" t="str">
        <f>IFERROR(VLOOKUP($H28,'Leistungsn. BE m IV-R u Abklär '!N:N,1,0),"")</f>
        <v xml:space="preserve"> </v>
      </c>
    </row>
    <row r="29" spans="1:14" ht="13.5" customHeight="1" x14ac:dyDescent="0.2">
      <c r="A29" s="307"/>
      <c r="B29" s="307"/>
      <c r="C29" s="307"/>
      <c r="D29" s="307"/>
      <c r="E29" s="308"/>
      <c r="F29" s="308"/>
      <c r="G29" s="309"/>
      <c r="H29" s="453" t="str">
        <f t="shared" si="0"/>
        <v xml:space="preserve"> </v>
      </c>
      <c r="I29" s="454" t="str">
        <f t="shared" si="1"/>
        <v>01.01.2026</v>
      </c>
      <c r="J29" s="454" t="str">
        <f t="shared" si="2"/>
        <v>31.12.2026</v>
      </c>
      <c r="K29" s="455">
        <f t="shared" si="3"/>
        <v>261</v>
      </c>
      <c r="L29" s="455">
        <f t="shared" si="4"/>
        <v>2349</v>
      </c>
      <c r="M29" s="455">
        <f t="shared" si="5"/>
        <v>-2349</v>
      </c>
      <c r="N29" s="56" t="str">
        <f>IFERROR(VLOOKUP($H29,'Leistungsn. BE m IV-R u Abklär '!N:N,1,0),"")</f>
        <v xml:space="preserve"> </v>
      </c>
    </row>
    <row r="30" spans="1:14" ht="13.5" customHeight="1" x14ac:dyDescent="0.2">
      <c r="A30" s="307"/>
      <c r="B30" s="307"/>
      <c r="C30" s="307"/>
      <c r="D30" s="307"/>
      <c r="E30" s="308"/>
      <c r="F30" s="308"/>
      <c r="G30" s="309"/>
      <c r="H30" s="453" t="str">
        <f t="shared" si="0"/>
        <v xml:space="preserve"> </v>
      </c>
      <c r="I30" s="454" t="str">
        <f t="shared" si="1"/>
        <v>01.01.2026</v>
      </c>
      <c r="J30" s="454" t="str">
        <f t="shared" si="2"/>
        <v>31.12.2026</v>
      </c>
      <c r="K30" s="455">
        <f t="shared" si="3"/>
        <v>261</v>
      </c>
      <c r="L30" s="455">
        <f t="shared" si="4"/>
        <v>2349</v>
      </c>
      <c r="M30" s="455">
        <f t="shared" si="5"/>
        <v>-2349</v>
      </c>
      <c r="N30" s="56" t="str">
        <f>IFERROR(VLOOKUP($H30,'Leistungsn. BE m IV-R u Abklär '!N:N,1,0),"")</f>
        <v xml:space="preserve"> </v>
      </c>
    </row>
    <row r="31" spans="1:14" ht="13.5" customHeight="1" x14ac:dyDescent="0.2">
      <c r="A31" s="307"/>
      <c r="B31" s="307"/>
      <c r="C31" s="307"/>
      <c r="D31" s="307"/>
      <c r="E31" s="308"/>
      <c r="F31" s="308"/>
      <c r="G31" s="309"/>
      <c r="H31" s="453" t="str">
        <f t="shared" si="0"/>
        <v xml:space="preserve"> </v>
      </c>
      <c r="I31" s="454" t="str">
        <f t="shared" si="1"/>
        <v>01.01.2026</v>
      </c>
      <c r="J31" s="454" t="str">
        <f t="shared" si="2"/>
        <v>31.12.2026</v>
      </c>
      <c r="K31" s="455">
        <f t="shared" si="3"/>
        <v>261</v>
      </c>
      <c r="L31" s="455">
        <f t="shared" si="4"/>
        <v>2349</v>
      </c>
      <c r="M31" s="455">
        <f t="shared" si="5"/>
        <v>-2349</v>
      </c>
      <c r="N31" s="56" t="str">
        <f>IFERROR(VLOOKUP($H31,'Leistungsn. BE m IV-R u Abklär '!N:N,1,0),"")</f>
        <v xml:space="preserve"> </v>
      </c>
    </row>
    <row r="32" spans="1:14" ht="13.5" customHeight="1" x14ac:dyDescent="0.2">
      <c r="A32" s="307"/>
      <c r="B32" s="307"/>
      <c r="C32" s="307"/>
      <c r="D32" s="307"/>
      <c r="E32" s="308"/>
      <c r="F32" s="308"/>
      <c r="G32" s="309"/>
      <c r="H32" s="453" t="str">
        <f t="shared" si="0"/>
        <v xml:space="preserve"> </v>
      </c>
      <c r="I32" s="454" t="str">
        <f t="shared" si="1"/>
        <v>01.01.2026</v>
      </c>
      <c r="J32" s="454" t="str">
        <f t="shared" si="2"/>
        <v>31.12.2026</v>
      </c>
      <c r="K32" s="455">
        <f t="shared" si="3"/>
        <v>261</v>
      </c>
      <c r="L32" s="455">
        <f t="shared" si="4"/>
        <v>2349</v>
      </c>
      <c r="M32" s="455">
        <f t="shared" si="5"/>
        <v>-2349</v>
      </c>
      <c r="N32" s="56" t="str">
        <f>IFERROR(VLOOKUP($H32,'Leistungsn. BE m IV-R u Abklär '!N:N,1,0),"")</f>
        <v xml:space="preserve"> </v>
      </c>
    </row>
    <row r="33" spans="1:14" ht="13.5" customHeight="1" x14ac:dyDescent="0.2">
      <c r="A33" s="307"/>
      <c r="B33" s="307"/>
      <c r="C33" s="307"/>
      <c r="D33" s="307"/>
      <c r="E33" s="308"/>
      <c r="F33" s="308"/>
      <c r="G33" s="309"/>
      <c r="H33" s="453" t="str">
        <f t="shared" si="0"/>
        <v xml:space="preserve"> </v>
      </c>
      <c r="I33" s="454" t="str">
        <f t="shared" si="1"/>
        <v>01.01.2026</v>
      </c>
      <c r="J33" s="454" t="str">
        <f t="shared" si="2"/>
        <v>31.12.2026</v>
      </c>
      <c r="K33" s="455">
        <f t="shared" si="3"/>
        <v>261</v>
      </c>
      <c r="L33" s="455">
        <f t="shared" si="4"/>
        <v>2349</v>
      </c>
      <c r="M33" s="455">
        <f t="shared" si="5"/>
        <v>-2349</v>
      </c>
      <c r="N33" s="56" t="str">
        <f>IFERROR(VLOOKUP($H33,'Leistungsn. BE m IV-R u Abklär '!N:N,1,0),"")</f>
        <v xml:space="preserve"> </v>
      </c>
    </row>
    <row r="34" spans="1:14" ht="13.5" customHeight="1" x14ac:dyDescent="0.2">
      <c r="A34" s="307"/>
      <c r="B34" s="307"/>
      <c r="C34" s="307"/>
      <c r="D34" s="307"/>
      <c r="E34" s="308"/>
      <c r="F34" s="308"/>
      <c r="G34" s="309"/>
      <c r="H34" s="453" t="str">
        <f t="shared" si="0"/>
        <v xml:space="preserve"> </v>
      </c>
      <c r="I34" s="454" t="str">
        <f t="shared" si="1"/>
        <v>01.01.2026</v>
      </c>
      <c r="J34" s="454" t="str">
        <f t="shared" si="2"/>
        <v>31.12.2026</v>
      </c>
      <c r="K34" s="455">
        <f t="shared" si="3"/>
        <v>261</v>
      </c>
      <c r="L34" s="455">
        <f t="shared" si="4"/>
        <v>2349</v>
      </c>
      <c r="M34" s="455">
        <f t="shared" si="5"/>
        <v>-2349</v>
      </c>
      <c r="N34" s="56" t="str">
        <f>IFERROR(VLOOKUP($H34,'Leistungsn. BE m IV-R u Abklär '!N:N,1,0),"")</f>
        <v xml:space="preserve"> </v>
      </c>
    </row>
    <row r="35" spans="1:14" ht="13.5" customHeight="1" x14ac:dyDescent="0.2">
      <c r="A35" s="307"/>
      <c r="B35" s="307"/>
      <c r="C35" s="307"/>
      <c r="D35" s="307"/>
      <c r="E35" s="308"/>
      <c r="F35" s="308"/>
      <c r="G35" s="309"/>
      <c r="H35" s="453" t="str">
        <f t="shared" si="0"/>
        <v xml:space="preserve"> </v>
      </c>
      <c r="I35" s="454" t="str">
        <f t="shared" si="1"/>
        <v>01.01.2026</v>
      </c>
      <c r="J35" s="454" t="str">
        <f t="shared" si="2"/>
        <v>31.12.2026</v>
      </c>
      <c r="K35" s="455">
        <f t="shared" si="3"/>
        <v>261</v>
      </c>
      <c r="L35" s="455">
        <f t="shared" si="4"/>
        <v>2349</v>
      </c>
      <c r="M35" s="455">
        <f t="shared" si="5"/>
        <v>-2349</v>
      </c>
      <c r="N35" s="56" t="str">
        <f>IFERROR(VLOOKUP($H35,'Leistungsn. BE m IV-R u Abklär '!N:N,1,0),"")</f>
        <v xml:space="preserve"> </v>
      </c>
    </row>
    <row r="36" spans="1:14" ht="13.5" customHeight="1" x14ac:dyDescent="0.2">
      <c r="A36" s="307"/>
      <c r="B36" s="307"/>
      <c r="C36" s="307"/>
      <c r="D36" s="307"/>
      <c r="E36" s="308"/>
      <c r="F36" s="308"/>
      <c r="G36" s="309"/>
      <c r="H36" s="453" t="str">
        <f t="shared" si="0"/>
        <v xml:space="preserve"> </v>
      </c>
      <c r="I36" s="454" t="str">
        <f t="shared" si="1"/>
        <v>01.01.2026</v>
      </c>
      <c r="J36" s="454" t="str">
        <f t="shared" si="2"/>
        <v>31.12.2026</v>
      </c>
      <c r="K36" s="455">
        <f t="shared" si="3"/>
        <v>261</v>
      </c>
      <c r="L36" s="455">
        <f t="shared" si="4"/>
        <v>2349</v>
      </c>
      <c r="M36" s="455">
        <f t="shared" si="5"/>
        <v>-2349</v>
      </c>
      <c r="N36" s="56" t="str">
        <f>IFERROR(VLOOKUP($H36,'Leistungsn. BE m IV-R u Abklär '!N:N,1,0),"")</f>
        <v xml:space="preserve"> </v>
      </c>
    </row>
    <row r="37" spans="1:14" ht="13.5" customHeight="1" x14ac:dyDescent="0.2">
      <c r="A37" s="307"/>
      <c r="B37" s="307"/>
      <c r="C37" s="307"/>
      <c r="D37" s="307"/>
      <c r="E37" s="308"/>
      <c r="F37" s="308"/>
      <c r="G37" s="309"/>
      <c r="H37" s="453" t="str">
        <f t="shared" si="0"/>
        <v xml:space="preserve"> </v>
      </c>
      <c r="I37" s="454" t="str">
        <f t="shared" si="1"/>
        <v>01.01.2026</v>
      </c>
      <c r="J37" s="454" t="str">
        <f t="shared" si="2"/>
        <v>31.12.2026</v>
      </c>
      <c r="K37" s="455">
        <f t="shared" si="3"/>
        <v>261</v>
      </c>
      <c r="L37" s="455">
        <f t="shared" si="4"/>
        <v>2349</v>
      </c>
      <c r="M37" s="455">
        <f t="shared" si="5"/>
        <v>-2349</v>
      </c>
      <c r="N37" s="56" t="str">
        <f>IFERROR(VLOOKUP($H37,'Leistungsn. BE m IV-R u Abklär '!N:N,1,0),"")</f>
        <v xml:space="preserve"> </v>
      </c>
    </row>
    <row r="38" spans="1:14" ht="13.5" customHeight="1" x14ac:dyDescent="0.2">
      <c r="A38" s="307"/>
      <c r="B38" s="307"/>
      <c r="C38" s="307"/>
      <c r="D38" s="307"/>
      <c r="E38" s="308"/>
      <c r="F38" s="308"/>
      <c r="G38" s="309"/>
      <c r="H38" s="453" t="str">
        <f t="shared" si="0"/>
        <v xml:space="preserve"> </v>
      </c>
      <c r="I38" s="454" t="str">
        <f t="shared" si="1"/>
        <v>01.01.2026</v>
      </c>
      <c r="J38" s="454" t="str">
        <f t="shared" si="2"/>
        <v>31.12.2026</v>
      </c>
      <c r="K38" s="455">
        <f t="shared" si="3"/>
        <v>261</v>
      </c>
      <c r="L38" s="455">
        <f t="shared" si="4"/>
        <v>2349</v>
      </c>
      <c r="M38" s="455">
        <f t="shared" si="5"/>
        <v>-2349</v>
      </c>
      <c r="N38" s="56" t="str">
        <f>IFERROR(VLOOKUP($H38,'Leistungsn. BE m IV-R u Abklär '!N:N,1,0),"")</f>
        <v xml:space="preserve"> </v>
      </c>
    </row>
    <row r="39" spans="1:14" ht="13.5" customHeight="1" x14ac:dyDescent="0.2">
      <c r="A39" s="307"/>
      <c r="B39" s="307"/>
      <c r="C39" s="307"/>
      <c r="D39" s="307"/>
      <c r="E39" s="308"/>
      <c r="F39" s="308"/>
      <c r="G39" s="309"/>
      <c r="H39" s="453" t="str">
        <f t="shared" si="0"/>
        <v xml:space="preserve"> </v>
      </c>
      <c r="I39" s="454" t="str">
        <f t="shared" si="1"/>
        <v>01.01.2026</v>
      </c>
      <c r="J39" s="454" t="str">
        <f t="shared" si="2"/>
        <v>31.12.2026</v>
      </c>
      <c r="K39" s="455">
        <f t="shared" si="3"/>
        <v>261</v>
      </c>
      <c r="L39" s="455">
        <f t="shared" si="4"/>
        <v>2349</v>
      </c>
      <c r="M39" s="455">
        <f t="shared" si="5"/>
        <v>-2349</v>
      </c>
      <c r="N39" s="56" t="str">
        <f>IFERROR(VLOOKUP($H39,'Leistungsn. BE m IV-R u Abklär '!N:N,1,0),"")</f>
        <v xml:space="preserve"> </v>
      </c>
    </row>
    <row r="40" spans="1:14" ht="13.5" customHeight="1" x14ac:dyDescent="0.2">
      <c r="A40" s="307"/>
      <c r="B40" s="307"/>
      <c r="C40" s="307"/>
      <c r="D40" s="307"/>
      <c r="E40" s="308"/>
      <c r="F40" s="308"/>
      <c r="G40" s="309"/>
      <c r="H40" s="453" t="str">
        <f t="shared" si="0"/>
        <v xml:space="preserve"> </v>
      </c>
      <c r="I40" s="454" t="str">
        <f t="shared" si="1"/>
        <v>01.01.2026</v>
      </c>
      <c r="J40" s="454" t="str">
        <f t="shared" si="2"/>
        <v>31.12.2026</v>
      </c>
      <c r="K40" s="455">
        <f t="shared" si="3"/>
        <v>261</v>
      </c>
      <c r="L40" s="455">
        <f t="shared" si="4"/>
        <v>2349</v>
      </c>
      <c r="M40" s="455">
        <f t="shared" si="5"/>
        <v>-2349</v>
      </c>
      <c r="N40" s="56" t="str">
        <f>IFERROR(VLOOKUP($H40,'Leistungsn. BE m IV-R u Abklär '!N:N,1,0),"")</f>
        <v xml:space="preserve"> </v>
      </c>
    </row>
    <row r="41" spans="1:14" ht="13.5" customHeight="1" x14ac:dyDescent="0.2">
      <c r="A41" s="307"/>
      <c r="B41" s="307"/>
      <c r="C41" s="307"/>
      <c r="D41" s="307"/>
      <c r="E41" s="308"/>
      <c r="F41" s="308"/>
      <c r="G41" s="309"/>
      <c r="H41" s="453" t="str">
        <f t="shared" si="0"/>
        <v xml:space="preserve"> </v>
      </c>
      <c r="I41" s="454" t="str">
        <f t="shared" si="1"/>
        <v>01.01.2026</v>
      </c>
      <c r="J41" s="454" t="str">
        <f t="shared" si="2"/>
        <v>31.12.2026</v>
      </c>
      <c r="K41" s="455">
        <f t="shared" si="3"/>
        <v>261</v>
      </c>
      <c r="L41" s="455">
        <f t="shared" si="4"/>
        <v>2349</v>
      </c>
      <c r="M41" s="455">
        <f t="shared" si="5"/>
        <v>-2349</v>
      </c>
      <c r="N41" s="56" t="str">
        <f>IFERROR(VLOOKUP($H41,'Leistungsn. BE m IV-R u Abklär '!N:N,1,0),"")</f>
        <v xml:space="preserve"> </v>
      </c>
    </row>
    <row r="42" spans="1:14" ht="13.5" customHeight="1" x14ac:dyDescent="0.2">
      <c r="A42" s="307"/>
      <c r="B42" s="307"/>
      <c r="C42" s="307"/>
      <c r="D42" s="307"/>
      <c r="E42" s="308"/>
      <c r="F42" s="308"/>
      <c r="G42" s="309"/>
      <c r="H42" s="453" t="str">
        <f t="shared" si="0"/>
        <v xml:space="preserve"> </v>
      </c>
      <c r="I42" s="454" t="str">
        <f t="shared" si="1"/>
        <v>01.01.2026</v>
      </c>
      <c r="J42" s="454" t="str">
        <f t="shared" si="2"/>
        <v>31.12.2026</v>
      </c>
      <c r="K42" s="455">
        <f t="shared" si="3"/>
        <v>261</v>
      </c>
      <c r="L42" s="455">
        <f t="shared" si="4"/>
        <v>2349</v>
      </c>
      <c r="M42" s="455">
        <f t="shared" si="5"/>
        <v>-2349</v>
      </c>
      <c r="N42" s="56" t="str">
        <f>IFERROR(VLOOKUP($H42,'Leistungsn. BE m IV-R u Abklär '!N:N,1,0),"")</f>
        <v xml:space="preserve"> </v>
      </c>
    </row>
    <row r="43" spans="1:14" ht="13.5" customHeight="1" x14ac:dyDescent="0.2">
      <c r="A43" s="307"/>
      <c r="B43" s="307"/>
      <c r="C43" s="307"/>
      <c r="D43" s="307"/>
      <c r="E43" s="308"/>
      <c r="F43" s="308"/>
      <c r="G43" s="309"/>
      <c r="H43" s="453" t="str">
        <f t="shared" si="0"/>
        <v xml:space="preserve"> </v>
      </c>
      <c r="I43" s="454" t="str">
        <f t="shared" si="1"/>
        <v>01.01.2026</v>
      </c>
      <c r="J43" s="454" t="str">
        <f t="shared" si="2"/>
        <v>31.12.2026</v>
      </c>
      <c r="K43" s="455">
        <f t="shared" si="3"/>
        <v>261</v>
      </c>
      <c r="L43" s="455">
        <f t="shared" si="4"/>
        <v>2349</v>
      </c>
      <c r="M43" s="455">
        <f t="shared" si="5"/>
        <v>-2349</v>
      </c>
      <c r="N43" s="56" t="str">
        <f>IFERROR(VLOOKUP($H43,'Leistungsn. BE m IV-R u Abklär '!N:N,1,0),"")</f>
        <v xml:space="preserve"> </v>
      </c>
    </row>
    <row r="44" spans="1:14" ht="13.5" customHeight="1" x14ac:dyDescent="0.2">
      <c r="A44" s="307"/>
      <c r="B44" s="307"/>
      <c r="C44" s="307"/>
      <c r="D44" s="307"/>
      <c r="E44" s="308"/>
      <c r="F44" s="308"/>
      <c r="G44" s="309"/>
      <c r="H44" s="453" t="str">
        <f t="shared" si="0"/>
        <v xml:space="preserve"> </v>
      </c>
      <c r="I44" s="454" t="str">
        <f t="shared" si="1"/>
        <v>01.01.2026</v>
      </c>
      <c r="J44" s="454" t="str">
        <f t="shared" si="2"/>
        <v>31.12.2026</v>
      </c>
      <c r="K44" s="455">
        <f t="shared" si="3"/>
        <v>261</v>
      </c>
      <c r="L44" s="455">
        <f t="shared" si="4"/>
        <v>2349</v>
      </c>
      <c r="M44" s="455">
        <f t="shared" si="5"/>
        <v>-2349</v>
      </c>
      <c r="N44" s="56" t="str">
        <f>IFERROR(VLOOKUP($H44,'Leistungsn. BE m IV-R u Abklär '!N:N,1,0),"")</f>
        <v xml:space="preserve"> </v>
      </c>
    </row>
    <row r="45" spans="1:14" ht="13.5" customHeight="1" x14ac:dyDescent="0.2">
      <c r="A45" s="307"/>
      <c r="B45" s="307"/>
      <c r="C45" s="307"/>
      <c r="D45" s="307"/>
      <c r="E45" s="308"/>
      <c r="F45" s="308"/>
      <c r="G45" s="309"/>
      <c r="H45" s="453" t="str">
        <f t="shared" si="0"/>
        <v xml:space="preserve"> </v>
      </c>
      <c r="I45" s="454" t="str">
        <f t="shared" si="1"/>
        <v>01.01.2026</v>
      </c>
      <c r="J45" s="454" t="str">
        <f t="shared" si="2"/>
        <v>31.12.2026</v>
      </c>
      <c r="K45" s="455">
        <f t="shared" si="3"/>
        <v>261</v>
      </c>
      <c r="L45" s="455">
        <f t="shared" si="4"/>
        <v>2349</v>
      </c>
      <c r="M45" s="455">
        <f t="shared" si="5"/>
        <v>-2349</v>
      </c>
      <c r="N45" s="56" t="str">
        <f>IFERROR(VLOOKUP($H45,'Leistungsn. BE m IV-R u Abklär '!N:N,1,0),"")</f>
        <v xml:space="preserve"> </v>
      </c>
    </row>
    <row r="46" spans="1:14" ht="13.5" customHeight="1" x14ac:dyDescent="0.2">
      <c r="A46" s="307"/>
      <c r="B46" s="307"/>
      <c r="C46" s="307"/>
      <c r="D46" s="307"/>
      <c r="E46" s="308"/>
      <c r="F46" s="308"/>
      <c r="G46" s="309"/>
      <c r="H46" s="453" t="str">
        <f t="shared" si="0"/>
        <v xml:space="preserve"> </v>
      </c>
      <c r="I46" s="454" t="str">
        <f t="shared" si="1"/>
        <v>01.01.2026</v>
      </c>
      <c r="J46" s="454" t="str">
        <f t="shared" si="2"/>
        <v>31.12.2026</v>
      </c>
      <c r="K46" s="455">
        <f t="shared" si="3"/>
        <v>261</v>
      </c>
      <c r="L46" s="455">
        <f t="shared" si="4"/>
        <v>2349</v>
      </c>
      <c r="M46" s="455">
        <f t="shared" si="5"/>
        <v>-2349</v>
      </c>
      <c r="N46" s="56" t="str">
        <f>IFERROR(VLOOKUP($H46,'Leistungsn. BE m IV-R u Abklär '!N:N,1,0),"")</f>
        <v xml:space="preserve"> </v>
      </c>
    </row>
    <row r="47" spans="1:14" ht="13.5" customHeight="1" x14ac:dyDescent="0.2">
      <c r="A47" s="307"/>
      <c r="B47" s="307"/>
      <c r="C47" s="307"/>
      <c r="D47" s="307"/>
      <c r="E47" s="308"/>
      <c r="F47" s="308"/>
      <c r="G47" s="309"/>
      <c r="H47" s="453" t="str">
        <f t="shared" si="0"/>
        <v xml:space="preserve"> </v>
      </c>
      <c r="I47" s="454" t="str">
        <f t="shared" si="1"/>
        <v>01.01.2026</v>
      </c>
      <c r="J47" s="454" t="str">
        <f t="shared" si="2"/>
        <v>31.12.2026</v>
      </c>
      <c r="K47" s="455">
        <f t="shared" si="3"/>
        <v>261</v>
      </c>
      <c r="L47" s="455">
        <f t="shared" si="4"/>
        <v>2349</v>
      </c>
      <c r="M47" s="455">
        <f t="shared" si="5"/>
        <v>-2349</v>
      </c>
      <c r="N47" s="56" t="str">
        <f>IFERROR(VLOOKUP($H47,'Leistungsn. BE m IV-R u Abklär '!N:N,1,0),"")</f>
        <v xml:space="preserve"> </v>
      </c>
    </row>
    <row r="48" spans="1:14" ht="13.5" customHeight="1" x14ac:dyDescent="0.2">
      <c r="A48" s="307"/>
      <c r="B48" s="307"/>
      <c r="C48" s="307"/>
      <c r="D48" s="307"/>
      <c r="E48" s="308"/>
      <c r="F48" s="308"/>
      <c r="G48" s="309"/>
      <c r="H48" s="453" t="str">
        <f t="shared" si="0"/>
        <v xml:space="preserve"> </v>
      </c>
      <c r="I48" s="454" t="str">
        <f t="shared" si="1"/>
        <v>01.01.2026</v>
      </c>
      <c r="J48" s="454" t="str">
        <f t="shared" si="2"/>
        <v>31.12.2026</v>
      </c>
      <c r="K48" s="455">
        <f t="shared" si="3"/>
        <v>261</v>
      </c>
      <c r="L48" s="455">
        <f t="shared" si="4"/>
        <v>2349</v>
      </c>
      <c r="M48" s="455">
        <f t="shared" si="5"/>
        <v>-2349</v>
      </c>
      <c r="N48" s="56" t="str">
        <f>IFERROR(VLOOKUP($H48,'Leistungsn. BE m IV-R u Abklär '!N:N,1,0),"")</f>
        <v xml:space="preserve"> </v>
      </c>
    </row>
    <row r="49" spans="1:14" ht="13.5" customHeight="1" x14ac:dyDescent="0.2">
      <c r="A49" s="307"/>
      <c r="B49" s="307"/>
      <c r="C49" s="307"/>
      <c r="D49" s="307"/>
      <c r="E49" s="308"/>
      <c r="F49" s="308"/>
      <c r="G49" s="309"/>
      <c r="H49" s="453" t="str">
        <f t="shared" si="0"/>
        <v xml:space="preserve"> </v>
      </c>
      <c r="I49" s="454" t="str">
        <f t="shared" si="1"/>
        <v>01.01.2026</v>
      </c>
      <c r="J49" s="454" t="str">
        <f t="shared" si="2"/>
        <v>31.12.2026</v>
      </c>
      <c r="K49" s="455">
        <f t="shared" si="3"/>
        <v>261</v>
      </c>
      <c r="L49" s="455">
        <f t="shared" si="4"/>
        <v>2349</v>
      </c>
      <c r="M49" s="455">
        <f t="shared" si="5"/>
        <v>-2349</v>
      </c>
      <c r="N49" s="56" t="str">
        <f>IFERROR(VLOOKUP($H49,'Leistungsn. BE m IV-R u Abklär '!N:N,1,0),"")</f>
        <v xml:space="preserve"> </v>
      </c>
    </row>
    <row r="50" spans="1:14" ht="13.5" customHeight="1" x14ac:dyDescent="0.2">
      <c r="A50" s="307"/>
      <c r="B50" s="307"/>
      <c r="C50" s="307"/>
      <c r="D50" s="307"/>
      <c r="E50" s="308"/>
      <c r="F50" s="308"/>
      <c r="G50" s="309"/>
      <c r="H50" s="453" t="str">
        <f t="shared" si="0"/>
        <v xml:space="preserve"> </v>
      </c>
      <c r="I50" s="454" t="str">
        <f t="shared" si="1"/>
        <v>01.01.2026</v>
      </c>
      <c r="J50" s="454" t="str">
        <f t="shared" si="2"/>
        <v>31.12.2026</v>
      </c>
      <c r="K50" s="455">
        <f t="shared" si="3"/>
        <v>261</v>
      </c>
      <c r="L50" s="455">
        <f t="shared" si="4"/>
        <v>2349</v>
      </c>
      <c r="M50" s="455">
        <f t="shared" si="5"/>
        <v>-2349</v>
      </c>
      <c r="N50" s="56" t="str">
        <f>IFERROR(VLOOKUP($H50,'Leistungsn. BE m IV-R u Abklär '!N:N,1,0),"")</f>
        <v xml:space="preserve"> </v>
      </c>
    </row>
    <row r="51" spans="1:14" ht="13.5" customHeight="1" x14ac:dyDescent="0.2">
      <c r="A51" s="307"/>
      <c r="B51" s="307"/>
      <c r="C51" s="307"/>
      <c r="D51" s="307"/>
      <c r="E51" s="308"/>
      <c r="F51" s="308"/>
      <c r="G51" s="309"/>
      <c r="H51" s="453" t="str">
        <f t="shared" si="0"/>
        <v xml:space="preserve"> </v>
      </c>
      <c r="I51" s="454" t="str">
        <f t="shared" si="1"/>
        <v>01.01.2026</v>
      </c>
      <c r="J51" s="454" t="str">
        <f t="shared" si="2"/>
        <v>31.12.2026</v>
      </c>
      <c r="K51" s="455">
        <f t="shared" si="3"/>
        <v>261</v>
      </c>
      <c r="L51" s="455">
        <f t="shared" si="4"/>
        <v>2349</v>
      </c>
      <c r="M51" s="455">
        <f t="shared" si="5"/>
        <v>-2349</v>
      </c>
      <c r="N51" s="56" t="str">
        <f>IFERROR(VLOOKUP($H51,'Leistungsn. BE m IV-R u Abklär '!N:N,1,0),"")</f>
        <v xml:space="preserve"> </v>
      </c>
    </row>
    <row r="52" spans="1:14" ht="13.5" customHeight="1" x14ac:dyDescent="0.2">
      <c r="A52" s="307"/>
      <c r="B52" s="307"/>
      <c r="C52" s="307"/>
      <c r="D52" s="307"/>
      <c r="E52" s="308"/>
      <c r="F52" s="308"/>
      <c r="G52" s="309"/>
      <c r="H52" s="453" t="str">
        <f t="shared" si="0"/>
        <v xml:space="preserve"> </v>
      </c>
      <c r="I52" s="454" t="str">
        <f t="shared" si="1"/>
        <v>01.01.2026</v>
      </c>
      <c r="J52" s="454" t="str">
        <f t="shared" si="2"/>
        <v>31.12.2026</v>
      </c>
      <c r="K52" s="455">
        <f t="shared" si="3"/>
        <v>261</v>
      </c>
      <c r="L52" s="455">
        <f t="shared" si="4"/>
        <v>2349</v>
      </c>
      <c r="M52" s="455">
        <f t="shared" si="5"/>
        <v>-2349</v>
      </c>
      <c r="N52" s="56" t="str">
        <f>IFERROR(VLOOKUP($H52,'Leistungsn. BE m IV-R u Abklär '!N:N,1,0),"")</f>
        <v xml:space="preserve"> </v>
      </c>
    </row>
    <row r="53" spans="1:14" ht="13.5" customHeight="1" x14ac:dyDescent="0.2">
      <c r="A53" s="307"/>
      <c r="B53" s="307"/>
      <c r="C53" s="307"/>
      <c r="D53" s="307"/>
      <c r="E53" s="308"/>
      <c r="F53" s="308"/>
      <c r="G53" s="309"/>
      <c r="H53" s="453" t="str">
        <f t="shared" si="0"/>
        <v xml:space="preserve"> </v>
      </c>
      <c r="I53" s="454" t="str">
        <f t="shared" si="1"/>
        <v>01.01.2026</v>
      </c>
      <c r="J53" s="454" t="str">
        <f t="shared" si="2"/>
        <v>31.12.2026</v>
      </c>
      <c r="K53" s="455">
        <f t="shared" si="3"/>
        <v>261</v>
      </c>
      <c r="L53" s="455">
        <f t="shared" si="4"/>
        <v>2349</v>
      </c>
      <c r="M53" s="455">
        <f t="shared" si="5"/>
        <v>-2349</v>
      </c>
      <c r="N53" s="56" t="str">
        <f>IFERROR(VLOOKUP($H53,'Leistungsn. BE m IV-R u Abklär '!N:N,1,0),"")</f>
        <v xml:space="preserve"> </v>
      </c>
    </row>
    <row r="54" spans="1:14" ht="13.5" customHeight="1" x14ac:dyDescent="0.2">
      <c r="A54" s="307"/>
      <c r="B54" s="307"/>
      <c r="C54" s="307"/>
      <c r="D54" s="307"/>
      <c r="E54" s="308"/>
      <c r="F54" s="308"/>
      <c r="G54" s="309"/>
      <c r="H54" s="453" t="str">
        <f t="shared" si="0"/>
        <v xml:space="preserve"> </v>
      </c>
      <c r="I54" s="454" t="str">
        <f t="shared" si="1"/>
        <v>01.01.2026</v>
      </c>
      <c r="J54" s="454" t="str">
        <f t="shared" si="2"/>
        <v>31.12.2026</v>
      </c>
      <c r="K54" s="455">
        <f t="shared" si="3"/>
        <v>261</v>
      </c>
      <c r="L54" s="455">
        <f t="shared" si="4"/>
        <v>2349</v>
      </c>
      <c r="M54" s="455">
        <f t="shared" si="5"/>
        <v>-2349</v>
      </c>
      <c r="N54" s="56" t="str">
        <f>IFERROR(VLOOKUP($H54,'Leistungsn. BE m IV-R u Abklär '!N:N,1,0),"")</f>
        <v xml:space="preserve"> </v>
      </c>
    </row>
    <row r="55" spans="1:14" ht="13.5" customHeight="1" x14ac:dyDescent="0.2">
      <c r="A55" s="307"/>
      <c r="B55" s="307"/>
      <c r="C55" s="307"/>
      <c r="D55" s="307"/>
      <c r="E55" s="308"/>
      <c r="F55" s="308"/>
      <c r="G55" s="309"/>
      <c r="H55" s="453" t="str">
        <f t="shared" si="0"/>
        <v xml:space="preserve"> </v>
      </c>
      <c r="I55" s="454" t="str">
        <f t="shared" si="1"/>
        <v>01.01.2026</v>
      </c>
      <c r="J55" s="454" t="str">
        <f t="shared" si="2"/>
        <v>31.12.2026</v>
      </c>
      <c r="K55" s="455">
        <f t="shared" si="3"/>
        <v>261</v>
      </c>
      <c r="L55" s="455">
        <f t="shared" si="4"/>
        <v>2349</v>
      </c>
      <c r="M55" s="455">
        <f t="shared" si="5"/>
        <v>-2349</v>
      </c>
      <c r="N55" s="56" t="str">
        <f>IFERROR(VLOOKUP($H55,'Leistungsn. BE m IV-R u Abklär '!N:N,1,0),"")</f>
        <v xml:space="preserve"> </v>
      </c>
    </row>
    <row r="56" spans="1:14" ht="13.5" customHeight="1" x14ac:dyDescent="0.2">
      <c r="A56" s="307"/>
      <c r="B56" s="307"/>
      <c r="C56" s="307"/>
      <c r="D56" s="307"/>
      <c r="E56" s="308"/>
      <c r="F56" s="308"/>
      <c r="G56" s="309"/>
      <c r="H56" s="453" t="str">
        <f t="shared" si="0"/>
        <v xml:space="preserve"> </v>
      </c>
      <c r="I56" s="454" t="str">
        <f t="shared" si="1"/>
        <v>01.01.2026</v>
      </c>
      <c r="J56" s="454" t="str">
        <f t="shared" si="2"/>
        <v>31.12.2026</v>
      </c>
      <c r="K56" s="455">
        <f t="shared" si="3"/>
        <v>261</v>
      </c>
      <c r="L56" s="455">
        <f t="shared" si="4"/>
        <v>2349</v>
      </c>
      <c r="M56" s="455">
        <f t="shared" si="5"/>
        <v>-2349</v>
      </c>
      <c r="N56" s="56" t="str">
        <f>IFERROR(VLOOKUP($H56,'Leistungsn. BE m IV-R u Abklär '!N:N,1,0),"")</f>
        <v xml:space="preserve"> </v>
      </c>
    </row>
    <row r="57" spans="1:14" ht="13.5" customHeight="1" x14ac:dyDescent="0.2">
      <c r="A57" s="307"/>
      <c r="B57" s="307"/>
      <c r="C57" s="307"/>
      <c r="D57" s="307"/>
      <c r="E57" s="308"/>
      <c r="F57" s="308"/>
      <c r="G57" s="309"/>
      <c r="H57" s="453" t="str">
        <f t="shared" si="0"/>
        <v xml:space="preserve"> </v>
      </c>
      <c r="I57" s="454" t="str">
        <f t="shared" si="1"/>
        <v>01.01.2026</v>
      </c>
      <c r="J57" s="454" t="str">
        <f t="shared" si="2"/>
        <v>31.12.2026</v>
      </c>
      <c r="K57" s="455">
        <f t="shared" si="3"/>
        <v>261</v>
      </c>
      <c r="L57" s="455">
        <f t="shared" si="4"/>
        <v>2349</v>
      </c>
      <c r="M57" s="455">
        <f t="shared" si="5"/>
        <v>-2349</v>
      </c>
      <c r="N57" s="56" t="str">
        <f>IFERROR(VLOOKUP($H57,'Leistungsn. BE m IV-R u Abklär '!N:N,1,0),"")</f>
        <v xml:space="preserve"> </v>
      </c>
    </row>
    <row r="58" spans="1:14" ht="13.5" customHeight="1" x14ac:dyDescent="0.2">
      <c r="A58" s="307"/>
      <c r="B58" s="307"/>
      <c r="C58" s="307"/>
      <c r="D58" s="307"/>
      <c r="E58" s="308"/>
      <c r="F58" s="308"/>
      <c r="G58" s="309"/>
      <c r="H58" s="453" t="str">
        <f t="shared" si="0"/>
        <v xml:space="preserve"> </v>
      </c>
      <c r="I58" s="454" t="str">
        <f t="shared" si="1"/>
        <v>01.01.2026</v>
      </c>
      <c r="J58" s="454" t="str">
        <f t="shared" si="2"/>
        <v>31.12.2026</v>
      </c>
      <c r="K58" s="455">
        <f t="shared" si="3"/>
        <v>261</v>
      </c>
      <c r="L58" s="455">
        <f t="shared" si="4"/>
        <v>2349</v>
      </c>
      <c r="M58" s="455">
        <f t="shared" si="5"/>
        <v>-2349</v>
      </c>
      <c r="N58" s="56" t="str">
        <f>IFERROR(VLOOKUP($H58,'Leistungsn. BE m IV-R u Abklär '!N:N,1,0),"")</f>
        <v xml:space="preserve"> </v>
      </c>
    </row>
    <row r="59" spans="1:14" ht="13.5" customHeight="1" x14ac:dyDescent="0.2">
      <c r="A59" s="307"/>
      <c r="B59" s="307"/>
      <c r="C59" s="307"/>
      <c r="D59" s="307"/>
      <c r="E59" s="308"/>
      <c r="F59" s="308"/>
      <c r="G59" s="309"/>
      <c r="H59" s="453" t="str">
        <f t="shared" si="0"/>
        <v xml:space="preserve"> </v>
      </c>
      <c r="I59" s="454" t="str">
        <f t="shared" si="1"/>
        <v>01.01.2026</v>
      </c>
      <c r="J59" s="454" t="str">
        <f t="shared" si="2"/>
        <v>31.12.2026</v>
      </c>
      <c r="K59" s="455">
        <f t="shared" si="3"/>
        <v>261</v>
      </c>
      <c r="L59" s="455">
        <f t="shared" si="4"/>
        <v>2349</v>
      </c>
      <c r="M59" s="455">
        <f t="shared" si="5"/>
        <v>-2349</v>
      </c>
      <c r="N59" s="56" t="str">
        <f>IFERROR(VLOOKUP($H59,'Leistungsn. BE m IV-R u Abklär '!N:N,1,0),"")</f>
        <v xml:space="preserve"> </v>
      </c>
    </row>
    <row r="60" spans="1:14" ht="13.5" customHeight="1" x14ac:dyDescent="0.2">
      <c r="A60" s="307"/>
      <c r="B60" s="307"/>
      <c r="C60" s="307"/>
      <c r="D60" s="307"/>
      <c r="E60" s="308"/>
      <c r="F60" s="308"/>
      <c r="G60" s="309"/>
      <c r="H60" s="453" t="str">
        <f t="shared" si="0"/>
        <v xml:space="preserve"> </v>
      </c>
      <c r="I60" s="454" t="str">
        <f t="shared" si="1"/>
        <v>01.01.2026</v>
      </c>
      <c r="J60" s="454" t="str">
        <f t="shared" si="2"/>
        <v>31.12.2026</v>
      </c>
      <c r="K60" s="455">
        <f t="shared" si="3"/>
        <v>261</v>
      </c>
      <c r="L60" s="455">
        <f t="shared" si="4"/>
        <v>2349</v>
      </c>
      <c r="M60" s="455">
        <f t="shared" si="5"/>
        <v>-2349</v>
      </c>
      <c r="N60" s="56" t="str">
        <f>IFERROR(VLOOKUP($H60,'Leistungsn. BE m IV-R u Abklär '!N:N,1,0),"")</f>
        <v xml:space="preserve"> </v>
      </c>
    </row>
    <row r="61" spans="1:14" ht="13.5" customHeight="1" x14ac:dyDescent="0.2">
      <c r="A61" s="307"/>
      <c r="B61" s="307"/>
      <c r="C61" s="307"/>
      <c r="D61" s="307"/>
      <c r="E61" s="308"/>
      <c r="F61" s="308"/>
      <c r="G61" s="309"/>
      <c r="H61" s="453" t="str">
        <f t="shared" si="0"/>
        <v xml:space="preserve"> </v>
      </c>
      <c r="I61" s="454" t="str">
        <f t="shared" si="1"/>
        <v>01.01.2026</v>
      </c>
      <c r="J61" s="454" t="str">
        <f t="shared" si="2"/>
        <v>31.12.2026</v>
      </c>
      <c r="K61" s="455">
        <f t="shared" si="3"/>
        <v>261</v>
      </c>
      <c r="L61" s="455">
        <f t="shared" si="4"/>
        <v>2349</v>
      </c>
      <c r="M61" s="455">
        <f t="shared" si="5"/>
        <v>-2349</v>
      </c>
      <c r="N61" s="56" t="str">
        <f>IFERROR(VLOOKUP($H61,'Leistungsn. BE m IV-R u Abklär '!N:N,1,0),"")</f>
        <v xml:space="preserve"> </v>
      </c>
    </row>
    <row r="62" spans="1:14" ht="13.5" customHeight="1" x14ac:dyDescent="0.2">
      <c r="A62" s="307"/>
      <c r="B62" s="307"/>
      <c r="C62" s="307"/>
      <c r="D62" s="307"/>
      <c r="E62" s="308"/>
      <c r="F62" s="308"/>
      <c r="G62" s="309"/>
      <c r="H62" s="453" t="str">
        <f t="shared" si="0"/>
        <v xml:space="preserve"> </v>
      </c>
      <c r="I62" s="454" t="str">
        <f t="shared" si="1"/>
        <v>01.01.2026</v>
      </c>
      <c r="J62" s="454" t="str">
        <f t="shared" si="2"/>
        <v>31.12.2026</v>
      </c>
      <c r="K62" s="455">
        <f t="shared" si="3"/>
        <v>261</v>
      </c>
      <c r="L62" s="455">
        <f t="shared" si="4"/>
        <v>2349</v>
      </c>
      <c r="M62" s="455">
        <f t="shared" si="5"/>
        <v>-2349</v>
      </c>
      <c r="N62" s="56" t="str">
        <f>IFERROR(VLOOKUP($H62,'Leistungsn. BE m IV-R u Abklär '!N:N,1,0),"")</f>
        <v xml:space="preserve"> </v>
      </c>
    </row>
    <row r="63" spans="1:14" ht="13.5" customHeight="1" x14ac:dyDescent="0.2">
      <c r="A63" s="307"/>
      <c r="B63" s="307"/>
      <c r="C63" s="307"/>
      <c r="D63" s="307"/>
      <c r="E63" s="308"/>
      <c r="F63" s="308"/>
      <c r="G63" s="309"/>
      <c r="H63" s="453" t="str">
        <f t="shared" si="0"/>
        <v xml:space="preserve"> </v>
      </c>
      <c r="I63" s="454" t="str">
        <f t="shared" si="1"/>
        <v>01.01.2026</v>
      </c>
      <c r="J63" s="454" t="str">
        <f t="shared" si="2"/>
        <v>31.12.2026</v>
      </c>
      <c r="K63" s="455">
        <f t="shared" si="3"/>
        <v>261</v>
      </c>
      <c r="L63" s="455">
        <f t="shared" si="4"/>
        <v>2349</v>
      </c>
      <c r="M63" s="455">
        <f t="shared" si="5"/>
        <v>-2349</v>
      </c>
      <c r="N63" s="56" t="str">
        <f>IFERROR(VLOOKUP($H63,'Leistungsn. BE m IV-R u Abklär '!N:N,1,0),"")</f>
        <v xml:space="preserve"> </v>
      </c>
    </row>
    <row r="64" spans="1:14" ht="13.5" customHeight="1" x14ac:dyDescent="0.2">
      <c r="A64" s="307"/>
      <c r="B64" s="307"/>
      <c r="C64" s="307"/>
      <c r="D64" s="307"/>
      <c r="E64" s="308"/>
      <c r="F64" s="308"/>
      <c r="G64" s="309"/>
      <c r="H64" s="453" t="str">
        <f t="shared" si="0"/>
        <v xml:space="preserve"> </v>
      </c>
      <c r="I64" s="454" t="str">
        <f t="shared" si="1"/>
        <v>01.01.2026</v>
      </c>
      <c r="J64" s="454" t="str">
        <f t="shared" si="2"/>
        <v>31.12.2026</v>
      </c>
      <c r="K64" s="455">
        <f t="shared" si="3"/>
        <v>261</v>
      </c>
      <c r="L64" s="455">
        <f t="shared" si="4"/>
        <v>2349</v>
      </c>
      <c r="M64" s="455">
        <f t="shared" si="5"/>
        <v>-2349</v>
      </c>
      <c r="N64" s="56" t="str">
        <f>IFERROR(VLOOKUP($H64,'Leistungsn. BE m IV-R u Abklär '!N:N,1,0),"")</f>
        <v xml:space="preserve"> </v>
      </c>
    </row>
    <row r="65" spans="1:14" ht="13.5" customHeight="1" x14ac:dyDescent="0.2">
      <c r="A65" s="307"/>
      <c r="B65" s="307"/>
      <c r="C65" s="307"/>
      <c r="D65" s="307"/>
      <c r="E65" s="308"/>
      <c r="F65" s="308"/>
      <c r="G65" s="309"/>
      <c r="H65" s="453" t="str">
        <f t="shared" si="0"/>
        <v xml:space="preserve"> </v>
      </c>
      <c r="I65" s="454" t="str">
        <f t="shared" si="1"/>
        <v>01.01.2026</v>
      </c>
      <c r="J65" s="454" t="str">
        <f t="shared" si="2"/>
        <v>31.12.2026</v>
      </c>
      <c r="K65" s="455">
        <f t="shared" si="3"/>
        <v>261</v>
      </c>
      <c r="L65" s="455">
        <f t="shared" si="4"/>
        <v>2349</v>
      </c>
      <c r="M65" s="455">
        <f t="shared" si="5"/>
        <v>-2349</v>
      </c>
      <c r="N65" s="56" t="str">
        <f>IFERROR(VLOOKUP($H65,'Leistungsn. BE m IV-R u Abklär '!N:N,1,0),"")</f>
        <v xml:space="preserve"> </v>
      </c>
    </row>
    <row r="66" spans="1:14" ht="13.5" customHeight="1" x14ac:dyDescent="0.2">
      <c r="A66" s="307"/>
      <c r="B66" s="307"/>
      <c r="C66" s="307"/>
      <c r="D66" s="307"/>
      <c r="E66" s="308"/>
      <c r="F66" s="308"/>
      <c r="G66" s="309"/>
      <c r="H66" s="453" t="str">
        <f t="shared" si="0"/>
        <v xml:space="preserve"> </v>
      </c>
      <c r="I66" s="454" t="str">
        <f t="shared" si="1"/>
        <v>01.01.2026</v>
      </c>
      <c r="J66" s="454" t="str">
        <f t="shared" si="2"/>
        <v>31.12.2026</v>
      </c>
      <c r="K66" s="455">
        <f t="shared" si="3"/>
        <v>261</v>
      </c>
      <c r="L66" s="455">
        <f t="shared" si="4"/>
        <v>2349</v>
      </c>
      <c r="M66" s="455">
        <f t="shared" si="5"/>
        <v>-2349</v>
      </c>
      <c r="N66" s="56" t="str">
        <f>IFERROR(VLOOKUP($H66,'Leistungsn. BE m IV-R u Abklär '!N:N,1,0),"")</f>
        <v xml:space="preserve"> </v>
      </c>
    </row>
    <row r="67" spans="1:14" ht="13.5" customHeight="1" x14ac:dyDescent="0.2">
      <c r="A67" s="307"/>
      <c r="B67" s="307"/>
      <c r="C67" s="307"/>
      <c r="D67" s="307"/>
      <c r="E67" s="308"/>
      <c r="F67" s="308"/>
      <c r="G67" s="309"/>
      <c r="H67" s="453" t="str">
        <f t="shared" si="0"/>
        <v xml:space="preserve"> </v>
      </c>
      <c r="I67" s="454" t="str">
        <f t="shared" si="1"/>
        <v>01.01.2026</v>
      </c>
      <c r="J67" s="454" t="str">
        <f t="shared" si="2"/>
        <v>31.12.2026</v>
      </c>
      <c r="K67" s="455">
        <f t="shared" si="3"/>
        <v>261</v>
      </c>
      <c r="L67" s="455">
        <f t="shared" si="4"/>
        <v>2349</v>
      </c>
      <c r="M67" s="455">
        <f t="shared" si="5"/>
        <v>-2349</v>
      </c>
      <c r="N67" s="56" t="str">
        <f>IFERROR(VLOOKUP($H67,'Leistungsn. BE m IV-R u Abklär '!N:N,1,0),"")</f>
        <v xml:space="preserve"> </v>
      </c>
    </row>
    <row r="68" spans="1:14" ht="13.5" customHeight="1" x14ac:dyDescent="0.2">
      <c r="A68" s="307"/>
      <c r="B68" s="307"/>
      <c r="C68" s="307"/>
      <c r="D68" s="307"/>
      <c r="E68" s="308"/>
      <c r="F68" s="308"/>
      <c r="G68" s="309"/>
      <c r="H68" s="453" t="str">
        <f t="shared" si="0"/>
        <v xml:space="preserve"> </v>
      </c>
      <c r="I68" s="454" t="str">
        <f t="shared" si="1"/>
        <v>01.01.2026</v>
      </c>
      <c r="J68" s="454" t="str">
        <f t="shared" si="2"/>
        <v>31.12.2026</v>
      </c>
      <c r="K68" s="455">
        <f t="shared" si="3"/>
        <v>261</v>
      </c>
      <c r="L68" s="455">
        <f t="shared" si="4"/>
        <v>2349</v>
      </c>
      <c r="M68" s="455">
        <f t="shared" si="5"/>
        <v>-2349</v>
      </c>
      <c r="N68" s="56" t="str">
        <f>IFERROR(VLOOKUP($H68,'Leistungsn. BE m IV-R u Abklär '!N:N,1,0),"")</f>
        <v xml:space="preserve"> </v>
      </c>
    </row>
    <row r="69" spans="1:14" ht="13.5" customHeight="1" x14ac:dyDescent="0.2">
      <c r="A69" s="307"/>
      <c r="B69" s="307"/>
      <c r="C69" s="307"/>
      <c r="D69" s="307"/>
      <c r="E69" s="308"/>
      <c r="F69" s="308"/>
      <c r="G69" s="309"/>
      <c r="H69" s="453" t="str">
        <f t="shared" si="0"/>
        <v xml:space="preserve"> </v>
      </c>
      <c r="I69" s="454" t="str">
        <f t="shared" si="1"/>
        <v>01.01.2026</v>
      </c>
      <c r="J69" s="454" t="str">
        <f t="shared" si="2"/>
        <v>31.12.2026</v>
      </c>
      <c r="K69" s="455">
        <f t="shared" si="3"/>
        <v>261</v>
      </c>
      <c r="L69" s="455">
        <f t="shared" si="4"/>
        <v>2349</v>
      </c>
      <c r="M69" s="455">
        <f t="shared" si="5"/>
        <v>-2349</v>
      </c>
      <c r="N69" s="56" t="str">
        <f>IFERROR(VLOOKUP($H69,'Leistungsn. BE m IV-R u Abklär '!N:N,1,0),"")</f>
        <v xml:space="preserve"> </v>
      </c>
    </row>
    <row r="70" spans="1:14" ht="13.5" customHeight="1" x14ac:dyDescent="0.2">
      <c r="A70" s="307"/>
      <c r="B70" s="307"/>
      <c r="C70" s="307"/>
      <c r="D70" s="307"/>
      <c r="E70" s="308"/>
      <c r="F70" s="308"/>
      <c r="G70" s="309"/>
      <c r="H70" s="453" t="str">
        <f t="shared" si="0"/>
        <v xml:space="preserve"> </v>
      </c>
      <c r="I70" s="454" t="str">
        <f t="shared" si="1"/>
        <v>01.01.2026</v>
      </c>
      <c r="J70" s="454" t="str">
        <f t="shared" si="2"/>
        <v>31.12.2026</v>
      </c>
      <c r="K70" s="455">
        <f t="shared" si="3"/>
        <v>261</v>
      </c>
      <c r="L70" s="455">
        <f t="shared" si="4"/>
        <v>2349</v>
      </c>
      <c r="M70" s="455">
        <f t="shared" si="5"/>
        <v>-2349</v>
      </c>
      <c r="N70" s="56" t="str">
        <f>IFERROR(VLOOKUP($H70,'Leistungsn. BE m IV-R u Abklär '!N:N,1,0),"")</f>
        <v xml:space="preserve"> </v>
      </c>
    </row>
    <row r="71" spans="1:14" ht="13.5" customHeight="1" x14ac:dyDescent="0.2">
      <c r="A71" s="307"/>
      <c r="B71" s="307"/>
      <c r="C71" s="307"/>
      <c r="D71" s="307"/>
      <c r="E71" s="308"/>
      <c r="F71" s="308"/>
      <c r="G71" s="309"/>
      <c r="H71" s="453" t="str">
        <f t="shared" si="0"/>
        <v xml:space="preserve"> </v>
      </c>
      <c r="I71" s="454" t="str">
        <f t="shared" si="1"/>
        <v>01.01.2026</v>
      </c>
      <c r="J71" s="454" t="str">
        <f t="shared" si="2"/>
        <v>31.12.2026</v>
      </c>
      <c r="K71" s="455">
        <f t="shared" si="3"/>
        <v>261</v>
      </c>
      <c r="L71" s="455">
        <f t="shared" si="4"/>
        <v>2349</v>
      </c>
      <c r="M71" s="455">
        <f t="shared" si="5"/>
        <v>-2349</v>
      </c>
      <c r="N71" s="56" t="str">
        <f>IFERROR(VLOOKUP($H71,'Leistungsn. BE m IV-R u Abklär '!N:N,1,0),"")</f>
        <v xml:space="preserve"> </v>
      </c>
    </row>
    <row r="72" spans="1:14" ht="13.5" customHeight="1" x14ac:dyDescent="0.2">
      <c r="A72" s="307"/>
      <c r="B72" s="307"/>
      <c r="C72" s="307"/>
      <c r="D72" s="307"/>
      <c r="E72" s="308"/>
      <c r="F72" s="308"/>
      <c r="G72" s="309"/>
      <c r="H72" s="453" t="str">
        <f t="shared" si="0"/>
        <v xml:space="preserve"> </v>
      </c>
      <c r="I72" s="454" t="str">
        <f t="shared" si="1"/>
        <v>01.01.2026</v>
      </c>
      <c r="J72" s="454" t="str">
        <f t="shared" si="2"/>
        <v>31.12.2026</v>
      </c>
      <c r="K72" s="455">
        <f t="shared" si="3"/>
        <v>261</v>
      </c>
      <c r="L72" s="455">
        <f t="shared" si="4"/>
        <v>2349</v>
      </c>
      <c r="M72" s="455">
        <f t="shared" si="5"/>
        <v>-2349</v>
      </c>
      <c r="N72" s="56" t="str">
        <f>IFERROR(VLOOKUP($H72,'Leistungsn. BE m IV-R u Abklär '!N:N,1,0),"")</f>
        <v xml:space="preserve"> </v>
      </c>
    </row>
    <row r="73" spans="1:14" ht="13.5" customHeight="1" x14ac:dyDescent="0.2">
      <c r="A73" s="307"/>
      <c r="B73" s="307"/>
      <c r="C73" s="307"/>
      <c r="D73" s="307"/>
      <c r="E73" s="308"/>
      <c r="F73" s="308"/>
      <c r="G73" s="309"/>
      <c r="H73" s="453" t="str">
        <f t="shared" si="0"/>
        <v xml:space="preserve"> </v>
      </c>
      <c r="I73" s="454" t="str">
        <f t="shared" si="1"/>
        <v>01.01.2026</v>
      </c>
      <c r="J73" s="454" t="str">
        <f t="shared" si="2"/>
        <v>31.12.2026</v>
      </c>
      <c r="K73" s="455">
        <f t="shared" si="3"/>
        <v>261</v>
      </c>
      <c r="L73" s="455">
        <f t="shared" si="4"/>
        <v>2349</v>
      </c>
      <c r="M73" s="455">
        <f t="shared" si="5"/>
        <v>-2349</v>
      </c>
      <c r="N73" s="56" t="str">
        <f>IFERROR(VLOOKUP($H73,'Leistungsn. BE m IV-R u Abklär '!N:N,1,0),"")</f>
        <v xml:space="preserve"> </v>
      </c>
    </row>
    <row r="74" spans="1:14" ht="13.5" customHeight="1" x14ac:dyDescent="0.2">
      <c r="A74" s="307"/>
      <c r="B74" s="307"/>
      <c r="C74" s="307"/>
      <c r="D74" s="307"/>
      <c r="E74" s="308"/>
      <c r="F74" s="308"/>
      <c r="G74" s="309"/>
      <c r="H74" s="453" t="str">
        <f t="shared" si="0"/>
        <v xml:space="preserve"> </v>
      </c>
      <c r="I74" s="454" t="str">
        <f t="shared" si="1"/>
        <v>01.01.2026</v>
      </c>
      <c r="J74" s="454" t="str">
        <f t="shared" si="2"/>
        <v>31.12.2026</v>
      </c>
      <c r="K74" s="455">
        <f t="shared" si="3"/>
        <v>261</v>
      </c>
      <c r="L74" s="455">
        <f t="shared" si="4"/>
        <v>2349</v>
      </c>
      <c r="M74" s="455">
        <f t="shared" si="5"/>
        <v>-2349</v>
      </c>
      <c r="N74" s="56" t="str">
        <f>IFERROR(VLOOKUP($H74,'Leistungsn. BE m IV-R u Abklär '!N:N,1,0),"")</f>
        <v xml:space="preserve"> </v>
      </c>
    </row>
    <row r="75" spans="1:14" ht="13.5" customHeight="1" x14ac:dyDescent="0.2">
      <c r="A75" s="307"/>
      <c r="B75" s="307"/>
      <c r="C75" s="307"/>
      <c r="D75" s="307"/>
      <c r="E75" s="308"/>
      <c r="F75" s="308"/>
      <c r="G75" s="309"/>
      <c r="H75" s="453" t="str">
        <f t="shared" si="0"/>
        <v xml:space="preserve"> </v>
      </c>
      <c r="I75" s="454" t="str">
        <f t="shared" si="1"/>
        <v>01.01.2026</v>
      </c>
      <c r="J75" s="454" t="str">
        <f t="shared" si="2"/>
        <v>31.12.2026</v>
      </c>
      <c r="K75" s="455">
        <f t="shared" si="3"/>
        <v>261</v>
      </c>
      <c r="L75" s="455">
        <f t="shared" si="4"/>
        <v>2349</v>
      </c>
      <c r="M75" s="455">
        <f t="shared" si="5"/>
        <v>-2349</v>
      </c>
      <c r="N75" s="56" t="str">
        <f>IFERROR(VLOOKUP($H75,'Leistungsn. BE m IV-R u Abklär '!N:N,1,0),"")</f>
        <v xml:space="preserve"> </v>
      </c>
    </row>
    <row r="76" spans="1:14" ht="13.5" customHeight="1" x14ac:dyDescent="0.2">
      <c r="A76" s="307"/>
      <c r="B76" s="307"/>
      <c r="C76" s="307"/>
      <c r="D76" s="307"/>
      <c r="E76" s="308"/>
      <c r="F76" s="308"/>
      <c r="G76" s="309"/>
      <c r="H76" s="453" t="str">
        <f t="shared" si="0"/>
        <v xml:space="preserve"> </v>
      </c>
      <c r="I76" s="454" t="str">
        <f t="shared" si="1"/>
        <v>01.01.2026</v>
      </c>
      <c r="J76" s="454" t="str">
        <f t="shared" si="2"/>
        <v>31.12.2026</v>
      </c>
      <c r="K76" s="455">
        <f t="shared" si="3"/>
        <v>261</v>
      </c>
      <c r="L76" s="455">
        <f t="shared" si="4"/>
        <v>2349</v>
      </c>
      <c r="M76" s="455">
        <f t="shared" si="5"/>
        <v>-2349</v>
      </c>
      <c r="N76" s="56" t="str">
        <f>IFERROR(VLOOKUP($H76,'Leistungsn. BE m IV-R u Abklär '!N:N,1,0),"")</f>
        <v xml:space="preserve"> </v>
      </c>
    </row>
    <row r="77" spans="1:14" ht="13.5" customHeight="1" x14ac:dyDescent="0.2">
      <c r="A77" s="307"/>
      <c r="B77" s="307"/>
      <c r="C77" s="307"/>
      <c r="D77" s="307"/>
      <c r="E77" s="308"/>
      <c r="F77" s="308"/>
      <c r="G77" s="309"/>
      <c r="H77" s="453" t="str">
        <f t="shared" si="0"/>
        <v xml:space="preserve"> </v>
      </c>
      <c r="I77" s="454" t="str">
        <f t="shared" si="1"/>
        <v>01.01.2026</v>
      </c>
      <c r="J77" s="454" t="str">
        <f t="shared" si="2"/>
        <v>31.12.2026</v>
      </c>
      <c r="K77" s="455">
        <f t="shared" si="3"/>
        <v>261</v>
      </c>
      <c r="L77" s="455">
        <f t="shared" si="4"/>
        <v>2349</v>
      </c>
      <c r="M77" s="455">
        <f t="shared" si="5"/>
        <v>-2349</v>
      </c>
      <c r="N77" s="56" t="str">
        <f>IFERROR(VLOOKUP($H77,'Leistungsn. BE m IV-R u Abklär '!N:N,1,0),"")</f>
        <v xml:space="preserve"> </v>
      </c>
    </row>
    <row r="78" spans="1:14" ht="13.5" customHeight="1" x14ac:dyDescent="0.2">
      <c r="A78" s="307"/>
      <c r="B78" s="307"/>
      <c r="C78" s="307"/>
      <c r="D78" s="307"/>
      <c r="E78" s="308"/>
      <c r="F78" s="308"/>
      <c r="G78" s="309"/>
      <c r="H78" s="453" t="str">
        <f t="shared" si="0"/>
        <v xml:space="preserve"> </v>
      </c>
      <c r="I78" s="454" t="str">
        <f t="shared" si="1"/>
        <v>01.01.2026</v>
      </c>
      <c r="J78" s="454" t="str">
        <f t="shared" si="2"/>
        <v>31.12.2026</v>
      </c>
      <c r="K78" s="455">
        <f t="shared" si="3"/>
        <v>261</v>
      </c>
      <c r="L78" s="455">
        <f t="shared" si="4"/>
        <v>2349</v>
      </c>
      <c r="M78" s="455">
        <f t="shared" si="5"/>
        <v>-2349</v>
      </c>
      <c r="N78" s="56" t="str">
        <f>IFERROR(VLOOKUP($H78,'Leistungsn. BE m IV-R u Abklär '!N:N,1,0),"")</f>
        <v xml:space="preserve"> </v>
      </c>
    </row>
    <row r="79" spans="1:14" ht="13.5" customHeight="1" x14ac:dyDescent="0.2">
      <c r="A79" s="307"/>
      <c r="B79" s="307"/>
      <c r="C79" s="307"/>
      <c r="D79" s="307"/>
      <c r="E79" s="308"/>
      <c r="F79" s="308"/>
      <c r="G79" s="309"/>
      <c r="H79" s="453" t="str">
        <f t="shared" si="0"/>
        <v xml:space="preserve"> </v>
      </c>
      <c r="I79" s="454" t="str">
        <f t="shared" si="1"/>
        <v>01.01.2026</v>
      </c>
      <c r="J79" s="454" t="str">
        <f t="shared" si="2"/>
        <v>31.12.2026</v>
      </c>
      <c r="K79" s="455">
        <f t="shared" si="3"/>
        <v>261</v>
      </c>
      <c r="L79" s="455">
        <f t="shared" si="4"/>
        <v>2349</v>
      </c>
      <c r="M79" s="455">
        <f t="shared" si="5"/>
        <v>-2349</v>
      </c>
      <c r="N79" s="56" t="str">
        <f>IFERROR(VLOOKUP($H79,'Leistungsn. BE m IV-R u Abklär '!N:N,1,0),"")</f>
        <v xml:space="preserve"> </v>
      </c>
    </row>
    <row r="80" spans="1:14" ht="13.5" customHeight="1" x14ac:dyDescent="0.2">
      <c r="A80" s="307"/>
      <c r="B80" s="307"/>
      <c r="C80" s="307"/>
      <c r="D80" s="307"/>
      <c r="E80" s="308"/>
      <c r="F80" s="308"/>
      <c r="G80" s="309"/>
      <c r="H80" s="453" t="str">
        <f t="shared" si="0"/>
        <v xml:space="preserve"> </v>
      </c>
      <c r="I80" s="454" t="str">
        <f t="shared" si="1"/>
        <v>01.01.2026</v>
      </c>
      <c r="J80" s="454" t="str">
        <f t="shared" si="2"/>
        <v>31.12.2026</v>
      </c>
      <c r="K80" s="455">
        <f t="shared" si="3"/>
        <v>261</v>
      </c>
      <c r="L80" s="455">
        <f t="shared" si="4"/>
        <v>2349</v>
      </c>
      <c r="M80" s="455">
        <f t="shared" si="5"/>
        <v>-2349</v>
      </c>
      <c r="N80" s="56" t="str">
        <f>IFERROR(VLOOKUP($H80,'Leistungsn. BE m IV-R u Abklär '!N:N,1,0),"")</f>
        <v xml:space="preserve"> </v>
      </c>
    </row>
    <row r="81" spans="1:14" ht="13.5" customHeight="1" x14ac:dyDescent="0.2">
      <c r="A81" s="307"/>
      <c r="B81" s="307"/>
      <c r="C81" s="307"/>
      <c r="D81" s="307"/>
      <c r="E81" s="308"/>
      <c r="F81" s="308"/>
      <c r="G81" s="309"/>
      <c r="H81" s="453" t="str">
        <f t="shared" si="0"/>
        <v xml:space="preserve"> </v>
      </c>
      <c r="I81" s="454" t="str">
        <f t="shared" si="1"/>
        <v>01.01.2026</v>
      </c>
      <c r="J81" s="454" t="str">
        <f t="shared" si="2"/>
        <v>31.12.2026</v>
      </c>
      <c r="K81" s="455">
        <f t="shared" si="3"/>
        <v>261</v>
      </c>
      <c r="L81" s="455">
        <f t="shared" si="4"/>
        <v>2349</v>
      </c>
      <c r="M81" s="455">
        <f t="shared" si="5"/>
        <v>-2349</v>
      </c>
      <c r="N81" s="56" t="str">
        <f>IFERROR(VLOOKUP($H81,'Leistungsn. BE m IV-R u Abklär '!N:N,1,0),"")</f>
        <v xml:space="preserve"> </v>
      </c>
    </row>
    <row r="82" spans="1:14" ht="13.5" customHeight="1" x14ac:dyDescent="0.2">
      <c r="A82" s="307"/>
      <c r="B82" s="307"/>
      <c r="C82" s="307"/>
      <c r="D82" s="307"/>
      <c r="E82" s="308"/>
      <c r="F82" s="308"/>
      <c r="G82" s="309"/>
      <c r="H82" s="453" t="str">
        <f t="shared" si="0"/>
        <v xml:space="preserve"> </v>
      </c>
      <c r="I82" s="454" t="str">
        <f t="shared" si="1"/>
        <v>01.01.2026</v>
      </c>
      <c r="J82" s="454" t="str">
        <f t="shared" si="2"/>
        <v>31.12.2026</v>
      </c>
      <c r="K82" s="455">
        <f t="shared" si="3"/>
        <v>261</v>
      </c>
      <c r="L82" s="455">
        <f t="shared" si="4"/>
        <v>2349</v>
      </c>
      <c r="M82" s="455">
        <f t="shared" si="5"/>
        <v>-2349</v>
      </c>
      <c r="N82" s="56" t="str">
        <f>IFERROR(VLOOKUP($H82,'Leistungsn. BE m IV-R u Abklär '!N:N,1,0),"")</f>
        <v xml:space="preserve"> </v>
      </c>
    </row>
    <row r="83" spans="1:14" ht="13.5" customHeight="1" x14ac:dyDescent="0.2">
      <c r="A83" s="307"/>
      <c r="B83" s="307"/>
      <c r="C83" s="307"/>
      <c r="D83" s="307"/>
      <c r="E83" s="308"/>
      <c r="F83" s="308"/>
      <c r="G83" s="309"/>
      <c r="H83" s="453" t="str">
        <f t="shared" si="0"/>
        <v xml:space="preserve"> </v>
      </c>
      <c r="I83" s="454" t="str">
        <f t="shared" si="1"/>
        <v>01.01.2026</v>
      </c>
      <c r="J83" s="454" t="str">
        <f t="shared" si="2"/>
        <v>31.12.2026</v>
      </c>
      <c r="K83" s="455">
        <f t="shared" si="3"/>
        <v>261</v>
      </c>
      <c r="L83" s="455">
        <f t="shared" si="4"/>
        <v>2349</v>
      </c>
      <c r="M83" s="455">
        <f t="shared" si="5"/>
        <v>-2349</v>
      </c>
      <c r="N83" s="56" t="str">
        <f>IFERROR(VLOOKUP($H83,'Leistungsn. BE m IV-R u Abklär '!N:N,1,0),"")</f>
        <v xml:space="preserve"> </v>
      </c>
    </row>
    <row r="84" spans="1:14" ht="13.5" customHeight="1" x14ac:dyDescent="0.2">
      <c r="A84" s="307"/>
      <c r="B84" s="307"/>
      <c r="C84" s="307"/>
      <c r="D84" s="307"/>
      <c r="E84" s="308"/>
      <c r="F84" s="308"/>
      <c r="G84" s="309"/>
      <c r="H84" s="453" t="str">
        <f t="shared" si="0"/>
        <v xml:space="preserve"> </v>
      </c>
      <c r="I84" s="454" t="str">
        <f t="shared" si="1"/>
        <v>01.01.2026</v>
      </c>
      <c r="J84" s="454" t="str">
        <f t="shared" si="2"/>
        <v>31.12.2026</v>
      </c>
      <c r="K84" s="455">
        <f t="shared" si="3"/>
        <v>261</v>
      </c>
      <c r="L84" s="455">
        <f t="shared" si="4"/>
        <v>2349</v>
      </c>
      <c r="M84" s="455">
        <f t="shared" si="5"/>
        <v>-2349</v>
      </c>
      <c r="N84" s="56" t="str">
        <f>IFERROR(VLOOKUP($H84,'Leistungsn. BE m IV-R u Abklär '!N:N,1,0),"")</f>
        <v xml:space="preserve"> </v>
      </c>
    </row>
    <row r="85" spans="1:14" ht="13.5" customHeight="1" x14ac:dyDescent="0.2">
      <c r="A85" s="307"/>
      <c r="B85" s="307"/>
      <c r="C85" s="307"/>
      <c r="D85" s="307"/>
      <c r="E85" s="308"/>
      <c r="F85" s="308"/>
      <c r="G85" s="309"/>
      <c r="H85" s="453" t="str">
        <f t="shared" ref="H85:H148" si="6">CONCATENATE(A85," ",B85)</f>
        <v xml:space="preserve"> </v>
      </c>
      <c r="I85" s="454" t="str">
        <f t="shared" ref="I85:I148" si="7">IF(YEAR($E85)&lt;$B$4,CONCATENATE("01.01.",$B$4),$E85)</f>
        <v>01.01.2026</v>
      </c>
      <c r="J85" s="454" t="str">
        <f t="shared" ref="J85:J148" si="8">IF(F85="",CONCATENATE("31.12.",$B$4),F85)</f>
        <v>31.12.2026</v>
      </c>
      <c r="K85" s="455">
        <f t="shared" ref="K85:K148" si="9">NETWORKDAYS(I85,J85)</f>
        <v>261</v>
      </c>
      <c r="L85" s="455">
        <f t="shared" ref="L85:L148" si="10">K85*9</f>
        <v>2349</v>
      </c>
      <c r="M85" s="455">
        <f t="shared" ref="M85:M148" si="11">G85-L85</f>
        <v>-2349</v>
      </c>
      <c r="N85" s="56" t="str">
        <f>IFERROR(VLOOKUP($H85,'Leistungsn. BE m IV-R u Abklär '!N:N,1,0),"")</f>
        <v xml:space="preserve"> </v>
      </c>
    </row>
    <row r="86" spans="1:14" ht="13.5" customHeight="1" x14ac:dyDescent="0.2">
      <c r="A86" s="307"/>
      <c r="B86" s="307"/>
      <c r="C86" s="307"/>
      <c r="D86" s="307"/>
      <c r="E86" s="308"/>
      <c r="F86" s="308"/>
      <c r="G86" s="309"/>
      <c r="H86" s="453" t="str">
        <f t="shared" si="6"/>
        <v xml:space="preserve"> </v>
      </c>
      <c r="I86" s="454" t="str">
        <f t="shared" si="7"/>
        <v>01.01.2026</v>
      </c>
      <c r="J86" s="454" t="str">
        <f t="shared" si="8"/>
        <v>31.12.2026</v>
      </c>
      <c r="K86" s="455">
        <f t="shared" si="9"/>
        <v>261</v>
      </c>
      <c r="L86" s="455">
        <f t="shared" si="10"/>
        <v>2349</v>
      </c>
      <c r="M86" s="455">
        <f t="shared" si="11"/>
        <v>-2349</v>
      </c>
      <c r="N86" s="56" t="str">
        <f>IFERROR(VLOOKUP($H86,'Leistungsn. BE m IV-R u Abklär '!N:N,1,0),"")</f>
        <v xml:space="preserve"> </v>
      </c>
    </row>
    <row r="87" spans="1:14" ht="13.5" customHeight="1" x14ac:dyDescent="0.2">
      <c r="A87" s="307"/>
      <c r="B87" s="307"/>
      <c r="C87" s="307"/>
      <c r="D87" s="307"/>
      <c r="E87" s="308"/>
      <c r="F87" s="308"/>
      <c r="G87" s="309"/>
      <c r="H87" s="453" t="str">
        <f t="shared" si="6"/>
        <v xml:space="preserve"> </v>
      </c>
      <c r="I87" s="454" t="str">
        <f t="shared" si="7"/>
        <v>01.01.2026</v>
      </c>
      <c r="J87" s="454" t="str">
        <f t="shared" si="8"/>
        <v>31.12.2026</v>
      </c>
      <c r="K87" s="455">
        <f t="shared" si="9"/>
        <v>261</v>
      </c>
      <c r="L87" s="455">
        <f t="shared" si="10"/>
        <v>2349</v>
      </c>
      <c r="M87" s="455">
        <f t="shared" si="11"/>
        <v>-2349</v>
      </c>
      <c r="N87" s="56" t="str">
        <f>IFERROR(VLOOKUP($H87,'Leistungsn. BE m IV-R u Abklär '!N:N,1,0),"")</f>
        <v xml:space="preserve"> </v>
      </c>
    </row>
    <row r="88" spans="1:14" ht="13.5" customHeight="1" x14ac:dyDescent="0.2">
      <c r="A88" s="307"/>
      <c r="B88" s="307"/>
      <c r="C88" s="307"/>
      <c r="D88" s="307"/>
      <c r="E88" s="308"/>
      <c r="F88" s="308"/>
      <c r="G88" s="309"/>
      <c r="H88" s="453" t="str">
        <f t="shared" si="6"/>
        <v xml:space="preserve"> </v>
      </c>
      <c r="I88" s="454" t="str">
        <f t="shared" si="7"/>
        <v>01.01.2026</v>
      </c>
      <c r="J88" s="454" t="str">
        <f t="shared" si="8"/>
        <v>31.12.2026</v>
      </c>
      <c r="K88" s="455">
        <f t="shared" si="9"/>
        <v>261</v>
      </c>
      <c r="L88" s="455">
        <f t="shared" si="10"/>
        <v>2349</v>
      </c>
      <c r="M88" s="455">
        <f t="shared" si="11"/>
        <v>-2349</v>
      </c>
      <c r="N88" s="56" t="str">
        <f>IFERROR(VLOOKUP($H88,'Leistungsn. BE m IV-R u Abklär '!N:N,1,0),"")</f>
        <v xml:space="preserve"> </v>
      </c>
    </row>
    <row r="89" spans="1:14" ht="13.5" customHeight="1" x14ac:dyDescent="0.2">
      <c r="A89" s="307"/>
      <c r="B89" s="307"/>
      <c r="C89" s="307"/>
      <c r="D89" s="307"/>
      <c r="E89" s="308"/>
      <c r="F89" s="308"/>
      <c r="G89" s="309"/>
      <c r="H89" s="453" t="str">
        <f t="shared" si="6"/>
        <v xml:space="preserve"> </v>
      </c>
      <c r="I89" s="454" t="str">
        <f t="shared" si="7"/>
        <v>01.01.2026</v>
      </c>
      <c r="J89" s="454" t="str">
        <f t="shared" si="8"/>
        <v>31.12.2026</v>
      </c>
      <c r="K89" s="455">
        <f t="shared" si="9"/>
        <v>261</v>
      </c>
      <c r="L89" s="455">
        <f t="shared" si="10"/>
        <v>2349</v>
      </c>
      <c r="M89" s="455">
        <f t="shared" si="11"/>
        <v>-2349</v>
      </c>
      <c r="N89" s="56" t="str">
        <f>IFERROR(VLOOKUP($H89,'Leistungsn. BE m IV-R u Abklär '!N:N,1,0),"")</f>
        <v xml:space="preserve"> </v>
      </c>
    </row>
    <row r="90" spans="1:14" ht="13.5" customHeight="1" x14ac:dyDescent="0.2">
      <c r="A90" s="307"/>
      <c r="B90" s="307"/>
      <c r="C90" s="307"/>
      <c r="D90" s="307"/>
      <c r="E90" s="308"/>
      <c r="F90" s="308"/>
      <c r="G90" s="309"/>
      <c r="H90" s="453" t="str">
        <f t="shared" si="6"/>
        <v xml:space="preserve"> </v>
      </c>
      <c r="I90" s="454" t="str">
        <f t="shared" si="7"/>
        <v>01.01.2026</v>
      </c>
      <c r="J90" s="454" t="str">
        <f t="shared" si="8"/>
        <v>31.12.2026</v>
      </c>
      <c r="K90" s="455">
        <f t="shared" si="9"/>
        <v>261</v>
      </c>
      <c r="L90" s="455">
        <f t="shared" si="10"/>
        <v>2349</v>
      </c>
      <c r="M90" s="455">
        <f t="shared" si="11"/>
        <v>-2349</v>
      </c>
      <c r="N90" s="56" t="str">
        <f>IFERROR(VLOOKUP($H90,'Leistungsn. BE m IV-R u Abklär '!N:N,1,0),"")</f>
        <v xml:space="preserve"> </v>
      </c>
    </row>
    <row r="91" spans="1:14" ht="13.5" customHeight="1" x14ac:dyDescent="0.2">
      <c r="A91" s="307"/>
      <c r="B91" s="307"/>
      <c r="C91" s="307"/>
      <c r="D91" s="307"/>
      <c r="E91" s="308"/>
      <c r="F91" s="308"/>
      <c r="G91" s="309"/>
      <c r="H91" s="453" t="str">
        <f t="shared" si="6"/>
        <v xml:space="preserve"> </v>
      </c>
      <c r="I91" s="454" t="str">
        <f t="shared" si="7"/>
        <v>01.01.2026</v>
      </c>
      <c r="J91" s="454" t="str">
        <f t="shared" si="8"/>
        <v>31.12.2026</v>
      </c>
      <c r="K91" s="455">
        <f t="shared" si="9"/>
        <v>261</v>
      </c>
      <c r="L91" s="455">
        <f t="shared" si="10"/>
        <v>2349</v>
      </c>
      <c r="M91" s="455">
        <f t="shared" si="11"/>
        <v>-2349</v>
      </c>
      <c r="N91" s="56" t="str">
        <f>IFERROR(VLOOKUP($H91,'Leistungsn. BE m IV-R u Abklär '!N:N,1,0),"")</f>
        <v xml:space="preserve"> </v>
      </c>
    </row>
    <row r="92" spans="1:14" ht="13.5" customHeight="1" x14ac:dyDescent="0.2">
      <c r="A92" s="307"/>
      <c r="B92" s="307"/>
      <c r="C92" s="307"/>
      <c r="D92" s="307"/>
      <c r="E92" s="308"/>
      <c r="F92" s="308"/>
      <c r="G92" s="309"/>
      <c r="H92" s="453" t="str">
        <f t="shared" si="6"/>
        <v xml:space="preserve"> </v>
      </c>
      <c r="I92" s="454" t="str">
        <f t="shared" si="7"/>
        <v>01.01.2026</v>
      </c>
      <c r="J92" s="454" t="str">
        <f t="shared" si="8"/>
        <v>31.12.2026</v>
      </c>
      <c r="K92" s="455">
        <f t="shared" si="9"/>
        <v>261</v>
      </c>
      <c r="L92" s="455">
        <f t="shared" si="10"/>
        <v>2349</v>
      </c>
      <c r="M92" s="455">
        <f t="shared" si="11"/>
        <v>-2349</v>
      </c>
      <c r="N92" s="56" t="str">
        <f>IFERROR(VLOOKUP($H92,'Leistungsn. BE m IV-R u Abklär '!N:N,1,0),"")</f>
        <v xml:space="preserve"> </v>
      </c>
    </row>
    <row r="93" spans="1:14" ht="13.5" customHeight="1" x14ac:dyDescent="0.2">
      <c r="A93" s="307"/>
      <c r="B93" s="307"/>
      <c r="C93" s="307"/>
      <c r="D93" s="307"/>
      <c r="E93" s="308"/>
      <c r="F93" s="308"/>
      <c r="G93" s="309"/>
      <c r="H93" s="453" t="str">
        <f t="shared" si="6"/>
        <v xml:space="preserve"> </v>
      </c>
      <c r="I93" s="454" t="str">
        <f t="shared" si="7"/>
        <v>01.01.2026</v>
      </c>
      <c r="J93" s="454" t="str">
        <f t="shared" si="8"/>
        <v>31.12.2026</v>
      </c>
      <c r="K93" s="455">
        <f t="shared" si="9"/>
        <v>261</v>
      </c>
      <c r="L93" s="455">
        <f t="shared" si="10"/>
        <v>2349</v>
      </c>
      <c r="M93" s="455">
        <f t="shared" si="11"/>
        <v>-2349</v>
      </c>
      <c r="N93" s="56" t="str">
        <f>IFERROR(VLOOKUP($H93,'Leistungsn. BE m IV-R u Abklär '!N:N,1,0),"")</f>
        <v xml:space="preserve"> </v>
      </c>
    </row>
    <row r="94" spans="1:14" ht="13.5" customHeight="1" x14ac:dyDescent="0.2">
      <c r="A94" s="307"/>
      <c r="B94" s="307"/>
      <c r="C94" s="307"/>
      <c r="D94" s="307"/>
      <c r="E94" s="308"/>
      <c r="F94" s="308"/>
      <c r="G94" s="309"/>
      <c r="H94" s="453" t="str">
        <f t="shared" si="6"/>
        <v xml:space="preserve"> </v>
      </c>
      <c r="I94" s="454" t="str">
        <f t="shared" si="7"/>
        <v>01.01.2026</v>
      </c>
      <c r="J94" s="454" t="str">
        <f t="shared" si="8"/>
        <v>31.12.2026</v>
      </c>
      <c r="K94" s="455">
        <f t="shared" si="9"/>
        <v>261</v>
      </c>
      <c r="L94" s="455">
        <f t="shared" si="10"/>
        <v>2349</v>
      </c>
      <c r="M94" s="455">
        <f t="shared" si="11"/>
        <v>-2349</v>
      </c>
      <c r="N94" s="56" t="str">
        <f>IFERROR(VLOOKUP($H94,'Leistungsn. BE m IV-R u Abklär '!N:N,1,0),"")</f>
        <v xml:space="preserve"> </v>
      </c>
    </row>
    <row r="95" spans="1:14" ht="13.5" customHeight="1" x14ac:dyDescent="0.2">
      <c r="A95" s="307"/>
      <c r="B95" s="307"/>
      <c r="C95" s="307"/>
      <c r="D95" s="307"/>
      <c r="E95" s="308"/>
      <c r="F95" s="308"/>
      <c r="G95" s="309"/>
      <c r="H95" s="453" t="str">
        <f t="shared" si="6"/>
        <v xml:space="preserve"> </v>
      </c>
      <c r="I95" s="454" t="str">
        <f t="shared" si="7"/>
        <v>01.01.2026</v>
      </c>
      <c r="J95" s="454" t="str">
        <f t="shared" si="8"/>
        <v>31.12.2026</v>
      </c>
      <c r="K95" s="455">
        <f t="shared" si="9"/>
        <v>261</v>
      </c>
      <c r="L95" s="455">
        <f t="shared" si="10"/>
        <v>2349</v>
      </c>
      <c r="M95" s="455">
        <f t="shared" si="11"/>
        <v>-2349</v>
      </c>
      <c r="N95" s="56" t="str">
        <f>IFERROR(VLOOKUP($H95,'Leistungsn. BE m IV-R u Abklär '!N:N,1,0),"")</f>
        <v xml:space="preserve"> </v>
      </c>
    </row>
    <row r="96" spans="1:14" ht="13.5" customHeight="1" x14ac:dyDescent="0.2">
      <c r="A96" s="307"/>
      <c r="B96" s="307"/>
      <c r="C96" s="307"/>
      <c r="D96" s="307"/>
      <c r="E96" s="308"/>
      <c r="F96" s="308"/>
      <c r="G96" s="309"/>
      <c r="H96" s="453" t="str">
        <f t="shared" si="6"/>
        <v xml:space="preserve"> </v>
      </c>
      <c r="I96" s="454" t="str">
        <f t="shared" si="7"/>
        <v>01.01.2026</v>
      </c>
      <c r="J96" s="454" t="str">
        <f t="shared" si="8"/>
        <v>31.12.2026</v>
      </c>
      <c r="K96" s="455">
        <f t="shared" si="9"/>
        <v>261</v>
      </c>
      <c r="L96" s="455">
        <f t="shared" si="10"/>
        <v>2349</v>
      </c>
      <c r="M96" s="455">
        <f t="shared" si="11"/>
        <v>-2349</v>
      </c>
      <c r="N96" s="56" t="str">
        <f>IFERROR(VLOOKUP($H96,'Leistungsn. BE m IV-R u Abklär '!N:N,1,0),"")</f>
        <v xml:space="preserve"> </v>
      </c>
    </row>
    <row r="97" spans="1:14" ht="13.5" customHeight="1" x14ac:dyDescent="0.2">
      <c r="A97" s="307"/>
      <c r="B97" s="307"/>
      <c r="C97" s="307"/>
      <c r="D97" s="307"/>
      <c r="E97" s="308"/>
      <c r="F97" s="308"/>
      <c r="G97" s="309"/>
      <c r="H97" s="453" t="str">
        <f t="shared" si="6"/>
        <v xml:space="preserve"> </v>
      </c>
      <c r="I97" s="454" t="str">
        <f t="shared" si="7"/>
        <v>01.01.2026</v>
      </c>
      <c r="J97" s="454" t="str">
        <f t="shared" si="8"/>
        <v>31.12.2026</v>
      </c>
      <c r="K97" s="455">
        <f t="shared" si="9"/>
        <v>261</v>
      </c>
      <c r="L97" s="455">
        <f t="shared" si="10"/>
        <v>2349</v>
      </c>
      <c r="M97" s="455">
        <f t="shared" si="11"/>
        <v>-2349</v>
      </c>
      <c r="N97" s="56" t="str">
        <f>IFERROR(VLOOKUP($H97,'Leistungsn. BE m IV-R u Abklär '!N:N,1,0),"")</f>
        <v xml:space="preserve"> </v>
      </c>
    </row>
    <row r="98" spans="1:14" ht="13.5" customHeight="1" x14ac:dyDescent="0.2">
      <c r="A98" s="307"/>
      <c r="B98" s="307"/>
      <c r="C98" s="307"/>
      <c r="D98" s="307"/>
      <c r="E98" s="308"/>
      <c r="F98" s="308"/>
      <c r="G98" s="309"/>
      <c r="H98" s="453" t="str">
        <f t="shared" si="6"/>
        <v xml:space="preserve"> </v>
      </c>
      <c r="I98" s="454" t="str">
        <f t="shared" si="7"/>
        <v>01.01.2026</v>
      </c>
      <c r="J98" s="454" t="str">
        <f t="shared" si="8"/>
        <v>31.12.2026</v>
      </c>
      <c r="K98" s="455">
        <f t="shared" si="9"/>
        <v>261</v>
      </c>
      <c r="L98" s="455">
        <f t="shared" si="10"/>
        <v>2349</v>
      </c>
      <c r="M98" s="455">
        <f t="shared" si="11"/>
        <v>-2349</v>
      </c>
      <c r="N98" s="56" t="str">
        <f>IFERROR(VLOOKUP($H98,'Leistungsn. BE m IV-R u Abklär '!N:N,1,0),"")</f>
        <v xml:space="preserve"> </v>
      </c>
    </row>
    <row r="99" spans="1:14" ht="13.5" customHeight="1" x14ac:dyDescent="0.2">
      <c r="A99" s="307"/>
      <c r="B99" s="307"/>
      <c r="C99" s="307"/>
      <c r="D99" s="307"/>
      <c r="E99" s="308"/>
      <c r="F99" s="308"/>
      <c r="G99" s="309"/>
      <c r="H99" s="453" t="str">
        <f t="shared" si="6"/>
        <v xml:space="preserve"> </v>
      </c>
      <c r="I99" s="454" t="str">
        <f t="shared" si="7"/>
        <v>01.01.2026</v>
      </c>
      <c r="J99" s="454" t="str">
        <f t="shared" si="8"/>
        <v>31.12.2026</v>
      </c>
      <c r="K99" s="455">
        <f t="shared" si="9"/>
        <v>261</v>
      </c>
      <c r="L99" s="455">
        <f t="shared" si="10"/>
        <v>2349</v>
      </c>
      <c r="M99" s="455">
        <f t="shared" si="11"/>
        <v>-2349</v>
      </c>
      <c r="N99" s="56" t="str">
        <f>IFERROR(VLOOKUP($H99,'Leistungsn. BE m IV-R u Abklär '!N:N,1,0),"")</f>
        <v xml:space="preserve"> </v>
      </c>
    </row>
    <row r="100" spans="1:14" ht="13.5" customHeight="1" x14ac:dyDescent="0.2">
      <c r="A100" s="307"/>
      <c r="B100" s="307"/>
      <c r="C100" s="307"/>
      <c r="D100" s="307"/>
      <c r="E100" s="308"/>
      <c r="F100" s="308"/>
      <c r="G100" s="309"/>
      <c r="H100" s="453" t="str">
        <f t="shared" si="6"/>
        <v xml:space="preserve"> </v>
      </c>
      <c r="I100" s="454" t="str">
        <f t="shared" si="7"/>
        <v>01.01.2026</v>
      </c>
      <c r="J100" s="454" t="str">
        <f t="shared" si="8"/>
        <v>31.12.2026</v>
      </c>
      <c r="K100" s="455">
        <f t="shared" si="9"/>
        <v>261</v>
      </c>
      <c r="L100" s="455">
        <f t="shared" si="10"/>
        <v>2349</v>
      </c>
      <c r="M100" s="455">
        <f t="shared" si="11"/>
        <v>-2349</v>
      </c>
      <c r="N100" s="56" t="str">
        <f>IFERROR(VLOOKUP($H100,'Leistungsn. BE m IV-R u Abklär '!N:N,1,0),"")</f>
        <v xml:space="preserve"> </v>
      </c>
    </row>
    <row r="101" spans="1:14" ht="13.5" customHeight="1" x14ac:dyDescent="0.2">
      <c r="A101" s="307"/>
      <c r="B101" s="307"/>
      <c r="C101" s="307"/>
      <c r="D101" s="307"/>
      <c r="E101" s="308"/>
      <c r="F101" s="308"/>
      <c r="G101" s="309"/>
      <c r="H101" s="453" t="str">
        <f t="shared" si="6"/>
        <v xml:space="preserve"> </v>
      </c>
      <c r="I101" s="454" t="str">
        <f t="shared" si="7"/>
        <v>01.01.2026</v>
      </c>
      <c r="J101" s="454" t="str">
        <f t="shared" si="8"/>
        <v>31.12.2026</v>
      </c>
      <c r="K101" s="455">
        <f t="shared" si="9"/>
        <v>261</v>
      </c>
      <c r="L101" s="455">
        <f t="shared" si="10"/>
        <v>2349</v>
      </c>
      <c r="M101" s="455">
        <f t="shared" si="11"/>
        <v>-2349</v>
      </c>
      <c r="N101" s="56" t="str">
        <f>IFERROR(VLOOKUP($H101,'Leistungsn. BE m IV-R u Abklär '!N:N,1,0),"")</f>
        <v xml:space="preserve"> </v>
      </c>
    </row>
    <row r="102" spans="1:14" ht="13.5" customHeight="1" x14ac:dyDescent="0.2">
      <c r="A102" s="307"/>
      <c r="B102" s="307"/>
      <c r="C102" s="307"/>
      <c r="D102" s="307"/>
      <c r="E102" s="308"/>
      <c r="F102" s="308"/>
      <c r="G102" s="309"/>
      <c r="H102" s="453" t="str">
        <f t="shared" si="6"/>
        <v xml:space="preserve"> </v>
      </c>
      <c r="I102" s="454" t="str">
        <f t="shared" si="7"/>
        <v>01.01.2026</v>
      </c>
      <c r="J102" s="454" t="str">
        <f t="shared" si="8"/>
        <v>31.12.2026</v>
      </c>
      <c r="K102" s="455">
        <f t="shared" si="9"/>
        <v>261</v>
      </c>
      <c r="L102" s="455">
        <f t="shared" si="10"/>
        <v>2349</v>
      </c>
      <c r="M102" s="455">
        <f t="shared" si="11"/>
        <v>-2349</v>
      </c>
      <c r="N102" s="56" t="str">
        <f>IFERROR(VLOOKUP($H102,'Leistungsn. BE m IV-R u Abklär '!N:N,1,0),"")</f>
        <v xml:space="preserve"> </v>
      </c>
    </row>
    <row r="103" spans="1:14" ht="13.5" customHeight="1" x14ac:dyDescent="0.2">
      <c r="A103" s="307"/>
      <c r="B103" s="307"/>
      <c r="C103" s="307"/>
      <c r="D103" s="307"/>
      <c r="E103" s="308"/>
      <c r="F103" s="308"/>
      <c r="G103" s="309"/>
      <c r="H103" s="453" t="str">
        <f t="shared" si="6"/>
        <v xml:space="preserve"> </v>
      </c>
      <c r="I103" s="454" t="str">
        <f t="shared" si="7"/>
        <v>01.01.2026</v>
      </c>
      <c r="J103" s="454" t="str">
        <f t="shared" si="8"/>
        <v>31.12.2026</v>
      </c>
      <c r="K103" s="455">
        <f t="shared" si="9"/>
        <v>261</v>
      </c>
      <c r="L103" s="455">
        <f t="shared" si="10"/>
        <v>2349</v>
      </c>
      <c r="M103" s="455">
        <f t="shared" si="11"/>
        <v>-2349</v>
      </c>
      <c r="N103" s="56" t="str">
        <f>IFERROR(VLOOKUP($H103,'Leistungsn. BE m IV-R u Abklär '!N:N,1,0),"")</f>
        <v xml:space="preserve"> </v>
      </c>
    </row>
    <row r="104" spans="1:14" ht="13.5" customHeight="1" x14ac:dyDescent="0.2">
      <c r="A104" s="307"/>
      <c r="B104" s="307"/>
      <c r="C104" s="307"/>
      <c r="D104" s="307"/>
      <c r="E104" s="308"/>
      <c r="F104" s="308"/>
      <c r="G104" s="309"/>
      <c r="H104" s="453" t="str">
        <f t="shared" si="6"/>
        <v xml:space="preserve"> </v>
      </c>
      <c r="I104" s="454" t="str">
        <f t="shared" si="7"/>
        <v>01.01.2026</v>
      </c>
      <c r="J104" s="454" t="str">
        <f t="shared" si="8"/>
        <v>31.12.2026</v>
      </c>
      <c r="K104" s="455">
        <f t="shared" si="9"/>
        <v>261</v>
      </c>
      <c r="L104" s="455">
        <f t="shared" si="10"/>
        <v>2349</v>
      </c>
      <c r="M104" s="455">
        <f t="shared" si="11"/>
        <v>-2349</v>
      </c>
      <c r="N104" s="56" t="str">
        <f>IFERROR(VLOOKUP($H104,'Leistungsn. BE m IV-R u Abklär '!N:N,1,0),"")</f>
        <v xml:space="preserve"> </v>
      </c>
    </row>
    <row r="105" spans="1:14" ht="13.5" customHeight="1" x14ac:dyDescent="0.2">
      <c r="A105" s="307"/>
      <c r="B105" s="307"/>
      <c r="C105" s="307"/>
      <c r="D105" s="307"/>
      <c r="E105" s="308"/>
      <c r="F105" s="308"/>
      <c r="G105" s="309"/>
      <c r="H105" s="453" t="str">
        <f t="shared" si="6"/>
        <v xml:space="preserve"> </v>
      </c>
      <c r="I105" s="454" t="str">
        <f t="shared" si="7"/>
        <v>01.01.2026</v>
      </c>
      <c r="J105" s="454" t="str">
        <f t="shared" si="8"/>
        <v>31.12.2026</v>
      </c>
      <c r="K105" s="455">
        <f t="shared" si="9"/>
        <v>261</v>
      </c>
      <c r="L105" s="455">
        <f t="shared" si="10"/>
        <v>2349</v>
      </c>
      <c r="M105" s="455">
        <f t="shared" si="11"/>
        <v>-2349</v>
      </c>
      <c r="N105" s="56" t="str">
        <f>IFERROR(VLOOKUP($H105,'Leistungsn. BE m IV-R u Abklär '!N:N,1,0),"")</f>
        <v xml:space="preserve"> </v>
      </c>
    </row>
    <row r="106" spans="1:14" ht="13.5" customHeight="1" x14ac:dyDescent="0.2">
      <c r="A106" s="307"/>
      <c r="B106" s="307"/>
      <c r="C106" s="307"/>
      <c r="D106" s="307"/>
      <c r="E106" s="308"/>
      <c r="F106" s="308"/>
      <c r="G106" s="309"/>
      <c r="H106" s="453" t="str">
        <f t="shared" si="6"/>
        <v xml:space="preserve"> </v>
      </c>
      <c r="I106" s="454" t="str">
        <f t="shared" si="7"/>
        <v>01.01.2026</v>
      </c>
      <c r="J106" s="454" t="str">
        <f t="shared" si="8"/>
        <v>31.12.2026</v>
      </c>
      <c r="K106" s="455">
        <f t="shared" si="9"/>
        <v>261</v>
      </c>
      <c r="L106" s="455">
        <f t="shared" si="10"/>
        <v>2349</v>
      </c>
      <c r="M106" s="455">
        <f t="shared" si="11"/>
        <v>-2349</v>
      </c>
      <c r="N106" s="56" t="str">
        <f>IFERROR(VLOOKUP($H106,'Leistungsn. BE m IV-R u Abklär '!N:N,1,0),"")</f>
        <v xml:space="preserve"> </v>
      </c>
    </row>
    <row r="107" spans="1:14" ht="13.5" customHeight="1" x14ac:dyDescent="0.2">
      <c r="A107" s="307"/>
      <c r="B107" s="307"/>
      <c r="C107" s="307"/>
      <c r="D107" s="307"/>
      <c r="E107" s="308"/>
      <c r="F107" s="308"/>
      <c r="G107" s="309"/>
      <c r="H107" s="453" t="str">
        <f t="shared" si="6"/>
        <v xml:space="preserve"> </v>
      </c>
      <c r="I107" s="454" t="str">
        <f t="shared" si="7"/>
        <v>01.01.2026</v>
      </c>
      <c r="J107" s="454" t="str">
        <f t="shared" si="8"/>
        <v>31.12.2026</v>
      </c>
      <c r="K107" s="455">
        <f t="shared" si="9"/>
        <v>261</v>
      </c>
      <c r="L107" s="455">
        <f t="shared" si="10"/>
        <v>2349</v>
      </c>
      <c r="M107" s="455">
        <f t="shared" si="11"/>
        <v>-2349</v>
      </c>
      <c r="N107" s="56" t="str">
        <f>IFERROR(VLOOKUP($H107,'Leistungsn. BE m IV-R u Abklär '!N:N,1,0),"")</f>
        <v xml:space="preserve"> </v>
      </c>
    </row>
    <row r="108" spans="1:14" ht="13.5" customHeight="1" x14ac:dyDescent="0.2">
      <c r="A108" s="307"/>
      <c r="B108" s="307"/>
      <c r="C108" s="307"/>
      <c r="D108" s="307"/>
      <c r="E108" s="308"/>
      <c r="F108" s="308"/>
      <c r="G108" s="309"/>
      <c r="H108" s="453" t="str">
        <f t="shared" si="6"/>
        <v xml:space="preserve"> </v>
      </c>
      <c r="I108" s="454" t="str">
        <f t="shared" si="7"/>
        <v>01.01.2026</v>
      </c>
      <c r="J108" s="454" t="str">
        <f t="shared" si="8"/>
        <v>31.12.2026</v>
      </c>
      <c r="K108" s="455">
        <f t="shared" si="9"/>
        <v>261</v>
      </c>
      <c r="L108" s="455">
        <f t="shared" si="10"/>
        <v>2349</v>
      </c>
      <c r="M108" s="455">
        <f t="shared" si="11"/>
        <v>-2349</v>
      </c>
      <c r="N108" s="56" t="str">
        <f>IFERROR(VLOOKUP($H108,'Leistungsn. BE m IV-R u Abklär '!N:N,1,0),"")</f>
        <v xml:space="preserve"> </v>
      </c>
    </row>
    <row r="109" spans="1:14" ht="13.5" customHeight="1" x14ac:dyDescent="0.2">
      <c r="A109" s="307"/>
      <c r="B109" s="307"/>
      <c r="C109" s="307"/>
      <c r="D109" s="307"/>
      <c r="E109" s="308"/>
      <c r="F109" s="308"/>
      <c r="G109" s="309"/>
      <c r="H109" s="453" t="str">
        <f t="shared" si="6"/>
        <v xml:space="preserve"> </v>
      </c>
      <c r="I109" s="454" t="str">
        <f t="shared" si="7"/>
        <v>01.01.2026</v>
      </c>
      <c r="J109" s="454" t="str">
        <f t="shared" si="8"/>
        <v>31.12.2026</v>
      </c>
      <c r="K109" s="455">
        <f t="shared" si="9"/>
        <v>261</v>
      </c>
      <c r="L109" s="455">
        <f t="shared" si="10"/>
        <v>2349</v>
      </c>
      <c r="M109" s="455">
        <f t="shared" si="11"/>
        <v>-2349</v>
      </c>
      <c r="N109" s="56" t="str">
        <f>IFERROR(VLOOKUP($H109,'Leistungsn. BE m IV-R u Abklär '!N:N,1,0),"")</f>
        <v xml:space="preserve"> </v>
      </c>
    </row>
    <row r="110" spans="1:14" ht="13.5" customHeight="1" x14ac:dyDescent="0.2">
      <c r="A110" s="307"/>
      <c r="B110" s="307"/>
      <c r="C110" s="307"/>
      <c r="D110" s="307"/>
      <c r="E110" s="308"/>
      <c r="F110" s="308"/>
      <c r="G110" s="309"/>
      <c r="H110" s="453" t="str">
        <f t="shared" si="6"/>
        <v xml:space="preserve"> </v>
      </c>
      <c r="I110" s="454" t="str">
        <f t="shared" si="7"/>
        <v>01.01.2026</v>
      </c>
      <c r="J110" s="454" t="str">
        <f t="shared" si="8"/>
        <v>31.12.2026</v>
      </c>
      <c r="K110" s="455">
        <f t="shared" si="9"/>
        <v>261</v>
      </c>
      <c r="L110" s="455">
        <f t="shared" si="10"/>
        <v>2349</v>
      </c>
      <c r="M110" s="455">
        <f t="shared" si="11"/>
        <v>-2349</v>
      </c>
      <c r="N110" s="56" t="str">
        <f>IFERROR(VLOOKUP($H110,'Leistungsn. BE m IV-R u Abklär '!N:N,1,0),"")</f>
        <v xml:space="preserve"> </v>
      </c>
    </row>
    <row r="111" spans="1:14" ht="13.5" customHeight="1" x14ac:dyDescent="0.2">
      <c r="A111" s="307"/>
      <c r="B111" s="307"/>
      <c r="C111" s="307"/>
      <c r="D111" s="307"/>
      <c r="E111" s="308"/>
      <c r="F111" s="308"/>
      <c r="G111" s="309"/>
      <c r="H111" s="453" t="str">
        <f t="shared" si="6"/>
        <v xml:space="preserve"> </v>
      </c>
      <c r="I111" s="454" t="str">
        <f t="shared" si="7"/>
        <v>01.01.2026</v>
      </c>
      <c r="J111" s="454" t="str">
        <f t="shared" si="8"/>
        <v>31.12.2026</v>
      </c>
      <c r="K111" s="455">
        <f t="shared" si="9"/>
        <v>261</v>
      </c>
      <c r="L111" s="455">
        <f t="shared" si="10"/>
        <v>2349</v>
      </c>
      <c r="M111" s="455">
        <f t="shared" si="11"/>
        <v>-2349</v>
      </c>
      <c r="N111" s="56" t="str">
        <f>IFERROR(VLOOKUP($H111,'Leistungsn. BE m IV-R u Abklär '!N:N,1,0),"")</f>
        <v xml:space="preserve"> </v>
      </c>
    </row>
    <row r="112" spans="1:14" ht="13.5" customHeight="1" x14ac:dyDescent="0.2">
      <c r="A112" s="307"/>
      <c r="B112" s="307"/>
      <c r="C112" s="307"/>
      <c r="D112" s="307"/>
      <c r="E112" s="308"/>
      <c r="F112" s="308"/>
      <c r="G112" s="309"/>
      <c r="H112" s="453" t="str">
        <f t="shared" si="6"/>
        <v xml:space="preserve"> </v>
      </c>
      <c r="I112" s="454" t="str">
        <f t="shared" si="7"/>
        <v>01.01.2026</v>
      </c>
      <c r="J112" s="454" t="str">
        <f t="shared" si="8"/>
        <v>31.12.2026</v>
      </c>
      <c r="K112" s="455">
        <f t="shared" si="9"/>
        <v>261</v>
      </c>
      <c r="L112" s="455">
        <f t="shared" si="10"/>
        <v>2349</v>
      </c>
      <c r="M112" s="455">
        <f t="shared" si="11"/>
        <v>-2349</v>
      </c>
      <c r="N112" s="56" t="str">
        <f>IFERROR(VLOOKUP($H112,'Leistungsn. BE m IV-R u Abklär '!N:N,1,0),"")</f>
        <v xml:space="preserve"> </v>
      </c>
    </row>
    <row r="113" spans="1:14" ht="13.5" customHeight="1" x14ac:dyDescent="0.2">
      <c r="A113" s="307"/>
      <c r="B113" s="307"/>
      <c r="C113" s="307"/>
      <c r="D113" s="307"/>
      <c r="E113" s="308"/>
      <c r="F113" s="308"/>
      <c r="G113" s="309"/>
      <c r="H113" s="453" t="str">
        <f t="shared" si="6"/>
        <v xml:space="preserve"> </v>
      </c>
      <c r="I113" s="454" t="str">
        <f t="shared" si="7"/>
        <v>01.01.2026</v>
      </c>
      <c r="J113" s="454" t="str">
        <f t="shared" si="8"/>
        <v>31.12.2026</v>
      </c>
      <c r="K113" s="455">
        <f t="shared" si="9"/>
        <v>261</v>
      </c>
      <c r="L113" s="455">
        <f t="shared" si="10"/>
        <v>2349</v>
      </c>
      <c r="M113" s="455">
        <f t="shared" si="11"/>
        <v>-2349</v>
      </c>
      <c r="N113" s="56" t="str">
        <f>IFERROR(VLOOKUP($H113,'Leistungsn. BE m IV-R u Abklär '!N:N,1,0),"")</f>
        <v xml:space="preserve"> </v>
      </c>
    </row>
    <row r="114" spans="1:14" ht="13.5" customHeight="1" x14ac:dyDescent="0.2">
      <c r="A114" s="307"/>
      <c r="B114" s="307"/>
      <c r="C114" s="307"/>
      <c r="D114" s="307"/>
      <c r="E114" s="308"/>
      <c r="F114" s="308"/>
      <c r="G114" s="309"/>
      <c r="H114" s="453" t="str">
        <f t="shared" si="6"/>
        <v xml:space="preserve"> </v>
      </c>
      <c r="I114" s="454" t="str">
        <f t="shared" si="7"/>
        <v>01.01.2026</v>
      </c>
      <c r="J114" s="454" t="str">
        <f t="shared" si="8"/>
        <v>31.12.2026</v>
      </c>
      <c r="K114" s="455">
        <f t="shared" si="9"/>
        <v>261</v>
      </c>
      <c r="L114" s="455">
        <f t="shared" si="10"/>
        <v>2349</v>
      </c>
      <c r="M114" s="455">
        <f t="shared" si="11"/>
        <v>-2349</v>
      </c>
      <c r="N114" s="56" t="str">
        <f>IFERROR(VLOOKUP($H114,'Leistungsn. BE m IV-R u Abklär '!N:N,1,0),"")</f>
        <v xml:space="preserve"> </v>
      </c>
    </row>
    <row r="115" spans="1:14" ht="13.5" customHeight="1" x14ac:dyDescent="0.2">
      <c r="A115" s="307"/>
      <c r="B115" s="307"/>
      <c r="C115" s="307"/>
      <c r="D115" s="307"/>
      <c r="E115" s="308"/>
      <c r="F115" s="308"/>
      <c r="G115" s="309"/>
      <c r="H115" s="453" t="str">
        <f t="shared" si="6"/>
        <v xml:space="preserve"> </v>
      </c>
      <c r="I115" s="454" t="str">
        <f t="shared" si="7"/>
        <v>01.01.2026</v>
      </c>
      <c r="J115" s="454" t="str">
        <f t="shared" si="8"/>
        <v>31.12.2026</v>
      </c>
      <c r="K115" s="455">
        <f t="shared" si="9"/>
        <v>261</v>
      </c>
      <c r="L115" s="455">
        <f t="shared" si="10"/>
        <v>2349</v>
      </c>
      <c r="M115" s="455">
        <f t="shared" si="11"/>
        <v>-2349</v>
      </c>
      <c r="N115" s="56" t="str">
        <f>IFERROR(VLOOKUP($H115,'Leistungsn. BE m IV-R u Abklär '!N:N,1,0),"")</f>
        <v xml:space="preserve"> </v>
      </c>
    </row>
    <row r="116" spans="1:14" ht="13.5" customHeight="1" x14ac:dyDescent="0.2">
      <c r="A116" s="307"/>
      <c r="B116" s="307"/>
      <c r="C116" s="307"/>
      <c r="D116" s="307"/>
      <c r="E116" s="308"/>
      <c r="F116" s="308"/>
      <c r="G116" s="309"/>
      <c r="H116" s="453" t="str">
        <f t="shared" si="6"/>
        <v xml:space="preserve"> </v>
      </c>
      <c r="I116" s="454" t="str">
        <f t="shared" si="7"/>
        <v>01.01.2026</v>
      </c>
      <c r="J116" s="454" t="str">
        <f t="shared" si="8"/>
        <v>31.12.2026</v>
      </c>
      <c r="K116" s="455">
        <f t="shared" si="9"/>
        <v>261</v>
      </c>
      <c r="L116" s="455">
        <f t="shared" si="10"/>
        <v>2349</v>
      </c>
      <c r="M116" s="455">
        <f t="shared" si="11"/>
        <v>-2349</v>
      </c>
      <c r="N116" s="56" t="str">
        <f>IFERROR(VLOOKUP($H116,'Leistungsn. BE m IV-R u Abklär '!N:N,1,0),"")</f>
        <v xml:space="preserve"> </v>
      </c>
    </row>
    <row r="117" spans="1:14" ht="13.5" customHeight="1" x14ac:dyDescent="0.2">
      <c r="A117" s="307"/>
      <c r="B117" s="307"/>
      <c r="C117" s="307"/>
      <c r="D117" s="307"/>
      <c r="E117" s="308"/>
      <c r="F117" s="308"/>
      <c r="G117" s="309"/>
      <c r="H117" s="453" t="str">
        <f t="shared" si="6"/>
        <v xml:space="preserve"> </v>
      </c>
      <c r="I117" s="454" t="str">
        <f t="shared" si="7"/>
        <v>01.01.2026</v>
      </c>
      <c r="J117" s="454" t="str">
        <f t="shared" si="8"/>
        <v>31.12.2026</v>
      </c>
      <c r="K117" s="455">
        <f t="shared" si="9"/>
        <v>261</v>
      </c>
      <c r="L117" s="455">
        <f t="shared" si="10"/>
        <v>2349</v>
      </c>
      <c r="M117" s="455">
        <f t="shared" si="11"/>
        <v>-2349</v>
      </c>
      <c r="N117" s="56" t="str">
        <f>IFERROR(VLOOKUP($H117,'Leistungsn. BE m IV-R u Abklär '!N:N,1,0),"")</f>
        <v xml:space="preserve"> </v>
      </c>
    </row>
    <row r="118" spans="1:14" ht="13.5" customHeight="1" x14ac:dyDescent="0.2">
      <c r="A118" s="307"/>
      <c r="B118" s="307"/>
      <c r="C118" s="307"/>
      <c r="D118" s="307"/>
      <c r="E118" s="308"/>
      <c r="F118" s="308"/>
      <c r="G118" s="309"/>
      <c r="H118" s="453" t="str">
        <f t="shared" si="6"/>
        <v xml:space="preserve"> </v>
      </c>
      <c r="I118" s="454" t="str">
        <f t="shared" si="7"/>
        <v>01.01.2026</v>
      </c>
      <c r="J118" s="454" t="str">
        <f t="shared" si="8"/>
        <v>31.12.2026</v>
      </c>
      <c r="K118" s="455">
        <f t="shared" si="9"/>
        <v>261</v>
      </c>
      <c r="L118" s="455">
        <f t="shared" si="10"/>
        <v>2349</v>
      </c>
      <c r="M118" s="455">
        <f t="shared" si="11"/>
        <v>-2349</v>
      </c>
      <c r="N118" s="56" t="str">
        <f>IFERROR(VLOOKUP($H118,'Leistungsn. BE m IV-R u Abklär '!N:N,1,0),"")</f>
        <v xml:space="preserve"> </v>
      </c>
    </row>
    <row r="119" spans="1:14" ht="13.5" customHeight="1" x14ac:dyDescent="0.2">
      <c r="A119" s="307"/>
      <c r="B119" s="307"/>
      <c r="C119" s="307"/>
      <c r="D119" s="307"/>
      <c r="E119" s="308"/>
      <c r="F119" s="308"/>
      <c r="G119" s="309"/>
      <c r="H119" s="453" t="str">
        <f t="shared" si="6"/>
        <v xml:space="preserve"> </v>
      </c>
      <c r="I119" s="454" t="str">
        <f t="shared" si="7"/>
        <v>01.01.2026</v>
      </c>
      <c r="J119" s="454" t="str">
        <f t="shared" si="8"/>
        <v>31.12.2026</v>
      </c>
      <c r="K119" s="455">
        <f t="shared" si="9"/>
        <v>261</v>
      </c>
      <c r="L119" s="455">
        <f t="shared" si="10"/>
        <v>2349</v>
      </c>
      <c r="M119" s="455">
        <f t="shared" si="11"/>
        <v>-2349</v>
      </c>
      <c r="N119" s="56" t="str">
        <f>IFERROR(VLOOKUP($H119,'Leistungsn. BE m IV-R u Abklär '!N:N,1,0),"")</f>
        <v xml:space="preserve"> </v>
      </c>
    </row>
    <row r="120" spans="1:14" ht="13.5" customHeight="1" x14ac:dyDescent="0.2">
      <c r="A120" s="307"/>
      <c r="B120" s="307"/>
      <c r="C120" s="307"/>
      <c r="D120" s="307"/>
      <c r="E120" s="308"/>
      <c r="F120" s="308"/>
      <c r="G120" s="309"/>
      <c r="H120" s="453" t="str">
        <f t="shared" si="6"/>
        <v xml:space="preserve"> </v>
      </c>
      <c r="I120" s="454" t="str">
        <f t="shared" si="7"/>
        <v>01.01.2026</v>
      </c>
      <c r="J120" s="454" t="str">
        <f t="shared" si="8"/>
        <v>31.12.2026</v>
      </c>
      <c r="K120" s="455">
        <f t="shared" si="9"/>
        <v>261</v>
      </c>
      <c r="L120" s="455">
        <f t="shared" si="10"/>
        <v>2349</v>
      </c>
      <c r="M120" s="455">
        <f t="shared" si="11"/>
        <v>-2349</v>
      </c>
      <c r="N120" s="56" t="str">
        <f>IFERROR(VLOOKUP($H120,'Leistungsn. BE m IV-R u Abklär '!N:N,1,0),"")</f>
        <v xml:space="preserve"> </v>
      </c>
    </row>
    <row r="121" spans="1:14" ht="13.5" customHeight="1" x14ac:dyDescent="0.2">
      <c r="A121" s="307"/>
      <c r="B121" s="307"/>
      <c r="C121" s="307"/>
      <c r="D121" s="307"/>
      <c r="E121" s="308"/>
      <c r="F121" s="308"/>
      <c r="G121" s="309"/>
      <c r="H121" s="453" t="str">
        <f t="shared" si="6"/>
        <v xml:space="preserve"> </v>
      </c>
      <c r="I121" s="454" t="str">
        <f t="shared" si="7"/>
        <v>01.01.2026</v>
      </c>
      <c r="J121" s="454" t="str">
        <f t="shared" si="8"/>
        <v>31.12.2026</v>
      </c>
      <c r="K121" s="455">
        <f t="shared" si="9"/>
        <v>261</v>
      </c>
      <c r="L121" s="455">
        <f t="shared" si="10"/>
        <v>2349</v>
      </c>
      <c r="M121" s="455">
        <f t="shared" si="11"/>
        <v>-2349</v>
      </c>
      <c r="N121" s="56" t="str">
        <f>IFERROR(VLOOKUP($H121,'Leistungsn. BE m IV-R u Abklär '!N:N,1,0),"")</f>
        <v xml:space="preserve"> </v>
      </c>
    </row>
    <row r="122" spans="1:14" ht="13.5" customHeight="1" x14ac:dyDescent="0.2">
      <c r="A122" s="307"/>
      <c r="B122" s="307"/>
      <c r="C122" s="307"/>
      <c r="D122" s="307"/>
      <c r="E122" s="308"/>
      <c r="F122" s="308"/>
      <c r="G122" s="309"/>
      <c r="H122" s="453" t="str">
        <f t="shared" si="6"/>
        <v xml:space="preserve"> </v>
      </c>
      <c r="I122" s="454" t="str">
        <f t="shared" si="7"/>
        <v>01.01.2026</v>
      </c>
      <c r="J122" s="454" t="str">
        <f t="shared" si="8"/>
        <v>31.12.2026</v>
      </c>
      <c r="K122" s="455">
        <f t="shared" si="9"/>
        <v>261</v>
      </c>
      <c r="L122" s="455">
        <f t="shared" si="10"/>
        <v>2349</v>
      </c>
      <c r="M122" s="455">
        <f t="shared" si="11"/>
        <v>-2349</v>
      </c>
      <c r="N122" s="56" t="str">
        <f>IFERROR(VLOOKUP($H122,'Leistungsn. BE m IV-R u Abklär '!N:N,1,0),"")</f>
        <v xml:space="preserve"> </v>
      </c>
    </row>
    <row r="123" spans="1:14" ht="13.5" customHeight="1" x14ac:dyDescent="0.2">
      <c r="A123" s="307"/>
      <c r="B123" s="307"/>
      <c r="C123" s="307"/>
      <c r="D123" s="307"/>
      <c r="E123" s="308"/>
      <c r="F123" s="308"/>
      <c r="G123" s="309"/>
      <c r="H123" s="453" t="str">
        <f t="shared" si="6"/>
        <v xml:space="preserve"> </v>
      </c>
      <c r="I123" s="454" t="str">
        <f t="shared" si="7"/>
        <v>01.01.2026</v>
      </c>
      <c r="J123" s="454" t="str">
        <f t="shared" si="8"/>
        <v>31.12.2026</v>
      </c>
      <c r="K123" s="455">
        <f t="shared" si="9"/>
        <v>261</v>
      </c>
      <c r="L123" s="455">
        <f t="shared" si="10"/>
        <v>2349</v>
      </c>
      <c r="M123" s="455">
        <f t="shared" si="11"/>
        <v>-2349</v>
      </c>
      <c r="N123" s="56" t="str">
        <f>IFERROR(VLOOKUP($H123,'Leistungsn. BE m IV-R u Abklär '!N:N,1,0),"")</f>
        <v xml:space="preserve"> </v>
      </c>
    </row>
    <row r="124" spans="1:14" ht="13.5" customHeight="1" x14ac:dyDescent="0.2">
      <c r="A124" s="307"/>
      <c r="B124" s="307"/>
      <c r="C124" s="307"/>
      <c r="D124" s="307"/>
      <c r="E124" s="308"/>
      <c r="F124" s="308"/>
      <c r="G124" s="309"/>
      <c r="H124" s="453" t="str">
        <f t="shared" si="6"/>
        <v xml:space="preserve"> </v>
      </c>
      <c r="I124" s="454" t="str">
        <f t="shared" si="7"/>
        <v>01.01.2026</v>
      </c>
      <c r="J124" s="454" t="str">
        <f t="shared" si="8"/>
        <v>31.12.2026</v>
      </c>
      <c r="K124" s="455">
        <f t="shared" si="9"/>
        <v>261</v>
      </c>
      <c r="L124" s="455">
        <f t="shared" si="10"/>
        <v>2349</v>
      </c>
      <c r="M124" s="455">
        <f t="shared" si="11"/>
        <v>-2349</v>
      </c>
      <c r="N124" s="56" t="str">
        <f>IFERROR(VLOOKUP($H124,'Leistungsn. BE m IV-R u Abklär '!N:N,1,0),"")</f>
        <v xml:space="preserve"> </v>
      </c>
    </row>
    <row r="125" spans="1:14" ht="13.5" customHeight="1" x14ac:dyDescent="0.2">
      <c r="A125" s="307"/>
      <c r="B125" s="307"/>
      <c r="C125" s="307"/>
      <c r="D125" s="307"/>
      <c r="E125" s="308"/>
      <c r="F125" s="308"/>
      <c r="G125" s="309"/>
      <c r="H125" s="453" t="str">
        <f t="shared" si="6"/>
        <v xml:space="preserve"> </v>
      </c>
      <c r="I125" s="454" t="str">
        <f t="shared" si="7"/>
        <v>01.01.2026</v>
      </c>
      <c r="J125" s="454" t="str">
        <f t="shared" si="8"/>
        <v>31.12.2026</v>
      </c>
      <c r="K125" s="455">
        <f t="shared" si="9"/>
        <v>261</v>
      </c>
      <c r="L125" s="455">
        <f t="shared" si="10"/>
        <v>2349</v>
      </c>
      <c r="M125" s="455">
        <f t="shared" si="11"/>
        <v>-2349</v>
      </c>
      <c r="N125" s="56" t="str">
        <f>IFERROR(VLOOKUP($H125,'Leistungsn. BE m IV-R u Abklär '!N:N,1,0),"")</f>
        <v xml:space="preserve"> </v>
      </c>
    </row>
    <row r="126" spans="1:14" ht="13.5" customHeight="1" x14ac:dyDescent="0.2">
      <c r="A126" s="307"/>
      <c r="B126" s="307"/>
      <c r="C126" s="307"/>
      <c r="D126" s="307"/>
      <c r="E126" s="308"/>
      <c r="F126" s="308"/>
      <c r="G126" s="309"/>
      <c r="H126" s="453" t="str">
        <f t="shared" si="6"/>
        <v xml:space="preserve"> </v>
      </c>
      <c r="I126" s="454" t="str">
        <f t="shared" si="7"/>
        <v>01.01.2026</v>
      </c>
      <c r="J126" s="454" t="str">
        <f t="shared" si="8"/>
        <v>31.12.2026</v>
      </c>
      <c r="K126" s="455">
        <f t="shared" si="9"/>
        <v>261</v>
      </c>
      <c r="L126" s="455">
        <f t="shared" si="10"/>
        <v>2349</v>
      </c>
      <c r="M126" s="455">
        <f t="shared" si="11"/>
        <v>-2349</v>
      </c>
      <c r="N126" s="56" t="str">
        <f>IFERROR(VLOOKUP($H126,'Leistungsn. BE m IV-R u Abklär '!N:N,1,0),"")</f>
        <v xml:space="preserve"> </v>
      </c>
    </row>
    <row r="127" spans="1:14" ht="13.5" customHeight="1" x14ac:dyDescent="0.2">
      <c r="A127" s="307"/>
      <c r="B127" s="307"/>
      <c r="C127" s="307"/>
      <c r="D127" s="307"/>
      <c r="E127" s="308"/>
      <c r="F127" s="308"/>
      <c r="G127" s="309"/>
      <c r="H127" s="453" t="str">
        <f t="shared" si="6"/>
        <v xml:space="preserve"> </v>
      </c>
      <c r="I127" s="454" t="str">
        <f t="shared" si="7"/>
        <v>01.01.2026</v>
      </c>
      <c r="J127" s="454" t="str">
        <f t="shared" si="8"/>
        <v>31.12.2026</v>
      </c>
      <c r="K127" s="455">
        <f t="shared" si="9"/>
        <v>261</v>
      </c>
      <c r="L127" s="455">
        <f t="shared" si="10"/>
        <v>2349</v>
      </c>
      <c r="M127" s="455">
        <f t="shared" si="11"/>
        <v>-2349</v>
      </c>
      <c r="N127" s="56" t="str">
        <f>IFERROR(VLOOKUP($H127,'Leistungsn. BE m IV-R u Abklär '!N:N,1,0),"")</f>
        <v xml:space="preserve"> </v>
      </c>
    </row>
    <row r="128" spans="1:14" ht="13.5" customHeight="1" x14ac:dyDescent="0.2">
      <c r="A128" s="307"/>
      <c r="B128" s="307"/>
      <c r="C128" s="307"/>
      <c r="D128" s="307"/>
      <c r="E128" s="308"/>
      <c r="F128" s="308"/>
      <c r="G128" s="309"/>
      <c r="H128" s="453" t="str">
        <f t="shared" si="6"/>
        <v xml:space="preserve"> </v>
      </c>
      <c r="I128" s="454" t="str">
        <f t="shared" si="7"/>
        <v>01.01.2026</v>
      </c>
      <c r="J128" s="454" t="str">
        <f t="shared" si="8"/>
        <v>31.12.2026</v>
      </c>
      <c r="K128" s="455">
        <f t="shared" si="9"/>
        <v>261</v>
      </c>
      <c r="L128" s="455">
        <f t="shared" si="10"/>
        <v>2349</v>
      </c>
      <c r="M128" s="455">
        <f t="shared" si="11"/>
        <v>-2349</v>
      </c>
      <c r="N128" s="56" t="str">
        <f>IFERROR(VLOOKUP($H128,'Leistungsn. BE m IV-R u Abklär '!N:N,1,0),"")</f>
        <v xml:space="preserve"> </v>
      </c>
    </row>
    <row r="129" spans="1:14" ht="13.5" customHeight="1" x14ac:dyDescent="0.2">
      <c r="A129" s="307"/>
      <c r="B129" s="307"/>
      <c r="C129" s="307"/>
      <c r="D129" s="307"/>
      <c r="E129" s="308"/>
      <c r="F129" s="308"/>
      <c r="G129" s="309"/>
      <c r="H129" s="453" t="str">
        <f t="shared" si="6"/>
        <v xml:space="preserve"> </v>
      </c>
      <c r="I129" s="454" t="str">
        <f t="shared" si="7"/>
        <v>01.01.2026</v>
      </c>
      <c r="J129" s="454" t="str">
        <f t="shared" si="8"/>
        <v>31.12.2026</v>
      </c>
      <c r="K129" s="455">
        <f t="shared" si="9"/>
        <v>261</v>
      </c>
      <c r="L129" s="455">
        <f t="shared" si="10"/>
        <v>2349</v>
      </c>
      <c r="M129" s="455">
        <f t="shared" si="11"/>
        <v>-2349</v>
      </c>
      <c r="N129" s="56" t="str">
        <f>IFERROR(VLOOKUP($H129,'Leistungsn. BE m IV-R u Abklär '!N:N,1,0),"")</f>
        <v xml:space="preserve"> </v>
      </c>
    </row>
    <row r="130" spans="1:14" ht="13.5" customHeight="1" x14ac:dyDescent="0.2">
      <c r="A130" s="307"/>
      <c r="B130" s="307"/>
      <c r="C130" s="307"/>
      <c r="D130" s="307"/>
      <c r="E130" s="308"/>
      <c r="F130" s="308"/>
      <c r="G130" s="309"/>
      <c r="H130" s="453" t="str">
        <f t="shared" si="6"/>
        <v xml:space="preserve"> </v>
      </c>
      <c r="I130" s="454" t="str">
        <f t="shared" si="7"/>
        <v>01.01.2026</v>
      </c>
      <c r="J130" s="454" t="str">
        <f t="shared" si="8"/>
        <v>31.12.2026</v>
      </c>
      <c r="K130" s="455">
        <f t="shared" si="9"/>
        <v>261</v>
      </c>
      <c r="L130" s="455">
        <f t="shared" si="10"/>
        <v>2349</v>
      </c>
      <c r="M130" s="455">
        <f t="shared" si="11"/>
        <v>-2349</v>
      </c>
      <c r="N130" s="56" t="str">
        <f>IFERROR(VLOOKUP($H130,'Leistungsn. BE m IV-R u Abklär '!N:N,1,0),"")</f>
        <v xml:space="preserve"> </v>
      </c>
    </row>
    <row r="131" spans="1:14" ht="13.5" customHeight="1" x14ac:dyDescent="0.2">
      <c r="A131" s="307"/>
      <c r="B131" s="307"/>
      <c r="C131" s="307"/>
      <c r="D131" s="307"/>
      <c r="E131" s="308"/>
      <c r="F131" s="308"/>
      <c r="G131" s="309"/>
      <c r="H131" s="453" t="str">
        <f t="shared" si="6"/>
        <v xml:space="preserve"> </v>
      </c>
      <c r="I131" s="454" t="str">
        <f t="shared" si="7"/>
        <v>01.01.2026</v>
      </c>
      <c r="J131" s="454" t="str">
        <f t="shared" si="8"/>
        <v>31.12.2026</v>
      </c>
      <c r="K131" s="455">
        <f t="shared" si="9"/>
        <v>261</v>
      </c>
      <c r="L131" s="455">
        <f t="shared" si="10"/>
        <v>2349</v>
      </c>
      <c r="M131" s="455">
        <f t="shared" si="11"/>
        <v>-2349</v>
      </c>
      <c r="N131" s="56" t="str">
        <f>IFERROR(VLOOKUP($H131,'Leistungsn. BE m IV-R u Abklär '!N:N,1,0),"")</f>
        <v xml:space="preserve"> </v>
      </c>
    </row>
    <row r="132" spans="1:14" ht="13.5" customHeight="1" x14ac:dyDescent="0.2">
      <c r="A132" s="307"/>
      <c r="B132" s="307"/>
      <c r="C132" s="307"/>
      <c r="D132" s="307"/>
      <c r="E132" s="308"/>
      <c r="F132" s="308"/>
      <c r="G132" s="309"/>
      <c r="H132" s="453" t="str">
        <f t="shared" si="6"/>
        <v xml:space="preserve"> </v>
      </c>
      <c r="I132" s="454" t="str">
        <f t="shared" si="7"/>
        <v>01.01.2026</v>
      </c>
      <c r="J132" s="454" t="str">
        <f t="shared" si="8"/>
        <v>31.12.2026</v>
      </c>
      <c r="K132" s="455">
        <f t="shared" si="9"/>
        <v>261</v>
      </c>
      <c r="L132" s="455">
        <f t="shared" si="10"/>
        <v>2349</v>
      </c>
      <c r="M132" s="455">
        <f t="shared" si="11"/>
        <v>-2349</v>
      </c>
      <c r="N132" s="56" t="str">
        <f>IFERROR(VLOOKUP($H132,'Leistungsn. BE m IV-R u Abklär '!N:N,1,0),"")</f>
        <v xml:space="preserve"> </v>
      </c>
    </row>
    <row r="133" spans="1:14" ht="13.5" customHeight="1" x14ac:dyDescent="0.2">
      <c r="A133" s="307"/>
      <c r="B133" s="307"/>
      <c r="C133" s="307"/>
      <c r="D133" s="307"/>
      <c r="E133" s="308"/>
      <c r="F133" s="308"/>
      <c r="G133" s="309"/>
      <c r="H133" s="453" t="str">
        <f t="shared" si="6"/>
        <v xml:space="preserve"> </v>
      </c>
      <c r="I133" s="454" t="str">
        <f t="shared" si="7"/>
        <v>01.01.2026</v>
      </c>
      <c r="J133" s="454" t="str">
        <f t="shared" si="8"/>
        <v>31.12.2026</v>
      </c>
      <c r="K133" s="455">
        <f t="shared" si="9"/>
        <v>261</v>
      </c>
      <c r="L133" s="455">
        <f t="shared" si="10"/>
        <v>2349</v>
      </c>
      <c r="M133" s="455">
        <f t="shared" si="11"/>
        <v>-2349</v>
      </c>
      <c r="N133" s="56" t="str">
        <f>IFERROR(VLOOKUP($H133,'Leistungsn. BE m IV-R u Abklär '!N:N,1,0),"")</f>
        <v xml:space="preserve"> </v>
      </c>
    </row>
    <row r="134" spans="1:14" ht="13.5" customHeight="1" x14ac:dyDescent="0.2">
      <c r="A134" s="307"/>
      <c r="B134" s="307"/>
      <c r="C134" s="307"/>
      <c r="D134" s="307"/>
      <c r="E134" s="308"/>
      <c r="F134" s="308"/>
      <c r="G134" s="309"/>
      <c r="H134" s="453" t="str">
        <f t="shared" si="6"/>
        <v xml:space="preserve"> </v>
      </c>
      <c r="I134" s="454" t="str">
        <f t="shared" si="7"/>
        <v>01.01.2026</v>
      </c>
      <c r="J134" s="454" t="str">
        <f t="shared" si="8"/>
        <v>31.12.2026</v>
      </c>
      <c r="K134" s="455">
        <f t="shared" si="9"/>
        <v>261</v>
      </c>
      <c r="L134" s="455">
        <f t="shared" si="10"/>
        <v>2349</v>
      </c>
      <c r="M134" s="455">
        <f t="shared" si="11"/>
        <v>-2349</v>
      </c>
      <c r="N134" s="56" t="str">
        <f>IFERROR(VLOOKUP($H134,'Leistungsn. BE m IV-R u Abklär '!N:N,1,0),"")</f>
        <v xml:space="preserve"> </v>
      </c>
    </row>
    <row r="135" spans="1:14" ht="13.5" customHeight="1" x14ac:dyDescent="0.2">
      <c r="A135" s="307"/>
      <c r="B135" s="307"/>
      <c r="C135" s="307"/>
      <c r="D135" s="307"/>
      <c r="E135" s="308"/>
      <c r="F135" s="308"/>
      <c r="G135" s="309"/>
      <c r="H135" s="453" t="str">
        <f t="shared" si="6"/>
        <v xml:space="preserve"> </v>
      </c>
      <c r="I135" s="454" t="str">
        <f t="shared" si="7"/>
        <v>01.01.2026</v>
      </c>
      <c r="J135" s="454" t="str">
        <f t="shared" si="8"/>
        <v>31.12.2026</v>
      </c>
      <c r="K135" s="455">
        <f t="shared" si="9"/>
        <v>261</v>
      </c>
      <c r="L135" s="455">
        <f t="shared" si="10"/>
        <v>2349</v>
      </c>
      <c r="M135" s="455">
        <f t="shared" si="11"/>
        <v>-2349</v>
      </c>
      <c r="N135" s="56" t="str">
        <f>IFERROR(VLOOKUP($H135,'Leistungsn. BE m IV-R u Abklär '!N:N,1,0),"")</f>
        <v xml:space="preserve"> </v>
      </c>
    </row>
    <row r="136" spans="1:14" ht="13.5" customHeight="1" x14ac:dyDescent="0.2">
      <c r="A136" s="307"/>
      <c r="B136" s="307"/>
      <c r="C136" s="307"/>
      <c r="D136" s="307"/>
      <c r="E136" s="308"/>
      <c r="F136" s="308"/>
      <c r="G136" s="309"/>
      <c r="H136" s="453" t="str">
        <f t="shared" si="6"/>
        <v xml:space="preserve"> </v>
      </c>
      <c r="I136" s="454" t="str">
        <f t="shared" si="7"/>
        <v>01.01.2026</v>
      </c>
      <c r="J136" s="454" t="str">
        <f t="shared" si="8"/>
        <v>31.12.2026</v>
      </c>
      <c r="K136" s="455">
        <f t="shared" si="9"/>
        <v>261</v>
      </c>
      <c r="L136" s="455">
        <f t="shared" si="10"/>
        <v>2349</v>
      </c>
      <c r="M136" s="455">
        <f t="shared" si="11"/>
        <v>-2349</v>
      </c>
      <c r="N136" s="56" t="str">
        <f>IFERROR(VLOOKUP($H136,'Leistungsn. BE m IV-R u Abklär '!N:N,1,0),"")</f>
        <v xml:space="preserve"> </v>
      </c>
    </row>
    <row r="137" spans="1:14" ht="13.5" customHeight="1" x14ac:dyDescent="0.2">
      <c r="A137" s="307"/>
      <c r="B137" s="307"/>
      <c r="C137" s="307"/>
      <c r="D137" s="307"/>
      <c r="E137" s="308"/>
      <c r="F137" s="308"/>
      <c r="G137" s="309"/>
      <c r="H137" s="453" t="str">
        <f t="shared" si="6"/>
        <v xml:space="preserve"> </v>
      </c>
      <c r="I137" s="454" t="str">
        <f t="shared" si="7"/>
        <v>01.01.2026</v>
      </c>
      <c r="J137" s="454" t="str">
        <f t="shared" si="8"/>
        <v>31.12.2026</v>
      </c>
      <c r="K137" s="455">
        <f t="shared" si="9"/>
        <v>261</v>
      </c>
      <c r="L137" s="455">
        <f t="shared" si="10"/>
        <v>2349</v>
      </c>
      <c r="M137" s="455">
        <f t="shared" si="11"/>
        <v>-2349</v>
      </c>
      <c r="N137" s="56" t="str">
        <f>IFERROR(VLOOKUP($H137,'Leistungsn. BE m IV-R u Abklär '!N:N,1,0),"")</f>
        <v xml:space="preserve"> </v>
      </c>
    </row>
    <row r="138" spans="1:14" ht="13.5" customHeight="1" x14ac:dyDescent="0.2">
      <c r="A138" s="307"/>
      <c r="B138" s="307"/>
      <c r="C138" s="307"/>
      <c r="D138" s="307"/>
      <c r="E138" s="308"/>
      <c r="F138" s="308"/>
      <c r="G138" s="309"/>
      <c r="H138" s="453" t="str">
        <f t="shared" si="6"/>
        <v xml:space="preserve"> </v>
      </c>
      <c r="I138" s="454" t="str">
        <f t="shared" si="7"/>
        <v>01.01.2026</v>
      </c>
      <c r="J138" s="454" t="str">
        <f t="shared" si="8"/>
        <v>31.12.2026</v>
      </c>
      <c r="K138" s="455">
        <f t="shared" si="9"/>
        <v>261</v>
      </c>
      <c r="L138" s="455">
        <f t="shared" si="10"/>
        <v>2349</v>
      </c>
      <c r="M138" s="455">
        <f t="shared" si="11"/>
        <v>-2349</v>
      </c>
      <c r="N138" s="56" t="str">
        <f>IFERROR(VLOOKUP($H138,'Leistungsn. BE m IV-R u Abklär '!N:N,1,0),"")</f>
        <v xml:space="preserve"> </v>
      </c>
    </row>
    <row r="139" spans="1:14" ht="13.5" customHeight="1" x14ac:dyDescent="0.2">
      <c r="A139" s="307"/>
      <c r="B139" s="307"/>
      <c r="C139" s="307"/>
      <c r="D139" s="307"/>
      <c r="E139" s="308"/>
      <c r="F139" s="308"/>
      <c r="G139" s="309"/>
      <c r="H139" s="453" t="str">
        <f t="shared" si="6"/>
        <v xml:space="preserve"> </v>
      </c>
      <c r="I139" s="454" t="str">
        <f t="shared" si="7"/>
        <v>01.01.2026</v>
      </c>
      <c r="J139" s="454" t="str">
        <f t="shared" si="8"/>
        <v>31.12.2026</v>
      </c>
      <c r="K139" s="455">
        <f t="shared" si="9"/>
        <v>261</v>
      </c>
      <c r="L139" s="455">
        <f t="shared" si="10"/>
        <v>2349</v>
      </c>
      <c r="M139" s="455">
        <f t="shared" si="11"/>
        <v>-2349</v>
      </c>
      <c r="N139" s="56" t="str">
        <f>IFERROR(VLOOKUP($H139,'Leistungsn. BE m IV-R u Abklär '!N:N,1,0),"")</f>
        <v xml:space="preserve"> </v>
      </c>
    </row>
    <row r="140" spans="1:14" ht="13.5" customHeight="1" x14ac:dyDescent="0.2">
      <c r="A140" s="307"/>
      <c r="B140" s="307"/>
      <c r="C140" s="307"/>
      <c r="D140" s="307"/>
      <c r="E140" s="308"/>
      <c r="F140" s="308"/>
      <c r="G140" s="309"/>
      <c r="H140" s="453" t="str">
        <f t="shared" si="6"/>
        <v xml:space="preserve"> </v>
      </c>
      <c r="I140" s="454" t="str">
        <f t="shared" si="7"/>
        <v>01.01.2026</v>
      </c>
      <c r="J140" s="454" t="str">
        <f t="shared" si="8"/>
        <v>31.12.2026</v>
      </c>
      <c r="K140" s="455">
        <f t="shared" si="9"/>
        <v>261</v>
      </c>
      <c r="L140" s="455">
        <f t="shared" si="10"/>
        <v>2349</v>
      </c>
      <c r="M140" s="455">
        <f t="shared" si="11"/>
        <v>-2349</v>
      </c>
      <c r="N140" s="56" t="str">
        <f>IFERROR(VLOOKUP($H140,'Leistungsn. BE m IV-R u Abklär '!N:N,1,0),"")</f>
        <v xml:space="preserve"> </v>
      </c>
    </row>
    <row r="141" spans="1:14" ht="13.5" customHeight="1" x14ac:dyDescent="0.2">
      <c r="A141" s="307"/>
      <c r="B141" s="307"/>
      <c r="C141" s="307"/>
      <c r="D141" s="307"/>
      <c r="E141" s="308"/>
      <c r="F141" s="308"/>
      <c r="G141" s="309"/>
      <c r="H141" s="453" t="str">
        <f t="shared" si="6"/>
        <v xml:space="preserve"> </v>
      </c>
      <c r="I141" s="454" t="str">
        <f t="shared" si="7"/>
        <v>01.01.2026</v>
      </c>
      <c r="J141" s="454" t="str">
        <f t="shared" si="8"/>
        <v>31.12.2026</v>
      </c>
      <c r="K141" s="455">
        <f t="shared" si="9"/>
        <v>261</v>
      </c>
      <c r="L141" s="455">
        <f t="shared" si="10"/>
        <v>2349</v>
      </c>
      <c r="M141" s="455">
        <f t="shared" si="11"/>
        <v>-2349</v>
      </c>
      <c r="N141" s="56" t="str">
        <f>IFERROR(VLOOKUP($H141,'Leistungsn. BE m IV-R u Abklär '!N:N,1,0),"")</f>
        <v xml:space="preserve"> </v>
      </c>
    </row>
    <row r="142" spans="1:14" ht="13.5" customHeight="1" x14ac:dyDescent="0.2">
      <c r="A142" s="307"/>
      <c r="B142" s="307"/>
      <c r="C142" s="307"/>
      <c r="D142" s="307"/>
      <c r="E142" s="308"/>
      <c r="F142" s="308"/>
      <c r="G142" s="309"/>
      <c r="H142" s="453" t="str">
        <f t="shared" si="6"/>
        <v xml:space="preserve"> </v>
      </c>
      <c r="I142" s="454" t="str">
        <f t="shared" si="7"/>
        <v>01.01.2026</v>
      </c>
      <c r="J142" s="454" t="str">
        <f t="shared" si="8"/>
        <v>31.12.2026</v>
      </c>
      <c r="K142" s="455">
        <f t="shared" si="9"/>
        <v>261</v>
      </c>
      <c r="L142" s="455">
        <f t="shared" si="10"/>
        <v>2349</v>
      </c>
      <c r="M142" s="455">
        <f t="shared" si="11"/>
        <v>-2349</v>
      </c>
      <c r="N142" s="56" t="str">
        <f>IFERROR(VLOOKUP($H142,'Leistungsn. BE m IV-R u Abklär '!N:N,1,0),"")</f>
        <v xml:space="preserve"> </v>
      </c>
    </row>
    <row r="143" spans="1:14" ht="13.5" customHeight="1" x14ac:dyDescent="0.2">
      <c r="A143" s="307"/>
      <c r="B143" s="307"/>
      <c r="C143" s="307"/>
      <c r="D143" s="307"/>
      <c r="E143" s="308"/>
      <c r="F143" s="308"/>
      <c r="G143" s="309"/>
      <c r="H143" s="453" t="str">
        <f t="shared" si="6"/>
        <v xml:space="preserve"> </v>
      </c>
      <c r="I143" s="454" t="str">
        <f t="shared" si="7"/>
        <v>01.01.2026</v>
      </c>
      <c r="J143" s="454" t="str">
        <f t="shared" si="8"/>
        <v>31.12.2026</v>
      </c>
      <c r="K143" s="455">
        <f t="shared" si="9"/>
        <v>261</v>
      </c>
      <c r="L143" s="455">
        <f t="shared" si="10"/>
        <v>2349</v>
      </c>
      <c r="M143" s="455">
        <f t="shared" si="11"/>
        <v>-2349</v>
      </c>
      <c r="N143" s="56" t="str">
        <f>IFERROR(VLOOKUP($H143,'Leistungsn. BE m IV-R u Abklär '!N:N,1,0),"")</f>
        <v xml:space="preserve"> </v>
      </c>
    </row>
    <row r="144" spans="1:14" ht="13.5" customHeight="1" x14ac:dyDescent="0.2">
      <c r="A144" s="307"/>
      <c r="B144" s="307"/>
      <c r="C144" s="307"/>
      <c r="D144" s="307"/>
      <c r="E144" s="308"/>
      <c r="F144" s="308"/>
      <c r="G144" s="309"/>
      <c r="H144" s="453" t="str">
        <f t="shared" si="6"/>
        <v xml:space="preserve"> </v>
      </c>
      <c r="I144" s="454" t="str">
        <f t="shared" si="7"/>
        <v>01.01.2026</v>
      </c>
      <c r="J144" s="454" t="str">
        <f t="shared" si="8"/>
        <v>31.12.2026</v>
      </c>
      <c r="K144" s="455">
        <f t="shared" si="9"/>
        <v>261</v>
      </c>
      <c r="L144" s="455">
        <f t="shared" si="10"/>
        <v>2349</v>
      </c>
      <c r="M144" s="455">
        <f t="shared" si="11"/>
        <v>-2349</v>
      </c>
      <c r="N144" s="56" t="str">
        <f>IFERROR(VLOOKUP($H144,'Leistungsn. BE m IV-R u Abklär '!N:N,1,0),"")</f>
        <v xml:space="preserve"> </v>
      </c>
    </row>
    <row r="145" spans="1:14" ht="13.5" customHeight="1" x14ac:dyDescent="0.2">
      <c r="A145" s="307"/>
      <c r="B145" s="307"/>
      <c r="C145" s="307"/>
      <c r="D145" s="307"/>
      <c r="E145" s="308"/>
      <c r="F145" s="308"/>
      <c r="G145" s="309"/>
      <c r="H145" s="453" t="str">
        <f t="shared" si="6"/>
        <v xml:space="preserve"> </v>
      </c>
      <c r="I145" s="454" t="str">
        <f t="shared" si="7"/>
        <v>01.01.2026</v>
      </c>
      <c r="J145" s="454" t="str">
        <f t="shared" si="8"/>
        <v>31.12.2026</v>
      </c>
      <c r="K145" s="455">
        <f t="shared" si="9"/>
        <v>261</v>
      </c>
      <c r="L145" s="455">
        <f t="shared" si="10"/>
        <v>2349</v>
      </c>
      <c r="M145" s="455">
        <f t="shared" si="11"/>
        <v>-2349</v>
      </c>
      <c r="N145" s="56" t="str">
        <f>IFERROR(VLOOKUP($H145,'Leistungsn. BE m IV-R u Abklär '!N:N,1,0),"")</f>
        <v xml:space="preserve"> </v>
      </c>
    </row>
    <row r="146" spans="1:14" ht="13.5" customHeight="1" x14ac:dyDescent="0.2">
      <c r="A146" s="307"/>
      <c r="B146" s="307"/>
      <c r="C146" s="307"/>
      <c r="D146" s="307"/>
      <c r="E146" s="308"/>
      <c r="F146" s="308"/>
      <c r="G146" s="309"/>
      <c r="H146" s="453" t="str">
        <f t="shared" si="6"/>
        <v xml:space="preserve"> </v>
      </c>
      <c r="I146" s="454" t="str">
        <f t="shared" si="7"/>
        <v>01.01.2026</v>
      </c>
      <c r="J146" s="454" t="str">
        <f t="shared" si="8"/>
        <v>31.12.2026</v>
      </c>
      <c r="K146" s="455">
        <f t="shared" si="9"/>
        <v>261</v>
      </c>
      <c r="L146" s="455">
        <f t="shared" si="10"/>
        <v>2349</v>
      </c>
      <c r="M146" s="455">
        <f t="shared" si="11"/>
        <v>-2349</v>
      </c>
      <c r="N146" s="56" t="str">
        <f>IFERROR(VLOOKUP($H146,'Leistungsn. BE m IV-R u Abklär '!N:N,1,0),"")</f>
        <v xml:space="preserve"> </v>
      </c>
    </row>
    <row r="147" spans="1:14" ht="13.5" customHeight="1" x14ac:dyDescent="0.2">
      <c r="A147" s="307"/>
      <c r="B147" s="307"/>
      <c r="C147" s="307"/>
      <c r="D147" s="307"/>
      <c r="E147" s="308"/>
      <c r="F147" s="308"/>
      <c r="G147" s="309"/>
      <c r="H147" s="453" t="str">
        <f t="shared" si="6"/>
        <v xml:space="preserve"> </v>
      </c>
      <c r="I147" s="454" t="str">
        <f t="shared" si="7"/>
        <v>01.01.2026</v>
      </c>
      <c r="J147" s="454" t="str">
        <f t="shared" si="8"/>
        <v>31.12.2026</v>
      </c>
      <c r="K147" s="455">
        <f t="shared" si="9"/>
        <v>261</v>
      </c>
      <c r="L147" s="455">
        <f t="shared" si="10"/>
        <v>2349</v>
      </c>
      <c r="M147" s="455">
        <f t="shared" si="11"/>
        <v>-2349</v>
      </c>
      <c r="N147" s="56" t="str">
        <f>IFERROR(VLOOKUP($H147,'Leistungsn. BE m IV-R u Abklär '!N:N,1,0),"")</f>
        <v xml:space="preserve"> </v>
      </c>
    </row>
    <row r="148" spans="1:14" ht="13.5" customHeight="1" x14ac:dyDescent="0.2">
      <c r="A148" s="307"/>
      <c r="B148" s="307"/>
      <c r="C148" s="307"/>
      <c r="D148" s="307"/>
      <c r="E148" s="308"/>
      <c r="F148" s="308"/>
      <c r="G148" s="309"/>
      <c r="H148" s="453" t="str">
        <f t="shared" si="6"/>
        <v xml:space="preserve"> </v>
      </c>
      <c r="I148" s="454" t="str">
        <f t="shared" si="7"/>
        <v>01.01.2026</v>
      </c>
      <c r="J148" s="454" t="str">
        <f t="shared" si="8"/>
        <v>31.12.2026</v>
      </c>
      <c r="K148" s="455">
        <f t="shared" si="9"/>
        <v>261</v>
      </c>
      <c r="L148" s="455">
        <f t="shared" si="10"/>
        <v>2349</v>
      </c>
      <c r="M148" s="455">
        <f t="shared" si="11"/>
        <v>-2349</v>
      </c>
      <c r="N148" s="56" t="str">
        <f>IFERROR(VLOOKUP($H148,'Leistungsn. BE m IV-R u Abklär '!N:N,1,0),"")</f>
        <v xml:space="preserve"> </v>
      </c>
    </row>
    <row r="149" spans="1:14" ht="13.5" customHeight="1" x14ac:dyDescent="0.2">
      <c r="A149" s="307"/>
      <c r="B149" s="307"/>
      <c r="C149" s="307"/>
      <c r="D149" s="307"/>
      <c r="E149" s="308"/>
      <c r="F149" s="308"/>
      <c r="G149" s="309"/>
      <c r="H149" s="453" t="str">
        <f t="shared" ref="H149:H212" si="12">CONCATENATE(A149," ",B149)</f>
        <v xml:space="preserve"> </v>
      </c>
      <c r="I149" s="454" t="str">
        <f t="shared" ref="I149:I212" si="13">IF(YEAR($E149)&lt;$B$4,CONCATENATE("01.01.",$B$4),$E149)</f>
        <v>01.01.2026</v>
      </c>
      <c r="J149" s="454" t="str">
        <f t="shared" ref="J149:J212" si="14">IF(F149="",CONCATENATE("31.12.",$B$4),F149)</f>
        <v>31.12.2026</v>
      </c>
      <c r="K149" s="455">
        <f t="shared" ref="K149:K212" si="15">NETWORKDAYS(I149,J149)</f>
        <v>261</v>
      </c>
      <c r="L149" s="455">
        <f t="shared" ref="L149:L212" si="16">K149*9</f>
        <v>2349</v>
      </c>
      <c r="M149" s="455">
        <f t="shared" ref="M149:M212" si="17">G149-L149</f>
        <v>-2349</v>
      </c>
      <c r="N149" s="56" t="str">
        <f>IFERROR(VLOOKUP($H149,'Leistungsn. BE m IV-R u Abklär '!N:N,1,0),"")</f>
        <v xml:space="preserve"> </v>
      </c>
    </row>
    <row r="150" spans="1:14" ht="13.5" customHeight="1" x14ac:dyDescent="0.2">
      <c r="A150" s="307"/>
      <c r="B150" s="307"/>
      <c r="C150" s="307"/>
      <c r="D150" s="307"/>
      <c r="E150" s="308"/>
      <c r="F150" s="308"/>
      <c r="G150" s="309"/>
      <c r="H150" s="453" t="str">
        <f t="shared" si="12"/>
        <v xml:space="preserve"> </v>
      </c>
      <c r="I150" s="454" t="str">
        <f t="shared" si="13"/>
        <v>01.01.2026</v>
      </c>
      <c r="J150" s="454" t="str">
        <f t="shared" si="14"/>
        <v>31.12.2026</v>
      </c>
      <c r="K150" s="455">
        <f t="shared" si="15"/>
        <v>261</v>
      </c>
      <c r="L150" s="455">
        <f t="shared" si="16"/>
        <v>2349</v>
      </c>
      <c r="M150" s="455">
        <f t="shared" si="17"/>
        <v>-2349</v>
      </c>
      <c r="N150" s="56" t="str">
        <f>IFERROR(VLOOKUP($H150,'Leistungsn. BE m IV-R u Abklär '!N:N,1,0),"")</f>
        <v xml:space="preserve"> </v>
      </c>
    </row>
    <row r="151" spans="1:14" ht="13.5" customHeight="1" x14ac:dyDescent="0.2">
      <c r="A151" s="307"/>
      <c r="B151" s="307"/>
      <c r="C151" s="307"/>
      <c r="D151" s="307"/>
      <c r="E151" s="308"/>
      <c r="F151" s="308"/>
      <c r="G151" s="309"/>
      <c r="H151" s="453" t="str">
        <f t="shared" si="12"/>
        <v xml:space="preserve"> </v>
      </c>
      <c r="I151" s="454" t="str">
        <f t="shared" si="13"/>
        <v>01.01.2026</v>
      </c>
      <c r="J151" s="454" t="str">
        <f t="shared" si="14"/>
        <v>31.12.2026</v>
      </c>
      <c r="K151" s="455">
        <f t="shared" si="15"/>
        <v>261</v>
      </c>
      <c r="L151" s="455">
        <f t="shared" si="16"/>
        <v>2349</v>
      </c>
      <c r="M151" s="455">
        <f t="shared" si="17"/>
        <v>-2349</v>
      </c>
      <c r="N151" s="56" t="str">
        <f>IFERROR(VLOOKUP($H151,'Leistungsn. BE m IV-R u Abklär '!N:N,1,0),"")</f>
        <v xml:space="preserve"> </v>
      </c>
    </row>
    <row r="152" spans="1:14" ht="13.5" customHeight="1" x14ac:dyDescent="0.2">
      <c r="A152" s="307"/>
      <c r="B152" s="307"/>
      <c r="C152" s="307"/>
      <c r="D152" s="307"/>
      <c r="E152" s="308"/>
      <c r="F152" s="308"/>
      <c r="G152" s="309"/>
      <c r="H152" s="453" t="str">
        <f t="shared" si="12"/>
        <v xml:space="preserve"> </v>
      </c>
      <c r="I152" s="454" t="str">
        <f t="shared" si="13"/>
        <v>01.01.2026</v>
      </c>
      <c r="J152" s="454" t="str">
        <f t="shared" si="14"/>
        <v>31.12.2026</v>
      </c>
      <c r="K152" s="455">
        <f t="shared" si="15"/>
        <v>261</v>
      </c>
      <c r="L152" s="455">
        <f t="shared" si="16"/>
        <v>2349</v>
      </c>
      <c r="M152" s="455">
        <f t="shared" si="17"/>
        <v>-2349</v>
      </c>
      <c r="N152" s="56" t="str">
        <f>IFERROR(VLOOKUP($H152,'Leistungsn. BE m IV-R u Abklär '!N:N,1,0),"")</f>
        <v xml:space="preserve"> </v>
      </c>
    </row>
    <row r="153" spans="1:14" ht="13.5" customHeight="1" x14ac:dyDescent="0.2">
      <c r="A153" s="307"/>
      <c r="B153" s="307"/>
      <c r="C153" s="307"/>
      <c r="D153" s="307"/>
      <c r="E153" s="308"/>
      <c r="F153" s="308"/>
      <c r="G153" s="309"/>
      <c r="H153" s="453" t="str">
        <f t="shared" si="12"/>
        <v xml:space="preserve"> </v>
      </c>
      <c r="I153" s="454" t="str">
        <f t="shared" si="13"/>
        <v>01.01.2026</v>
      </c>
      <c r="J153" s="454" t="str">
        <f t="shared" si="14"/>
        <v>31.12.2026</v>
      </c>
      <c r="K153" s="455">
        <f t="shared" si="15"/>
        <v>261</v>
      </c>
      <c r="L153" s="455">
        <f t="shared" si="16"/>
        <v>2349</v>
      </c>
      <c r="M153" s="455">
        <f t="shared" si="17"/>
        <v>-2349</v>
      </c>
      <c r="N153" s="56" t="str">
        <f>IFERROR(VLOOKUP($H153,'Leistungsn. BE m IV-R u Abklär '!N:N,1,0),"")</f>
        <v xml:space="preserve"> </v>
      </c>
    </row>
    <row r="154" spans="1:14" ht="13.5" customHeight="1" x14ac:dyDescent="0.2">
      <c r="A154" s="307"/>
      <c r="B154" s="307"/>
      <c r="C154" s="307"/>
      <c r="D154" s="307"/>
      <c r="E154" s="308"/>
      <c r="F154" s="308"/>
      <c r="G154" s="309"/>
      <c r="H154" s="453" t="str">
        <f t="shared" si="12"/>
        <v xml:space="preserve"> </v>
      </c>
      <c r="I154" s="454" t="str">
        <f t="shared" si="13"/>
        <v>01.01.2026</v>
      </c>
      <c r="J154" s="454" t="str">
        <f t="shared" si="14"/>
        <v>31.12.2026</v>
      </c>
      <c r="K154" s="455">
        <f t="shared" si="15"/>
        <v>261</v>
      </c>
      <c r="L154" s="455">
        <f t="shared" si="16"/>
        <v>2349</v>
      </c>
      <c r="M154" s="455">
        <f t="shared" si="17"/>
        <v>-2349</v>
      </c>
      <c r="N154" s="56" t="str">
        <f>IFERROR(VLOOKUP($H154,'Leistungsn. BE m IV-R u Abklär '!N:N,1,0),"")</f>
        <v xml:space="preserve"> </v>
      </c>
    </row>
    <row r="155" spans="1:14" ht="13.5" customHeight="1" x14ac:dyDescent="0.2">
      <c r="A155" s="307"/>
      <c r="B155" s="307"/>
      <c r="C155" s="307"/>
      <c r="D155" s="307"/>
      <c r="E155" s="308"/>
      <c r="F155" s="308"/>
      <c r="G155" s="309"/>
      <c r="H155" s="453" t="str">
        <f t="shared" si="12"/>
        <v xml:space="preserve"> </v>
      </c>
      <c r="I155" s="454" t="str">
        <f t="shared" si="13"/>
        <v>01.01.2026</v>
      </c>
      <c r="J155" s="454" t="str">
        <f t="shared" si="14"/>
        <v>31.12.2026</v>
      </c>
      <c r="K155" s="455">
        <f t="shared" si="15"/>
        <v>261</v>
      </c>
      <c r="L155" s="455">
        <f t="shared" si="16"/>
        <v>2349</v>
      </c>
      <c r="M155" s="455">
        <f t="shared" si="17"/>
        <v>-2349</v>
      </c>
      <c r="N155" s="56" t="str">
        <f>IFERROR(VLOOKUP($H155,'Leistungsn. BE m IV-R u Abklär '!N:N,1,0),"")</f>
        <v xml:space="preserve"> </v>
      </c>
    </row>
    <row r="156" spans="1:14" ht="13.5" customHeight="1" x14ac:dyDescent="0.2">
      <c r="A156" s="307"/>
      <c r="B156" s="307"/>
      <c r="C156" s="307"/>
      <c r="D156" s="307"/>
      <c r="E156" s="308"/>
      <c r="F156" s="308"/>
      <c r="G156" s="309"/>
      <c r="H156" s="453" t="str">
        <f t="shared" si="12"/>
        <v xml:space="preserve"> </v>
      </c>
      <c r="I156" s="454" t="str">
        <f t="shared" si="13"/>
        <v>01.01.2026</v>
      </c>
      <c r="J156" s="454" t="str">
        <f t="shared" si="14"/>
        <v>31.12.2026</v>
      </c>
      <c r="K156" s="455">
        <f t="shared" si="15"/>
        <v>261</v>
      </c>
      <c r="L156" s="455">
        <f t="shared" si="16"/>
        <v>2349</v>
      </c>
      <c r="M156" s="455">
        <f t="shared" si="17"/>
        <v>-2349</v>
      </c>
      <c r="N156" s="56" t="str">
        <f>IFERROR(VLOOKUP($H156,'Leistungsn. BE m IV-R u Abklär '!N:N,1,0),"")</f>
        <v xml:space="preserve"> </v>
      </c>
    </row>
    <row r="157" spans="1:14" ht="13.5" customHeight="1" x14ac:dyDescent="0.2">
      <c r="A157" s="307"/>
      <c r="B157" s="307"/>
      <c r="C157" s="307"/>
      <c r="D157" s="307"/>
      <c r="E157" s="308"/>
      <c r="F157" s="308"/>
      <c r="G157" s="309"/>
      <c r="H157" s="453" t="str">
        <f t="shared" si="12"/>
        <v xml:space="preserve"> </v>
      </c>
      <c r="I157" s="454" t="str">
        <f t="shared" si="13"/>
        <v>01.01.2026</v>
      </c>
      <c r="J157" s="454" t="str">
        <f t="shared" si="14"/>
        <v>31.12.2026</v>
      </c>
      <c r="K157" s="455">
        <f t="shared" si="15"/>
        <v>261</v>
      </c>
      <c r="L157" s="455">
        <f t="shared" si="16"/>
        <v>2349</v>
      </c>
      <c r="M157" s="455">
        <f t="shared" si="17"/>
        <v>-2349</v>
      </c>
      <c r="N157" s="56" t="str">
        <f>IFERROR(VLOOKUP($H157,'Leistungsn. BE m IV-R u Abklär '!N:N,1,0),"")</f>
        <v xml:space="preserve"> </v>
      </c>
    </row>
    <row r="158" spans="1:14" ht="13.5" customHeight="1" x14ac:dyDescent="0.2">
      <c r="A158" s="307"/>
      <c r="B158" s="307"/>
      <c r="C158" s="307"/>
      <c r="D158" s="307"/>
      <c r="E158" s="308"/>
      <c r="F158" s="308"/>
      <c r="G158" s="309"/>
      <c r="H158" s="453" t="str">
        <f t="shared" si="12"/>
        <v xml:space="preserve"> </v>
      </c>
      <c r="I158" s="454" t="str">
        <f t="shared" si="13"/>
        <v>01.01.2026</v>
      </c>
      <c r="J158" s="454" t="str">
        <f t="shared" si="14"/>
        <v>31.12.2026</v>
      </c>
      <c r="K158" s="455">
        <f t="shared" si="15"/>
        <v>261</v>
      </c>
      <c r="L158" s="455">
        <f t="shared" si="16"/>
        <v>2349</v>
      </c>
      <c r="M158" s="455">
        <f t="shared" si="17"/>
        <v>-2349</v>
      </c>
      <c r="N158" s="56" t="str">
        <f>IFERROR(VLOOKUP($H158,'Leistungsn. BE m IV-R u Abklär '!N:N,1,0),"")</f>
        <v xml:space="preserve"> </v>
      </c>
    </row>
    <row r="159" spans="1:14" ht="13.5" customHeight="1" x14ac:dyDescent="0.2">
      <c r="A159" s="307"/>
      <c r="B159" s="307"/>
      <c r="C159" s="307"/>
      <c r="D159" s="307"/>
      <c r="E159" s="308"/>
      <c r="F159" s="308"/>
      <c r="G159" s="309"/>
      <c r="H159" s="453" t="str">
        <f t="shared" si="12"/>
        <v xml:space="preserve"> </v>
      </c>
      <c r="I159" s="454" t="str">
        <f t="shared" si="13"/>
        <v>01.01.2026</v>
      </c>
      <c r="J159" s="454" t="str">
        <f t="shared" si="14"/>
        <v>31.12.2026</v>
      </c>
      <c r="K159" s="455">
        <f t="shared" si="15"/>
        <v>261</v>
      </c>
      <c r="L159" s="455">
        <f t="shared" si="16"/>
        <v>2349</v>
      </c>
      <c r="M159" s="455">
        <f t="shared" si="17"/>
        <v>-2349</v>
      </c>
      <c r="N159" s="56" t="str">
        <f>IFERROR(VLOOKUP($H159,'Leistungsn. BE m IV-R u Abklär '!N:N,1,0),"")</f>
        <v xml:space="preserve"> </v>
      </c>
    </row>
    <row r="160" spans="1:14" ht="13.5" customHeight="1" x14ac:dyDescent="0.2">
      <c r="A160" s="307"/>
      <c r="B160" s="307"/>
      <c r="C160" s="307"/>
      <c r="D160" s="307"/>
      <c r="E160" s="308"/>
      <c r="F160" s="308"/>
      <c r="G160" s="309"/>
      <c r="H160" s="453" t="str">
        <f t="shared" si="12"/>
        <v xml:space="preserve"> </v>
      </c>
      <c r="I160" s="454" t="str">
        <f t="shared" si="13"/>
        <v>01.01.2026</v>
      </c>
      <c r="J160" s="454" t="str">
        <f t="shared" si="14"/>
        <v>31.12.2026</v>
      </c>
      <c r="K160" s="455">
        <f t="shared" si="15"/>
        <v>261</v>
      </c>
      <c r="L160" s="455">
        <f t="shared" si="16"/>
        <v>2349</v>
      </c>
      <c r="M160" s="455">
        <f t="shared" si="17"/>
        <v>-2349</v>
      </c>
      <c r="N160" s="56" t="str">
        <f>IFERROR(VLOOKUP($H160,'Leistungsn. BE m IV-R u Abklär '!N:N,1,0),"")</f>
        <v xml:space="preserve"> </v>
      </c>
    </row>
    <row r="161" spans="1:14" ht="13.5" customHeight="1" x14ac:dyDescent="0.2">
      <c r="A161" s="307"/>
      <c r="B161" s="307"/>
      <c r="C161" s="307"/>
      <c r="D161" s="307"/>
      <c r="E161" s="308"/>
      <c r="F161" s="308"/>
      <c r="G161" s="309"/>
      <c r="H161" s="453" t="str">
        <f t="shared" si="12"/>
        <v xml:space="preserve"> </v>
      </c>
      <c r="I161" s="454" t="str">
        <f t="shared" si="13"/>
        <v>01.01.2026</v>
      </c>
      <c r="J161" s="454" t="str">
        <f t="shared" si="14"/>
        <v>31.12.2026</v>
      </c>
      <c r="K161" s="455">
        <f t="shared" si="15"/>
        <v>261</v>
      </c>
      <c r="L161" s="455">
        <f t="shared" si="16"/>
        <v>2349</v>
      </c>
      <c r="M161" s="455">
        <f t="shared" si="17"/>
        <v>-2349</v>
      </c>
      <c r="N161" s="56" t="str">
        <f>IFERROR(VLOOKUP($H161,'Leistungsn. BE m IV-R u Abklär '!N:N,1,0),"")</f>
        <v xml:space="preserve"> </v>
      </c>
    </row>
    <row r="162" spans="1:14" ht="13.5" customHeight="1" x14ac:dyDescent="0.2">
      <c r="A162" s="307"/>
      <c r="B162" s="307"/>
      <c r="C162" s="307"/>
      <c r="D162" s="307"/>
      <c r="E162" s="308"/>
      <c r="F162" s="308"/>
      <c r="G162" s="309"/>
      <c r="H162" s="453" t="str">
        <f t="shared" si="12"/>
        <v xml:space="preserve"> </v>
      </c>
      <c r="I162" s="454" t="str">
        <f t="shared" si="13"/>
        <v>01.01.2026</v>
      </c>
      <c r="J162" s="454" t="str">
        <f t="shared" si="14"/>
        <v>31.12.2026</v>
      </c>
      <c r="K162" s="455">
        <f t="shared" si="15"/>
        <v>261</v>
      </c>
      <c r="L162" s="455">
        <f t="shared" si="16"/>
        <v>2349</v>
      </c>
      <c r="M162" s="455">
        <f t="shared" si="17"/>
        <v>-2349</v>
      </c>
      <c r="N162" s="56" t="str">
        <f>IFERROR(VLOOKUP($H162,'Leistungsn. BE m IV-R u Abklär '!N:N,1,0),"")</f>
        <v xml:space="preserve"> </v>
      </c>
    </row>
    <row r="163" spans="1:14" ht="13.5" customHeight="1" x14ac:dyDescent="0.2">
      <c r="A163" s="307"/>
      <c r="B163" s="307"/>
      <c r="C163" s="307"/>
      <c r="D163" s="307"/>
      <c r="E163" s="308"/>
      <c r="F163" s="308"/>
      <c r="G163" s="309"/>
      <c r="H163" s="453" t="str">
        <f t="shared" si="12"/>
        <v xml:space="preserve"> </v>
      </c>
      <c r="I163" s="454" t="str">
        <f t="shared" si="13"/>
        <v>01.01.2026</v>
      </c>
      <c r="J163" s="454" t="str">
        <f t="shared" si="14"/>
        <v>31.12.2026</v>
      </c>
      <c r="K163" s="455">
        <f t="shared" si="15"/>
        <v>261</v>
      </c>
      <c r="L163" s="455">
        <f t="shared" si="16"/>
        <v>2349</v>
      </c>
      <c r="M163" s="455">
        <f t="shared" si="17"/>
        <v>-2349</v>
      </c>
      <c r="N163" s="56" t="str">
        <f>IFERROR(VLOOKUP($H163,'Leistungsn. BE m IV-R u Abklär '!N:N,1,0),"")</f>
        <v xml:space="preserve"> </v>
      </c>
    </row>
    <row r="164" spans="1:14" ht="13.5" customHeight="1" x14ac:dyDescent="0.2">
      <c r="A164" s="307"/>
      <c r="B164" s="307"/>
      <c r="C164" s="307"/>
      <c r="D164" s="307"/>
      <c r="E164" s="308"/>
      <c r="F164" s="308"/>
      <c r="G164" s="309"/>
      <c r="H164" s="453" t="str">
        <f t="shared" si="12"/>
        <v xml:space="preserve"> </v>
      </c>
      <c r="I164" s="454" t="str">
        <f t="shared" si="13"/>
        <v>01.01.2026</v>
      </c>
      <c r="J164" s="454" t="str">
        <f t="shared" si="14"/>
        <v>31.12.2026</v>
      </c>
      <c r="K164" s="455">
        <f t="shared" si="15"/>
        <v>261</v>
      </c>
      <c r="L164" s="455">
        <f t="shared" si="16"/>
        <v>2349</v>
      </c>
      <c r="M164" s="455">
        <f t="shared" si="17"/>
        <v>-2349</v>
      </c>
      <c r="N164" s="56" t="str">
        <f>IFERROR(VLOOKUP($H164,'Leistungsn. BE m IV-R u Abklär '!N:N,1,0),"")</f>
        <v xml:space="preserve"> </v>
      </c>
    </row>
    <row r="165" spans="1:14" ht="13.5" customHeight="1" x14ac:dyDescent="0.2">
      <c r="A165" s="307"/>
      <c r="B165" s="307"/>
      <c r="C165" s="307"/>
      <c r="D165" s="307"/>
      <c r="E165" s="308"/>
      <c r="F165" s="308"/>
      <c r="G165" s="309"/>
      <c r="H165" s="453" t="str">
        <f t="shared" si="12"/>
        <v xml:space="preserve"> </v>
      </c>
      <c r="I165" s="454" t="str">
        <f t="shared" si="13"/>
        <v>01.01.2026</v>
      </c>
      <c r="J165" s="454" t="str">
        <f t="shared" si="14"/>
        <v>31.12.2026</v>
      </c>
      <c r="K165" s="455">
        <f t="shared" si="15"/>
        <v>261</v>
      </c>
      <c r="L165" s="455">
        <f t="shared" si="16"/>
        <v>2349</v>
      </c>
      <c r="M165" s="455">
        <f t="shared" si="17"/>
        <v>-2349</v>
      </c>
      <c r="N165" s="56" t="str">
        <f>IFERROR(VLOOKUP($H165,'Leistungsn. BE m IV-R u Abklär '!N:N,1,0),"")</f>
        <v xml:space="preserve"> </v>
      </c>
    </row>
    <row r="166" spans="1:14" ht="13.5" customHeight="1" x14ac:dyDescent="0.2">
      <c r="A166" s="307"/>
      <c r="B166" s="307"/>
      <c r="C166" s="307"/>
      <c r="D166" s="307"/>
      <c r="E166" s="308"/>
      <c r="F166" s="308"/>
      <c r="G166" s="309"/>
      <c r="H166" s="453" t="str">
        <f t="shared" si="12"/>
        <v xml:space="preserve"> </v>
      </c>
      <c r="I166" s="454" t="str">
        <f t="shared" si="13"/>
        <v>01.01.2026</v>
      </c>
      <c r="J166" s="454" t="str">
        <f t="shared" si="14"/>
        <v>31.12.2026</v>
      </c>
      <c r="K166" s="455">
        <f t="shared" si="15"/>
        <v>261</v>
      </c>
      <c r="L166" s="455">
        <f t="shared" si="16"/>
        <v>2349</v>
      </c>
      <c r="M166" s="455">
        <f t="shared" si="17"/>
        <v>-2349</v>
      </c>
      <c r="N166" s="56" t="str">
        <f>IFERROR(VLOOKUP($H166,'Leistungsn. BE m IV-R u Abklär '!N:N,1,0),"")</f>
        <v xml:space="preserve"> </v>
      </c>
    </row>
    <row r="167" spans="1:14" ht="13.5" customHeight="1" x14ac:dyDescent="0.2">
      <c r="A167" s="307"/>
      <c r="B167" s="307"/>
      <c r="C167" s="307"/>
      <c r="D167" s="307"/>
      <c r="E167" s="308"/>
      <c r="F167" s="308"/>
      <c r="G167" s="309"/>
      <c r="H167" s="453" t="str">
        <f t="shared" si="12"/>
        <v xml:space="preserve"> </v>
      </c>
      <c r="I167" s="454" t="str">
        <f t="shared" si="13"/>
        <v>01.01.2026</v>
      </c>
      <c r="J167" s="454" t="str">
        <f t="shared" si="14"/>
        <v>31.12.2026</v>
      </c>
      <c r="K167" s="455">
        <f t="shared" si="15"/>
        <v>261</v>
      </c>
      <c r="L167" s="455">
        <f t="shared" si="16"/>
        <v>2349</v>
      </c>
      <c r="M167" s="455">
        <f t="shared" si="17"/>
        <v>-2349</v>
      </c>
      <c r="N167" s="56" t="str">
        <f>IFERROR(VLOOKUP($H167,'Leistungsn. BE m IV-R u Abklär '!N:N,1,0),"")</f>
        <v xml:space="preserve"> </v>
      </c>
    </row>
    <row r="168" spans="1:14" ht="13.5" customHeight="1" x14ac:dyDescent="0.2">
      <c r="A168" s="307"/>
      <c r="B168" s="307"/>
      <c r="C168" s="307"/>
      <c r="D168" s="307"/>
      <c r="E168" s="308"/>
      <c r="F168" s="308"/>
      <c r="G168" s="309"/>
      <c r="H168" s="453" t="str">
        <f t="shared" si="12"/>
        <v xml:space="preserve"> </v>
      </c>
      <c r="I168" s="454" t="str">
        <f t="shared" si="13"/>
        <v>01.01.2026</v>
      </c>
      <c r="J168" s="454" t="str">
        <f t="shared" si="14"/>
        <v>31.12.2026</v>
      </c>
      <c r="K168" s="455">
        <f t="shared" si="15"/>
        <v>261</v>
      </c>
      <c r="L168" s="455">
        <f t="shared" si="16"/>
        <v>2349</v>
      </c>
      <c r="M168" s="455">
        <f t="shared" si="17"/>
        <v>-2349</v>
      </c>
      <c r="N168" s="56" t="str">
        <f>IFERROR(VLOOKUP($H168,'Leistungsn. BE m IV-R u Abklär '!N:N,1,0),"")</f>
        <v xml:space="preserve"> </v>
      </c>
    </row>
    <row r="169" spans="1:14" ht="13.5" customHeight="1" x14ac:dyDescent="0.2">
      <c r="A169" s="307"/>
      <c r="B169" s="307"/>
      <c r="C169" s="307"/>
      <c r="D169" s="307"/>
      <c r="E169" s="308"/>
      <c r="F169" s="308"/>
      <c r="G169" s="309"/>
      <c r="H169" s="453" t="str">
        <f t="shared" si="12"/>
        <v xml:space="preserve"> </v>
      </c>
      <c r="I169" s="454" t="str">
        <f t="shared" si="13"/>
        <v>01.01.2026</v>
      </c>
      <c r="J169" s="454" t="str">
        <f t="shared" si="14"/>
        <v>31.12.2026</v>
      </c>
      <c r="K169" s="455">
        <f t="shared" si="15"/>
        <v>261</v>
      </c>
      <c r="L169" s="455">
        <f t="shared" si="16"/>
        <v>2349</v>
      </c>
      <c r="M169" s="455">
        <f t="shared" si="17"/>
        <v>-2349</v>
      </c>
      <c r="N169" s="56" t="str">
        <f>IFERROR(VLOOKUP($H169,'Leistungsn. BE m IV-R u Abklär '!N:N,1,0),"")</f>
        <v xml:space="preserve"> </v>
      </c>
    </row>
    <row r="170" spans="1:14" ht="13.5" customHeight="1" x14ac:dyDescent="0.2">
      <c r="A170" s="307"/>
      <c r="B170" s="307"/>
      <c r="C170" s="307"/>
      <c r="D170" s="307"/>
      <c r="E170" s="308"/>
      <c r="F170" s="308"/>
      <c r="G170" s="309"/>
      <c r="H170" s="453" t="str">
        <f t="shared" si="12"/>
        <v xml:space="preserve"> </v>
      </c>
      <c r="I170" s="454" t="str">
        <f t="shared" si="13"/>
        <v>01.01.2026</v>
      </c>
      <c r="J170" s="454" t="str">
        <f t="shared" si="14"/>
        <v>31.12.2026</v>
      </c>
      <c r="K170" s="455">
        <f t="shared" si="15"/>
        <v>261</v>
      </c>
      <c r="L170" s="455">
        <f t="shared" si="16"/>
        <v>2349</v>
      </c>
      <c r="M170" s="455">
        <f t="shared" si="17"/>
        <v>-2349</v>
      </c>
      <c r="N170" s="56" t="str">
        <f>IFERROR(VLOOKUP($H170,'Leistungsn. BE m IV-R u Abklär '!N:N,1,0),"")</f>
        <v xml:space="preserve"> </v>
      </c>
    </row>
    <row r="171" spans="1:14" ht="13.5" customHeight="1" x14ac:dyDescent="0.2">
      <c r="A171" s="307"/>
      <c r="B171" s="307"/>
      <c r="C171" s="307"/>
      <c r="D171" s="307"/>
      <c r="E171" s="308"/>
      <c r="F171" s="308"/>
      <c r="G171" s="309"/>
      <c r="H171" s="453" t="str">
        <f t="shared" si="12"/>
        <v xml:space="preserve"> </v>
      </c>
      <c r="I171" s="454" t="str">
        <f t="shared" si="13"/>
        <v>01.01.2026</v>
      </c>
      <c r="J171" s="454" t="str">
        <f t="shared" si="14"/>
        <v>31.12.2026</v>
      </c>
      <c r="K171" s="455">
        <f t="shared" si="15"/>
        <v>261</v>
      </c>
      <c r="L171" s="455">
        <f t="shared" si="16"/>
        <v>2349</v>
      </c>
      <c r="M171" s="455">
        <f t="shared" si="17"/>
        <v>-2349</v>
      </c>
      <c r="N171" s="56" t="str">
        <f>IFERROR(VLOOKUP($H171,'Leistungsn. BE m IV-R u Abklär '!N:N,1,0),"")</f>
        <v xml:space="preserve"> </v>
      </c>
    </row>
    <row r="172" spans="1:14" ht="13.5" customHeight="1" x14ac:dyDescent="0.2">
      <c r="A172" s="307"/>
      <c r="B172" s="307"/>
      <c r="C172" s="307"/>
      <c r="D172" s="307"/>
      <c r="E172" s="308"/>
      <c r="F172" s="308"/>
      <c r="G172" s="309"/>
      <c r="H172" s="453" t="str">
        <f t="shared" si="12"/>
        <v xml:space="preserve"> </v>
      </c>
      <c r="I172" s="454" t="str">
        <f t="shared" si="13"/>
        <v>01.01.2026</v>
      </c>
      <c r="J172" s="454" t="str">
        <f t="shared" si="14"/>
        <v>31.12.2026</v>
      </c>
      <c r="K172" s="455">
        <f t="shared" si="15"/>
        <v>261</v>
      </c>
      <c r="L172" s="455">
        <f t="shared" si="16"/>
        <v>2349</v>
      </c>
      <c r="M172" s="455">
        <f t="shared" si="17"/>
        <v>-2349</v>
      </c>
      <c r="N172" s="56" t="str">
        <f>IFERROR(VLOOKUP($H172,'Leistungsn. BE m IV-R u Abklär '!N:N,1,0),"")</f>
        <v xml:space="preserve"> </v>
      </c>
    </row>
    <row r="173" spans="1:14" ht="13.5" customHeight="1" x14ac:dyDescent="0.2">
      <c r="A173" s="307"/>
      <c r="B173" s="307"/>
      <c r="C173" s="307"/>
      <c r="D173" s="307"/>
      <c r="E173" s="308"/>
      <c r="F173" s="308"/>
      <c r="G173" s="309"/>
      <c r="H173" s="453" t="str">
        <f t="shared" si="12"/>
        <v xml:space="preserve"> </v>
      </c>
      <c r="I173" s="454" t="str">
        <f t="shared" si="13"/>
        <v>01.01.2026</v>
      </c>
      <c r="J173" s="454" t="str">
        <f t="shared" si="14"/>
        <v>31.12.2026</v>
      </c>
      <c r="K173" s="455">
        <f t="shared" si="15"/>
        <v>261</v>
      </c>
      <c r="L173" s="455">
        <f t="shared" si="16"/>
        <v>2349</v>
      </c>
      <c r="M173" s="455">
        <f t="shared" si="17"/>
        <v>-2349</v>
      </c>
      <c r="N173" s="56" t="str">
        <f>IFERROR(VLOOKUP($H173,'Leistungsn. BE m IV-R u Abklär '!N:N,1,0),"")</f>
        <v xml:space="preserve"> </v>
      </c>
    </row>
    <row r="174" spans="1:14" ht="13.5" customHeight="1" x14ac:dyDescent="0.2">
      <c r="A174" s="307"/>
      <c r="B174" s="307"/>
      <c r="C174" s="307"/>
      <c r="D174" s="307"/>
      <c r="E174" s="308"/>
      <c r="F174" s="308"/>
      <c r="G174" s="309"/>
      <c r="H174" s="453" t="str">
        <f t="shared" si="12"/>
        <v xml:space="preserve"> </v>
      </c>
      <c r="I174" s="454" t="str">
        <f t="shared" si="13"/>
        <v>01.01.2026</v>
      </c>
      <c r="J174" s="454" t="str">
        <f t="shared" si="14"/>
        <v>31.12.2026</v>
      </c>
      <c r="K174" s="455">
        <f t="shared" si="15"/>
        <v>261</v>
      </c>
      <c r="L174" s="455">
        <f t="shared" si="16"/>
        <v>2349</v>
      </c>
      <c r="M174" s="455">
        <f t="shared" si="17"/>
        <v>-2349</v>
      </c>
      <c r="N174" s="56" t="str">
        <f>IFERROR(VLOOKUP($H174,'Leistungsn. BE m IV-R u Abklär '!N:N,1,0),"")</f>
        <v xml:space="preserve"> </v>
      </c>
    </row>
    <row r="175" spans="1:14" ht="13.5" customHeight="1" x14ac:dyDescent="0.2">
      <c r="A175" s="307"/>
      <c r="B175" s="307"/>
      <c r="C175" s="307"/>
      <c r="D175" s="307"/>
      <c r="E175" s="308"/>
      <c r="F175" s="308"/>
      <c r="G175" s="309"/>
      <c r="H175" s="453" t="str">
        <f t="shared" si="12"/>
        <v xml:space="preserve"> </v>
      </c>
      <c r="I175" s="454" t="str">
        <f t="shared" si="13"/>
        <v>01.01.2026</v>
      </c>
      <c r="J175" s="454" t="str">
        <f t="shared" si="14"/>
        <v>31.12.2026</v>
      </c>
      <c r="K175" s="455">
        <f t="shared" si="15"/>
        <v>261</v>
      </c>
      <c r="L175" s="455">
        <f t="shared" si="16"/>
        <v>2349</v>
      </c>
      <c r="M175" s="455">
        <f t="shared" si="17"/>
        <v>-2349</v>
      </c>
      <c r="N175" s="56" t="str">
        <f>IFERROR(VLOOKUP($H175,'Leistungsn. BE m IV-R u Abklär '!N:N,1,0),"")</f>
        <v xml:space="preserve"> </v>
      </c>
    </row>
    <row r="176" spans="1:14" ht="13.5" customHeight="1" x14ac:dyDescent="0.2">
      <c r="A176" s="307"/>
      <c r="B176" s="307"/>
      <c r="C176" s="307"/>
      <c r="D176" s="307"/>
      <c r="E176" s="308"/>
      <c r="F176" s="308"/>
      <c r="G176" s="309"/>
      <c r="H176" s="453" t="str">
        <f t="shared" si="12"/>
        <v xml:space="preserve"> </v>
      </c>
      <c r="I176" s="454" t="str">
        <f t="shared" si="13"/>
        <v>01.01.2026</v>
      </c>
      <c r="J176" s="454" t="str">
        <f t="shared" si="14"/>
        <v>31.12.2026</v>
      </c>
      <c r="K176" s="455">
        <f t="shared" si="15"/>
        <v>261</v>
      </c>
      <c r="L176" s="455">
        <f t="shared" si="16"/>
        <v>2349</v>
      </c>
      <c r="M176" s="455">
        <f t="shared" si="17"/>
        <v>-2349</v>
      </c>
      <c r="N176" s="56" t="str">
        <f>IFERROR(VLOOKUP($H176,'Leistungsn. BE m IV-R u Abklär '!N:N,1,0),"")</f>
        <v xml:space="preserve"> </v>
      </c>
    </row>
    <row r="177" spans="1:14" ht="13.5" customHeight="1" x14ac:dyDescent="0.2">
      <c r="A177" s="307"/>
      <c r="B177" s="307"/>
      <c r="C177" s="307"/>
      <c r="D177" s="307"/>
      <c r="E177" s="308"/>
      <c r="F177" s="308"/>
      <c r="G177" s="309"/>
      <c r="H177" s="453" t="str">
        <f t="shared" si="12"/>
        <v xml:space="preserve"> </v>
      </c>
      <c r="I177" s="454" t="str">
        <f t="shared" si="13"/>
        <v>01.01.2026</v>
      </c>
      <c r="J177" s="454" t="str">
        <f t="shared" si="14"/>
        <v>31.12.2026</v>
      </c>
      <c r="K177" s="455">
        <f t="shared" si="15"/>
        <v>261</v>
      </c>
      <c r="L177" s="455">
        <f t="shared" si="16"/>
        <v>2349</v>
      </c>
      <c r="M177" s="455">
        <f t="shared" si="17"/>
        <v>-2349</v>
      </c>
      <c r="N177" s="56" t="str">
        <f>IFERROR(VLOOKUP($H177,'Leistungsn. BE m IV-R u Abklär '!N:N,1,0),"")</f>
        <v xml:space="preserve"> </v>
      </c>
    </row>
    <row r="178" spans="1:14" ht="13.5" customHeight="1" x14ac:dyDescent="0.2">
      <c r="A178" s="307"/>
      <c r="B178" s="307"/>
      <c r="C178" s="307"/>
      <c r="D178" s="307"/>
      <c r="E178" s="308"/>
      <c r="F178" s="308"/>
      <c r="G178" s="309"/>
      <c r="H178" s="453" t="str">
        <f t="shared" si="12"/>
        <v xml:space="preserve"> </v>
      </c>
      <c r="I178" s="454" t="str">
        <f t="shared" si="13"/>
        <v>01.01.2026</v>
      </c>
      <c r="J178" s="454" t="str">
        <f t="shared" si="14"/>
        <v>31.12.2026</v>
      </c>
      <c r="K178" s="455">
        <f t="shared" si="15"/>
        <v>261</v>
      </c>
      <c r="L178" s="455">
        <f t="shared" si="16"/>
        <v>2349</v>
      </c>
      <c r="M178" s="455">
        <f t="shared" si="17"/>
        <v>-2349</v>
      </c>
      <c r="N178" s="56" t="str">
        <f>IFERROR(VLOOKUP($H178,'Leistungsn. BE m IV-R u Abklär '!N:N,1,0),"")</f>
        <v xml:space="preserve"> </v>
      </c>
    </row>
    <row r="179" spans="1:14" ht="13.5" customHeight="1" x14ac:dyDescent="0.2">
      <c r="A179" s="307"/>
      <c r="B179" s="307"/>
      <c r="C179" s="307"/>
      <c r="D179" s="307"/>
      <c r="E179" s="308"/>
      <c r="F179" s="308"/>
      <c r="G179" s="309"/>
      <c r="H179" s="453" t="str">
        <f t="shared" si="12"/>
        <v xml:space="preserve"> </v>
      </c>
      <c r="I179" s="454" t="str">
        <f t="shared" si="13"/>
        <v>01.01.2026</v>
      </c>
      <c r="J179" s="454" t="str">
        <f t="shared" si="14"/>
        <v>31.12.2026</v>
      </c>
      <c r="K179" s="455">
        <f t="shared" si="15"/>
        <v>261</v>
      </c>
      <c r="L179" s="455">
        <f t="shared" si="16"/>
        <v>2349</v>
      </c>
      <c r="M179" s="455">
        <f t="shared" si="17"/>
        <v>-2349</v>
      </c>
      <c r="N179" s="56" t="str">
        <f>IFERROR(VLOOKUP($H179,'Leistungsn. BE m IV-R u Abklär '!N:N,1,0),"")</f>
        <v xml:space="preserve"> </v>
      </c>
    </row>
    <row r="180" spans="1:14" ht="13.5" customHeight="1" x14ac:dyDescent="0.2">
      <c r="A180" s="307"/>
      <c r="B180" s="307"/>
      <c r="C180" s="307"/>
      <c r="D180" s="307"/>
      <c r="E180" s="308"/>
      <c r="F180" s="308"/>
      <c r="G180" s="309"/>
      <c r="H180" s="453" t="str">
        <f t="shared" si="12"/>
        <v xml:space="preserve"> </v>
      </c>
      <c r="I180" s="454" t="str">
        <f t="shared" si="13"/>
        <v>01.01.2026</v>
      </c>
      <c r="J180" s="454" t="str">
        <f t="shared" si="14"/>
        <v>31.12.2026</v>
      </c>
      <c r="K180" s="455">
        <f t="shared" si="15"/>
        <v>261</v>
      </c>
      <c r="L180" s="455">
        <f t="shared" si="16"/>
        <v>2349</v>
      </c>
      <c r="M180" s="455">
        <f t="shared" si="17"/>
        <v>-2349</v>
      </c>
      <c r="N180" s="56" t="str">
        <f>IFERROR(VLOOKUP($H180,'Leistungsn. BE m IV-R u Abklär '!N:N,1,0),"")</f>
        <v xml:space="preserve"> </v>
      </c>
    </row>
    <row r="181" spans="1:14" ht="13.5" customHeight="1" x14ac:dyDescent="0.2">
      <c r="A181" s="307"/>
      <c r="B181" s="307"/>
      <c r="C181" s="307"/>
      <c r="D181" s="307"/>
      <c r="E181" s="308"/>
      <c r="F181" s="308"/>
      <c r="G181" s="309"/>
      <c r="H181" s="453" t="str">
        <f t="shared" si="12"/>
        <v xml:space="preserve"> </v>
      </c>
      <c r="I181" s="454" t="str">
        <f t="shared" si="13"/>
        <v>01.01.2026</v>
      </c>
      <c r="J181" s="454" t="str">
        <f t="shared" si="14"/>
        <v>31.12.2026</v>
      </c>
      <c r="K181" s="455">
        <f t="shared" si="15"/>
        <v>261</v>
      </c>
      <c r="L181" s="455">
        <f t="shared" si="16"/>
        <v>2349</v>
      </c>
      <c r="M181" s="455">
        <f t="shared" si="17"/>
        <v>-2349</v>
      </c>
      <c r="N181" s="56" t="str">
        <f>IFERROR(VLOOKUP($H181,'Leistungsn. BE m IV-R u Abklär '!N:N,1,0),"")</f>
        <v xml:space="preserve"> </v>
      </c>
    </row>
    <row r="182" spans="1:14" ht="13.5" customHeight="1" x14ac:dyDescent="0.2">
      <c r="A182" s="307"/>
      <c r="B182" s="307"/>
      <c r="C182" s="307"/>
      <c r="D182" s="307"/>
      <c r="E182" s="308"/>
      <c r="F182" s="308"/>
      <c r="G182" s="309"/>
      <c r="H182" s="453" t="str">
        <f t="shared" si="12"/>
        <v xml:space="preserve"> </v>
      </c>
      <c r="I182" s="454" t="str">
        <f t="shared" si="13"/>
        <v>01.01.2026</v>
      </c>
      <c r="J182" s="454" t="str">
        <f t="shared" si="14"/>
        <v>31.12.2026</v>
      </c>
      <c r="K182" s="455">
        <f t="shared" si="15"/>
        <v>261</v>
      </c>
      <c r="L182" s="455">
        <f t="shared" si="16"/>
        <v>2349</v>
      </c>
      <c r="M182" s="455">
        <f t="shared" si="17"/>
        <v>-2349</v>
      </c>
      <c r="N182" s="56" t="str">
        <f>IFERROR(VLOOKUP($H182,'Leistungsn. BE m IV-R u Abklär '!N:N,1,0),"")</f>
        <v xml:space="preserve"> </v>
      </c>
    </row>
    <row r="183" spans="1:14" ht="13.5" customHeight="1" x14ac:dyDescent="0.2">
      <c r="A183" s="307"/>
      <c r="B183" s="307"/>
      <c r="C183" s="307"/>
      <c r="D183" s="307"/>
      <c r="E183" s="308"/>
      <c r="F183" s="308"/>
      <c r="G183" s="309"/>
      <c r="H183" s="453" t="str">
        <f t="shared" si="12"/>
        <v xml:space="preserve"> </v>
      </c>
      <c r="I183" s="454" t="str">
        <f t="shared" si="13"/>
        <v>01.01.2026</v>
      </c>
      <c r="J183" s="454" t="str">
        <f t="shared" si="14"/>
        <v>31.12.2026</v>
      </c>
      <c r="K183" s="455">
        <f t="shared" si="15"/>
        <v>261</v>
      </c>
      <c r="L183" s="455">
        <f t="shared" si="16"/>
        <v>2349</v>
      </c>
      <c r="M183" s="455">
        <f t="shared" si="17"/>
        <v>-2349</v>
      </c>
      <c r="N183" s="56" t="str">
        <f>IFERROR(VLOOKUP($H183,'Leistungsn. BE m IV-R u Abklär '!N:N,1,0),"")</f>
        <v xml:space="preserve"> </v>
      </c>
    </row>
    <row r="184" spans="1:14" ht="13.5" customHeight="1" x14ac:dyDescent="0.2">
      <c r="A184" s="307"/>
      <c r="B184" s="307"/>
      <c r="C184" s="307"/>
      <c r="D184" s="307"/>
      <c r="E184" s="308"/>
      <c r="F184" s="308"/>
      <c r="G184" s="309"/>
      <c r="H184" s="453" t="str">
        <f t="shared" si="12"/>
        <v xml:space="preserve"> </v>
      </c>
      <c r="I184" s="454" t="str">
        <f t="shared" si="13"/>
        <v>01.01.2026</v>
      </c>
      <c r="J184" s="454" t="str">
        <f t="shared" si="14"/>
        <v>31.12.2026</v>
      </c>
      <c r="K184" s="455">
        <f t="shared" si="15"/>
        <v>261</v>
      </c>
      <c r="L184" s="455">
        <f t="shared" si="16"/>
        <v>2349</v>
      </c>
      <c r="M184" s="455">
        <f t="shared" si="17"/>
        <v>-2349</v>
      </c>
      <c r="N184" s="56" t="str">
        <f>IFERROR(VLOOKUP($H184,'Leistungsn. BE m IV-R u Abklär '!N:N,1,0),"")</f>
        <v xml:space="preserve"> </v>
      </c>
    </row>
    <row r="185" spans="1:14" ht="13.5" customHeight="1" x14ac:dyDescent="0.2">
      <c r="A185" s="307"/>
      <c r="B185" s="307"/>
      <c r="C185" s="307"/>
      <c r="D185" s="307"/>
      <c r="E185" s="308"/>
      <c r="F185" s="308"/>
      <c r="G185" s="309"/>
      <c r="H185" s="453" t="str">
        <f t="shared" si="12"/>
        <v xml:space="preserve"> </v>
      </c>
      <c r="I185" s="454" t="str">
        <f t="shared" si="13"/>
        <v>01.01.2026</v>
      </c>
      <c r="J185" s="454" t="str">
        <f t="shared" si="14"/>
        <v>31.12.2026</v>
      </c>
      <c r="K185" s="455">
        <f t="shared" si="15"/>
        <v>261</v>
      </c>
      <c r="L185" s="455">
        <f t="shared" si="16"/>
        <v>2349</v>
      </c>
      <c r="M185" s="455">
        <f t="shared" si="17"/>
        <v>-2349</v>
      </c>
      <c r="N185" s="56" t="str">
        <f>IFERROR(VLOOKUP($H185,'Leistungsn. BE m IV-R u Abklär '!N:N,1,0),"")</f>
        <v xml:space="preserve"> </v>
      </c>
    </row>
    <row r="186" spans="1:14" ht="13.5" customHeight="1" x14ac:dyDescent="0.2">
      <c r="A186" s="307"/>
      <c r="B186" s="307"/>
      <c r="C186" s="307"/>
      <c r="D186" s="307"/>
      <c r="E186" s="308"/>
      <c r="F186" s="308"/>
      <c r="G186" s="309"/>
      <c r="H186" s="453" t="str">
        <f t="shared" si="12"/>
        <v xml:space="preserve"> </v>
      </c>
      <c r="I186" s="454" t="str">
        <f t="shared" si="13"/>
        <v>01.01.2026</v>
      </c>
      <c r="J186" s="454" t="str">
        <f t="shared" si="14"/>
        <v>31.12.2026</v>
      </c>
      <c r="K186" s="455">
        <f t="shared" si="15"/>
        <v>261</v>
      </c>
      <c r="L186" s="455">
        <f t="shared" si="16"/>
        <v>2349</v>
      </c>
      <c r="M186" s="455">
        <f t="shared" si="17"/>
        <v>-2349</v>
      </c>
      <c r="N186" s="56" t="str">
        <f>IFERROR(VLOOKUP($H186,'Leistungsn. BE m IV-R u Abklär '!N:N,1,0),"")</f>
        <v xml:space="preserve"> </v>
      </c>
    </row>
    <row r="187" spans="1:14" ht="13.5" customHeight="1" x14ac:dyDescent="0.2">
      <c r="A187" s="307"/>
      <c r="B187" s="307"/>
      <c r="C187" s="307"/>
      <c r="D187" s="307"/>
      <c r="E187" s="308"/>
      <c r="F187" s="308"/>
      <c r="G187" s="309"/>
      <c r="H187" s="453" t="str">
        <f t="shared" si="12"/>
        <v xml:space="preserve"> </v>
      </c>
      <c r="I187" s="454" t="str">
        <f t="shared" si="13"/>
        <v>01.01.2026</v>
      </c>
      <c r="J187" s="454" t="str">
        <f t="shared" si="14"/>
        <v>31.12.2026</v>
      </c>
      <c r="K187" s="455">
        <f t="shared" si="15"/>
        <v>261</v>
      </c>
      <c r="L187" s="455">
        <f t="shared" si="16"/>
        <v>2349</v>
      </c>
      <c r="M187" s="455">
        <f t="shared" si="17"/>
        <v>-2349</v>
      </c>
      <c r="N187" s="56" t="str">
        <f>IFERROR(VLOOKUP($H187,'Leistungsn. BE m IV-R u Abklär '!N:N,1,0),"")</f>
        <v xml:space="preserve"> </v>
      </c>
    </row>
    <row r="188" spans="1:14" ht="13.5" customHeight="1" x14ac:dyDescent="0.2">
      <c r="A188" s="307"/>
      <c r="B188" s="307"/>
      <c r="C188" s="307"/>
      <c r="D188" s="307"/>
      <c r="E188" s="308"/>
      <c r="F188" s="308"/>
      <c r="G188" s="309"/>
      <c r="H188" s="453" t="str">
        <f t="shared" si="12"/>
        <v xml:space="preserve"> </v>
      </c>
      <c r="I188" s="454" t="str">
        <f t="shared" si="13"/>
        <v>01.01.2026</v>
      </c>
      <c r="J188" s="454" t="str">
        <f t="shared" si="14"/>
        <v>31.12.2026</v>
      </c>
      <c r="K188" s="455">
        <f t="shared" si="15"/>
        <v>261</v>
      </c>
      <c r="L188" s="455">
        <f t="shared" si="16"/>
        <v>2349</v>
      </c>
      <c r="M188" s="455">
        <f t="shared" si="17"/>
        <v>-2349</v>
      </c>
      <c r="N188" s="56" t="str">
        <f>IFERROR(VLOOKUP($H188,'Leistungsn. BE m IV-R u Abklär '!N:N,1,0),"")</f>
        <v xml:space="preserve"> </v>
      </c>
    </row>
    <row r="189" spans="1:14" ht="13.5" customHeight="1" x14ac:dyDescent="0.2">
      <c r="A189" s="307"/>
      <c r="B189" s="307"/>
      <c r="C189" s="307"/>
      <c r="D189" s="307"/>
      <c r="E189" s="308"/>
      <c r="F189" s="308"/>
      <c r="G189" s="309"/>
      <c r="H189" s="453" t="str">
        <f t="shared" si="12"/>
        <v xml:space="preserve"> </v>
      </c>
      <c r="I189" s="454" t="str">
        <f t="shared" si="13"/>
        <v>01.01.2026</v>
      </c>
      <c r="J189" s="454" t="str">
        <f t="shared" si="14"/>
        <v>31.12.2026</v>
      </c>
      <c r="K189" s="455">
        <f t="shared" si="15"/>
        <v>261</v>
      </c>
      <c r="L189" s="455">
        <f t="shared" si="16"/>
        <v>2349</v>
      </c>
      <c r="M189" s="455">
        <f t="shared" si="17"/>
        <v>-2349</v>
      </c>
      <c r="N189" s="56" t="str">
        <f>IFERROR(VLOOKUP($H189,'Leistungsn. BE m IV-R u Abklär '!N:N,1,0),"")</f>
        <v xml:space="preserve"> </v>
      </c>
    </row>
    <row r="190" spans="1:14" ht="13.5" customHeight="1" x14ac:dyDescent="0.2">
      <c r="A190" s="307"/>
      <c r="B190" s="307"/>
      <c r="C190" s="307"/>
      <c r="D190" s="307"/>
      <c r="E190" s="308"/>
      <c r="F190" s="308"/>
      <c r="G190" s="309"/>
      <c r="H190" s="453" t="str">
        <f t="shared" si="12"/>
        <v xml:space="preserve"> </v>
      </c>
      <c r="I190" s="454" t="str">
        <f t="shared" si="13"/>
        <v>01.01.2026</v>
      </c>
      <c r="J190" s="454" t="str">
        <f t="shared" si="14"/>
        <v>31.12.2026</v>
      </c>
      <c r="K190" s="455">
        <f t="shared" si="15"/>
        <v>261</v>
      </c>
      <c r="L190" s="455">
        <f t="shared" si="16"/>
        <v>2349</v>
      </c>
      <c r="M190" s="455">
        <f t="shared" si="17"/>
        <v>-2349</v>
      </c>
      <c r="N190" s="56" t="str">
        <f>IFERROR(VLOOKUP($H190,'Leistungsn. BE m IV-R u Abklär '!N:N,1,0),"")</f>
        <v xml:space="preserve"> </v>
      </c>
    </row>
    <row r="191" spans="1:14" ht="13.5" customHeight="1" x14ac:dyDescent="0.2">
      <c r="A191" s="307"/>
      <c r="B191" s="307"/>
      <c r="C191" s="307"/>
      <c r="D191" s="307"/>
      <c r="E191" s="308"/>
      <c r="F191" s="308"/>
      <c r="G191" s="309"/>
      <c r="H191" s="453" t="str">
        <f t="shared" si="12"/>
        <v xml:space="preserve"> </v>
      </c>
      <c r="I191" s="454" t="str">
        <f t="shared" si="13"/>
        <v>01.01.2026</v>
      </c>
      <c r="J191" s="454" t="str">
        <f t="shared" si="14"/>
        <v>31.12.2026</v>
      </c>
      <c r="K191" s="455">
        <f t="shared" si="15"/>
        <v>261</v>
      </c>
      <c r="L191" s="455">
        <f t="shared" si="16"/>
        <v>2349</v>
      </c>
      <c r="M191" s="455">
        <f t="shared" si="17"/>
        <v>-2349</v>
      </c>
      <c r="N191" s="56" t="str">
        <f>IFERROR(VLOOKUP($H191,'Leistungsn. BE m IV-R u Abklär '!N:N,1,0),"")</f>
        <v xml:space="preserve"> </v>
      </c>
    </row>
    <row r="192" spans="1:14" ht="13.5" customHeight="1" x14ac:dyDescent="0.2">
      <c r="A192" s="307"/>
      <c r="B192" s="307"/>
      <c r="C192" s="307"/>
      <c r="D192" s="307"/>
      <c r="E192" s="308"/>
      <c r="F192" s="308"/>
      <c r="G192" s="309"/>
      <c r="H192" s="453" t="str">
        <f t="shared" si="12"/>
        <v xml:space="preserve"> </v>
      </c>
      <c r="I192" s="454" t="str">
        <f t="shared" si="13"/>
        <v>01.01.2026</v>
      </c>
      <c r="J192" s="454" t="str">
        <f t="shared" si="14"/>
        <v>31.12.2026</v>
      </c>
      <c r="K192" s="455">
        <f t="shared" si="15"/>
        <v>261</v>
      </c>
      <c r="L192" s="455">
        <f t="shared" si="16"/>
        <v>2349</v>
      </c>
      <c r="M192" s="455">
        <f t="shared" si="17"/>
        <v>-2349</v>
      </c>
      <c r="N192" s="56" t="str">
        <f>IFERROR(VLOOKUP($H192,'Leistungsn. BE m IV-R u Abklär '!N:N,1,0),"")</f>
        <v xml:space="preserve"> </v>
      </c>
    </row>
    <row r="193" spans="1:14" ht="13.5" customHeight="1" x14ac:dyDescent="0.2">
      <c r="A193" s="307"/>
      <c r="B193" s="307"/>
      <c r="C193" s="307"/>
      <c r="D193" s="307"/>
      <c r="E193" s="308"/>
      <c r="F193" s="308"/>
      <c r="G193" s="309"/>
      <c r="H193" s="453" t="str">
        <f t="shared" si="12"/>
        <v xml:space="preserve"> </v>
      </c>
      <c r="I193" s="454" t="str">
        <f t="shared" si="13"/>
        <v>01.01.2026</v>
      </c>
      <c r="J193" s="454" t="str">
        <f t="shared" si="14"/>
        <v>31.12.2026</v>
      </c>
      <c r="K193" s="455">
        <f t="shared" si="15"/>
        <v>261</v>
      </c>
      <c r="L193" s="455">
        <f t="shared" si="16"/>
        <v>2349</v>
      </c>
      <c r="M193" s="455">
        <f t="shared" si="17"/>
        <v>-2349</v>
      </c>
      <c r="N193" s="56" t="str">
        <f>IFERROR(VLOOKUP($H193,'Leistungsn. BE m IV-R u Abklär '!N:N,1,0),"")</f>
        <v xml:space="preserve"> </v>
      </c>
    </row>
    <row r="194" spans="1:14" ht="13.5" customHeight="1" x14ac:dyDescent="0.2">
      <c r="A194" s="307"/>
      <c r="B194" s="307"/>
      <c r="C194" s="307"/>
      <c r="D194" s="307"/>
      <c r="E194" s="308"/>
      <c r="F194" s="308"/>
      <c r="G194" s="309"/>
      <c r="H194" s="453" t="str">
        <f t="shared" si="12"/>
        <v xml:space="preserve"> </v>
      </c>
      <c r="I194" s="454" t="str">
        <f t="shared" si="13"/>
        <v>01.01.2026</v>
      </c>
      <c r="J194" s="454" t="str">
        <f t="shared" si="14"/>
        <v>31.12.2026</v>
      </c>
      <c r="K194" s="455">
        <f t="shared" si="15"/>
        <v>261</v>
      </c>
      <c r="L194" s="455">
        <f t="shared" si="16"/>
        <v>2349</v>
      </c>
      <c r="M194" s="455">
        <f t="shared" si="17"/>
        <v>-2349</v>
      </c>
      <c r="N194" s="56" t="str">
        <f>IFERROR(VLOOKUP($H194,'Leistungsn. BE m IV-R u Abklär '!N:N,1,0),"")</f>
        <v xml:space="preserve"> </v>
      </c>
    </row>
    <row r="195" spans="1:14" ht="13.5" customHeight="1" x14ac:dyDescent="0.2">
      <c r="A195" s="307"/>
      <c r="B195" s="307"/>
      <c r="C195" s="307"/>
      <c r="D195" s="307"/>
      <c r="E195" s="308"/>
      <c r="F195" s="308"/>
      <c r="G195" s="309"/>
      <c r="H195" s="453" t="str">
        <f t="shared" si="12"/>
        <v xml:space="preserve"> </v>
      </c>
      <c r="I195" s="454" t="str">
        <f t="shared" si="13"/>
        <v>01.01.2026</v>
      </c>
      <c r="J195" s="454" t="str">
        <f t="shared" si="14"/>
        <v>31.12.2026</v>
      </c>
      <c r="K195" s="455">
        <f t="shared" si="15"/>
        <v>261</v>
      </c>
      <c r="L195" s="455">
        <f t="shared" si="16"/>
        <v>2349</v>
      </c>
      <c r="M195" s="455">
        <f t="shared" si="17"/>
        <v>-2349</v>
      </c>
      <c r="N195" s="56" t="str">
        <f>IFERROR(VLOOKUP($H195,'Leistungsn. BE m IV-R u Abklär '!N:N,1,0),"")</f>
        <v xml:space="preserve"> </v>
      </c>
    </row>
    <row r="196" spans="1:14" ht="13.5" customHeight="1" x14ac:dyDescent="0.2">
      <c r="A196" s="307"/>
      <c r="B196" s="307"/>
      <c r="C196" s="307"/>
      <c r="D196" s="307"/>
      <c r="E196" s="308"/>
      <c r="F196" s="308"/>
      <c r="G196" s="309"/>
      <c r="H196" s="453" t="str">
        <f t="shared" si="12"/>
        <v xml:space="preserve"> </v>
      </c>
      <c r="I196" s="454" t="str">
        <f t="shared" si="13"/>
        <v>01.01.2026</v>
      </c>
      <c r="J196" s="454" t="str">
        <f t="shared" si="14"/>
        <v>31.12.2026</v>
      </c>
      <c r="K196" s="455">
        <f t="shared" si="15"/>
        <v>261</v>
      </c>
      <c r="L196" s="455">
        <f t="shared" si="16"/>
        <v>2349</v>
      </c>
      <c r="M196" s="455">
        <f t="shared" si="17"/>
        <v>-2349</v>
      </c>
      <c r="N196" s="56" t="str">
        <f>IFERROR(VLOOKUP($H196,'Leistungsn. BE m IV-R u Abklär '!N:N,1,0),"")</f>
        <v xml:space="preserve"> </v>
      </c>
    </row>
    <row r="197" spans="1:14" ht="13.5" customHeight="1" x14ac:dyDescent="0.2">
      <c r="A197" s="307"/>
      <c r="B197" s="307"/>
      <c r="C197" s="307"/>
      <c r="D197" s="307"/>
      <c r="E197" s="308"/>
      <c r="F197" s="308"/>
      <c r="G197" s="309"/>
      <c r="H197" s="453" t="str">
        <f t="shared" si="12"/>
        <v xml:space="preserve"> </v>
      </c>
      <c r="I197" s="454" t="str">
        <f t="shared" si="13"/>
        <v>01.01.2026</v>
      </c>
      <c r="J197" s="454" t="str">
        <f t="shared" si="14"/>
        <v>31.12.2026</v>
      </c>
      <c r="K197" s="455">
        <f t="shared" si="15"/>
        <v>261</v>
      </c>
      <c r="L197" s="455">
        <f t="shared" si="16"/>
        <v>2349</v>
      </c>
      <c r="M197" s="455">
        <f t="shared" si="17"/>
        <v>-2349</v>
      </c>
      <c r="N197" s="56" t="str">
        <f>IFERROR(VLOOKUP($H197,'Leistungsn. BE m IV-R u Abklär '!N:N,1,0),"")</f>
        <v xml:space="preserve"> </v>
      </c>
    </row>
    <row r="198" spans="1:14" ht="13.5" customHeight="1" x14ac:dyDescent="0.2">
      <c r="A198" s="307"/>
      <c r="B198" s="307"/>
      <c r="C198" s="307"/>
      <c r="D198" s="307"/>
      <c r="E198" s="308"/>
      <c r="F198" s="308"/>
      <c r="G198" s="309"/>
      <c r="H198" s="453" t="str">
        <f t="shared" si="12"/>
        <v xml:space="preserve"> </v>
      </c>
      <c r="I198" s="454" t="str">
        <f t="shared" si="13"/>
        <v>01.01.2026</v>
      </c>
      <c r="J198" s="454" t="str">
        <f t="shared" si="14"/>
        <v>31.12.2026</v>
      </c>
      <c r="K198" s="455">
        <f t="shared" si="15"/>
        <v>261</v>
      </c>
      <c r="L198" s="455">
        <f t="shared" si="16"/>
        <v>2349</v>
      </c>
      <c r="M198" s="455">
        <f t="shared" si="17"/>
        <v>-2349</v>
      </c>
      <c r="N198" s="56" t="str">
        <f>IFERROR(VLOOKUP($H198,'Leistungsn. BE m IV-R u Abklär '!N:N,1,0),"")</f>
        <v xml:space="preserve"> </v>
      </c>
    </row>
    <row r="199" spans="1:14" ht="13.5" customHeight="1" x14ac:dyDescent="0.2">
      <c r="A199" s="307"/>
      <c r="B199" s="307"/>
      <c r="C199" s="307"/>
      <c r="D199" s="307"/>
      <c r="E199" s="308"/>
      <c r="F199" s="308"/>
      <c r="G199" s="309"/>
      <c r="H199" s="453" t="str">
        <f t="shared" si="12"/>
        <v xml:space="preserve"> </v>
      </c>
      <c r="I199" s="454" t="str">
        <f t="shared" si="13"/>
        <v>01.01.2026</v>
      </c>
      <c r="J199" s="454" t="str">
        <f t="shared" si="14"/>
        <v>31.12.2026</v>
      </c>
      <c r="K199" s="455">
        <f t="shared" si="15"/>
        <v>261</v>
      </c>
      <c r="L199" s="455">
        <f t="shared" si="16"/>
        <v>2349</v>
      </c>
      <c r="M199" s="455">
        <f t="shared" si="17"/>
        <v>-2349</v>
      </c>
      <c r="N199" s="56" t="str">
        <f>IFERROR(VLOOKUP($H199,'Leistungsn. BE m IV-R u Abklär '!N:N,1,0),"")</f>
        <v xml:space="preserve"> </v>
      </c>
    </row>
    <row r="200" spans="1:14" ht="13.5" customHeight="1" x14ac:dyDescent="0.2">
      <c r="A200" s="307"/>
      <c r="B200" s="307"/>
      <c r="C200" s="307"/>
      <c r="D200" s="307"/>
      <c r="E200" s="308"/>
      <c r="F200" s="308"/>
      <c r="G200" s="309"/>
      <c r="H200" s="453" t="str">
        <f t="shared" si="12"/>
        <v xml:space="preserve"> </v>
      </c>
      <c r="I200" s="454" t="str">
        <f t="shared" si="13"/>
        <v>01.01.2026</v>
      </c>
      <c r="J200" s="454" t="str">
        <f t="shared" si="14"/>
        <v>31.12.2026</v>
      </c>
      <c r="K200" s="455">
        <f t="shared" si="15"/>
        <v>261</v>
      </c>
      <c r="L200" s="455">
        <f t="shared" si="16"/>
        <v>2349</v>
      </c>
      <c r="M200" s="455">
        <f t="shared" si="17"/>
        <v>-2349</v>
      </c>
      <c r="N200" s="56" t="str">
        <f>IFERROR(VLOOKUP($H200,'Leistungsn. BE m IV-R u Abklär '!N:N,1,0),"")</f>
        <v xml:space="preserve"> </v>
      </c>
    </row>
    <row r="201" spans="1:14" ht="13.5" customHeight="1" x14ac:dyDescent="0.2">
      <c r="A201" s="307"/>
      <c r="B201" s="307"/>
      <c r="C201" s="307"/>
      <c r="D201" s="307"/>
      <c r="E201" s="308"/>
      <c r="F201" s="308"/>
      <c r="G201" s="309"/>
      <c r="H201" s="453" t="str">
        <f t="shared" si="12"/>
        <v xml:space="preserve"> </v>
      </c>
      <c r="I201" s="454" t="str">
        <f t="shared" si="13"/>
        <v>01.01.2026</v>
      </c>
      <c r="J201" s="454" t="str">
        <f t="shared" si="14"/>
        <v>31.12.2026</v>
      </c>
      <c r="K201" s="455">
        <f t="shared" si="15"/>
        <v>261</v>
      </c>
      <c r="L201" s="455">
        <f t="shared" si="16"/>
        <v>2349</v>
      </c>
      <c r="M201" s="455">
        <f t="shared" si="17"/>
        <v>-2349</v>
      </c>
      <c r="N201" s="56" t="str">
        <f>IFERROR(VLOOKUP($H201,'Leistungsn. BE m IV-R u Abklär '!N:N,1,0),"")</f>
        <v xml:space="preserve"> </v>
      </c>
    </row>
    <row r="202" spans="1:14" ht="13.5" customHeight="1" x14ac:dyDescent="0.2">
      <c r="A202" s="307"/>
      <c r="B202" s="307"/>
      <c r="C202" s="307"/>
      <c r="D202" s="307"/>
      <c r="E202" s="308"/>
      <c r="F202" s="308"/>
      <c r="G202" s="309"/>
      <c r="H202" s="453" t="str">
        <f t="shared" si="12"/>
        <v xml:space="preserve"> </v>
      </c>
      <c r="I202" s="454" t="str">
        <f t="shared" si="13"/>
        <v>01.01.2026</v>
      </c>
      <c r="J202" s="454" t="str">
        <f t="shared" si="14"/>
        <v>31.12.2026</v>
      </c>
      <c r="K202" s="455">
        <f t="shared" si="15"/>
        <v>261</v>
      </c>
      <c r="L202" s="455">
        <f t="shared" si="16"/>
        <v>2349</v>
      </c>
      <c r="M202" s="455">
        <f t="shared" si="17"/>
        <v>-2349</v>
      </c>
      <c r="N202" s="56" t="str">
        <f>IFERROR(VLOOKUP($H202,'Leistungsn. BE m IV-R u Abklär '!N:N,1,0),"")</f>
        <v xml:space="preserve"> </v>
      </c>
    </row>
    <row r="203" spans="1:14" ht="13.5" customHeight="1" x14ac:dyDescent="0.2">
      <c r="A203" s="307"/>
      <c r="B203" s="307"/>
      <c r="C203" s="307"/>
      <c r="D203" s="307"/>
      <c r="E203" s="308"/>
      <c r="F203" s="308"/>
      <c r="G203" s="309"/>
      <c r="H203" s="453" t="str">
        <f t="shared" si="12"/>
        <v xml:space="preserve"> </v>
      </c>
      <c r="I203" s="454" t="str">
        <f t="shared" si="13"/>
        <v>01.01.2026</v>
      </c>
      <c r="J203" s="454" t="str">
        <f t="shared" si="14"/>
        <v>31.12.2026</v>
      </c>
      <c r="K203" s="455">
        <f t="shared" si="15"/>
        <v>261</v>
      </c>
      <c r="L203" s="455">
        <f t="shared" si="16"/>
        <v>2349</v>
      </c>
      <c r="M203" s="455">
        <f t="shared" si="17"/>
        <v>-2349</v>
      </c>
      <c r="N203" s="56" t="str">
        <f>IFERROR(VLOOKUP($H203,'Leistungsn. BE m IV-R u Abklär '!N:N,1,0),"")</f>
        <v xml:space="preserve"> </v>
      </c>
    </row>
    <row r="204" spans="1:14" ht="13.5" customHeight="1" x14ac:dyDescent="0.2">
      <c r="A204" s="307"/>
      <c r="B204" s="307"/>
      <c r="C204" s="307"/>
      <c r="D204" s="307"/>
      <c r="E204" s="308"/>
      <c r="F204" s="308"/>
      <c r="G204" s="309"/>
      <c r="H204" s="453" t="str">
        <f t="shared" si="12"/>
        <v xml:space="preserve"> </v>
      </c>
      <c r="I204" s="454" t="str">
        <f t="shared" si="13"/>
        <v>01.01.2026</v>
      </c>
      <c r="J204" s="454" t="str">
        <f t="shared" si="14"/>
        <v>31.12.2026</v>
      </c>
      <c r="K204" s="455">
        <f t="shared" si="15"/>
        <v>261</v>
      </c>
      <c r="L204" s="455">
        <f t="shared" si="16"/>
        <v>2349</v>
      </c>
      <c r="M204" s="455">
        <f t="shared" si="17"/>
        <v>-2349</v>
      </c>
      <c r="N204" s="56" t="str">
        <f>IFERROR(VLOOKUP($H204,'Leistungsn. BE m IV-R u Abklär '!N:N,1,0),"")</f>
        <v xml:space="preserve"> </v>
      </c>
    </row>
    <row r="205" spans="1:14" ht="13.5" customHeight="1" x14ac:dyDescent="0.2">
      <c r="A205" s="307"/>
      <c r="B205" s="307"/>
      <c r="C205" s="307"/>
      <c r="D205" s="307"/>
      <c r="E205" s="308"/>
      <c r="F205" s="308"/>
      <c r="G205" s="309"/>
      <c r="H205" s="453" t="str">
        <f t="shared" si="12"/>
        <v xml:space="preserve"> </v>
      </c>
      <c r="I205" s="454" t="str">
        <f t="shared" si="13"/>
        <v>01.01.2026</v>
      </c>
      <c r="J205" s="454" t="str">
        <f t="shared" si="14"/>
        <v>31.12.2026</v>
      </c>
      <c r="K205" s="455">
        <f t="shared" si="15"/>
        <v>261</v>
      </c>
      <c r="L205" s="455">
        <f t="shared" si="16"/>
        <v>2349</v>
      </c>
      <c r="M205" s="455">
        <f t="shared" si="17"/>
        <v>-2349</v>
      </c>
      <c r="N205" s="56" t="str">
        <f>IFERROR(VLOOKUP($H205,'Leistungsn. BE m IV-R u Abklär '!N:N,1,0),"")</f>
        <v xml:space="preserve"> </v>
      </c>
    </row>
    <row r="206" spans="1:14" ht="13.5" customHeight="1" x14ac:dyDescent="0.2">
      <c r="A206" s="307"/>
      <c r="B206" s="307"/>
      <c r="C206" s="307"/>
      <c r="D206" s="307"/>
      <c r="E206" s="308"/>
      <c r="F206" s="308"/>
      <c r="G206" s="309"/>
      <c r="H206" s="453" t="str">
        <f t="shared" si="12"/>
        <v xml:space="preserve"> </v>
      </c>
      <c r="I206" s="454" t="str">
        <f t="shared" si="13"/>
        <v>01.01.2026</v>
      </c>
      <c r="J206" s="454" t="str">
        <f t="shared" si="14"/>
        <v>31.12.2026</v>
      </c>
      <c r="K206" s="455">
        <f t="shared" si="15"/>
        <v>261</v>
      </c>
      <c r="L206" s="455">
        <f t="shared" si="16"/>
        <v>2349</v>
      </c>
      <c r="M206" s="455">
        <f t="shared" si="17"/>
        <v>-2349</v>
      </c>
      <c r="N206" s="56" t="str">
        <f>IFERROR(VLOOKUP($H206,'Leistungsn. BE m IV-R u Abklär '!N:N,1,0),"")</f>
        <v xml:space="preserve"> </v>
      </c>
    </row>
    <row r="207" spans="1:14" ht="13.5" customHeight="1" x14ac:dyDescent="0.2">
      <c r="A207" s="307"/>
      <c r="B207" s="307"/>
      <c r="C207" s="307"/>
      <c r="D207" s="307"/>
      <c r="E207" s="308"/>
      <c r="F207" s="308"/>
      <c r="G207" s="309"/>
      <c r="H207" s="453" t="str">
        <f t="shared" si="12"/>
        <v xml:space="preserve"> </v>
      </c>
      <c r="I207" s="454" t="str">
        <f t="shared" si="13"/>
        <v>01.01.2026</v>
      </c>
      <c r="J207" s="454" t="str">
        <f t="shared" si="14"/>
        <v>31.12.2026</v>
      </c>
      <c r="K207" s="455">
        <f t="shared" si="15"/>
        <v>261</v>
      </c>
      <c r="L207" s="455">
        <f t="shared" si="16"/>
        <v>2349</v>
      </c>
      <c r="M207" s="455">
        <f t="shared" si="17"/>
        <v>-2349</v>
      </c>
      <c r="N207" s="56" t="str">
        <f>IFERROR(VLOOKUP($H207,'Leistungsn. BE m IV-R u Abklär '!N:N,1,0),"")</f>
        <v xml:space="preserve"> </v>
      </c>
    </row>
    <row r="208" spans="1:14" ht="13.5" customHeight="1" x14ac:dyDescent="0.2">
      <c r="A208" s="307"/>
      <c r="B208" s="307"/>
      <c r="C208" s="307"/>
      <c r="D208" s="307"/>
      <c r="E208" s="308"/>
      <c r="F208" s="308"/>
      <c r="G208" s="309"/>
      <c r="H208" s="453" t="str">
        <f t="shared" si="12"/>
        <v xml:space="preserve"> </v>
      </c>
      <c r="I208" s="454" t="str">
        <f t="shared" si="13"/>
        <v>01.01.2026</v>
      </c>
      <c r="J208" s="454" t="str">
        <f t="shared" si="14"/>
        <v>31.12.2026</v>
      </c>
      <c r="K208" s="455">
        <f t="shared" si="15"/>
        <v>261</v>
      </c>
      <c r="L208" s="455">
        <f t="shared" si="16"/>
        <v>2349</v>
      </c>
      <c r="M208" s="455">
        <f t="shared" si="17"/>
        <v>-2349</v>
      </c>
      <c r="N208" s="56" t="str">
        <f>IFERROR(VLOOKUP($H208,'Leistungsn. BE m IV-R u Abklär '!N:N,1,0),"")</f>
        <v xml:space="preserve"> </v>
      </c>
    </row>
    <row r="209" spans="1:14" ht="13.5" customHeight="1" x14ac:dyDescent="0.2">
      <c r="A209" s="307"/>
      <c r="B209" s="307"/>
      <c r="C209" s="307"/>
      <c r="D209" s="307"/>
      <c r="E209" s="308"/>
      <c r="F209" s="308"/>
      <c r="G209" s="309"/>
      <c r="H209" s="453" t="str">
        <f t="shared" si="12"/>
        <v xml:space="preserve"> </v>
      </c>
      <c r="I209" s="454" t="str">
        <f t="shared" si="13"/>
        <v>01.01.2026</v>
      </c>
      <c r="J209" s="454" t="str">
        <f t="shared" si="14"/>
        <v>31.12.2026</v>
      </c>
      <c r="K209" s="455">
        <f t="shared" si="15"/>
        <v>261</v>
      </c>
      <c r="L209" s="455">
        <f t="shared" si="16"/>
        <v>2349</v>
      </c>
      <c r="M209" s="455">
        <f t="shared" si="17"/>
        <v>-2349</v>
      </c>
      <c r="N209" s="56" t="str">
        <f>IFERROR(VLOOKUP($H209,'Leistungsn. BE m IV-R u Abklär '!N:N,1,0),"")</f>
        <v xml:space="preserve"> </v>
      </c>
    </row>
    <row r="210" spans="1:14" ht="13.5" customHeight="1" x14ac:dyDescent="0.2">
      <c r="A210" s="307"/>
      <c r="B210" s="307"/>
      <c r="C210" s="307"/>
      <c r="D210" s="307"/>
      <c r="E210" s="308"/>
      <c r="F210" s="308"/>
      <c r="G210" s="309"/>
      <c r="H210" s="453" t="str">
        <f t="shared" si="12"/>
        <v xml:space="preserve"> </v>
      </c>
      <c r="I210" s="454" t="str">
        <f t="shared" si="13"/>
        <v>01.01.2026</v>
      </c>
      <c r="J210" s="454" t="str">
        <f t="shared" si="14"/>
        <v>31.12.2026</v>
      </c>
      <c r="K210" s="455">
        <f t="shared" si="15"/>
        <v>261</v>
      </c>
      <c r="L210" s="455">
        <f t="shared" si="16"/>
        <v>2349</v>
      </c>
      <c r="M210" s="455">
        <f t="shared" si="17"/>
        <v>-2349</v>
      </c>
      <c r="N210" s="56" t="str">
        <f>IFERROR(VLOOKUP($H210,'Leistungsn. BE m IV-R u Abklär '!N:N,1,0),"")</f>
        <v xml:space="preserve"> </v>
      </c>
    </row>
    <row r="211" spans="1:14" ht="13.5" customHeight="1" x14ac:dyDescent="0.2">
      <c r="A211" s="307"/>
      <c r="B211" s="307"/>
      <c r="C211" s="307"/>
      <c r="D211" s="307"/>
      <c r="E211" s="308"/>
      <c r="F211" s="308"/>
      <c r="G211" s="309"/>
      <c r="H211" s="453" t="str">
        <f t="shared" si="12"/>
        <v xml:space="preserve"> </v>
      </c>
      <c r="I211" s="454" t="str">
        <f t="shared" si="13"/>
        <v>01.01.2026</v>
      </c>
      <c r="J211" s="454" t="str">
        <f t="shared" si="14"/>
        <v>31.12.2026</v>
      </c>
      <c r="K211" s="455">
        <f t="shared" si="15"/>
        <v>261</v>
      </c>
      <c r="L211" s="455">
        <f t="shared" si="16"/>
        <v>2349</v>
      </c>
      <c r="M211" s="455">
        <f t="shared" si="17"/>
        <v>-2349</v>
      </c>
      <c r="N211" s="56" t="str">
        <f>IFERROR(VLOOKUP($H211,'Leistungsn. BE m IV-R u Abklär '!N:N,1,0),"")</f>
        <v xml:space="preserve"> </v>
      </c>
    </row>
    <row r="212" spans="1:14" ht="13.5" customHeight="1" x14ac:dyDescent="0.2">
      <c r="A212" s="307"/>
      <c r="B212" s="307"/>
      <c r="C212" s="307"/>
      <c r="D212" s="307"/>
      <c r="E212" s="308"/>
      <c r="F212" s="308"/>
      <c r="G212" s="309"/>
      <c r="H212" s="453" t="str">
        <f t="shared" si="12"/>
        <v xml:space="preserve"> </v>
      </c>
      <c r="I212" s="454" t="str">
        <f t="shared" si="13"/>
        <v>01.01.2026</v>
      </c>
      <c r="J212" s="454" t="str">
        <f t="shared" si="14"/>
        <v>31.12.2026</v>
      </c>
      <c r="K212" s="455">
        <f t="shared" si="15"/>
        <v>261</v>
      </c>
      <c r="L212" s="455">
        <f t="shared" si="16"/>
        <v>2349</v>
      </c>
      <c r="M212" s="455">
        <f t="shared" si="17"/>
        <v>-2349</v>
      </c>
      <c r="N212" s="56" t="str">
        <f>IFERROR(VLOOKUP($H212,'Leistungsn. BE m IV-R u Abklär '!N:N,1,0),"")</f>
        <v xml:space="preserve"> </v>
      </c>
    </row>
    <row r="213" spans="1:14" ht="13.5" customHeight="1" x14ac:dyDescent="0.2">
      <c r="A213" s="307"/>
      <c r="B213" s="307"/>
      <c r="C213" s="307"/>
      <c r="D213" s="307"/>
      <c r="E213" s="308"/>
      <c r="F213" s="308"/>
      <c r="G213" s="309"/>
      <c r="H213" s="453" t="str">
        <f t="shared" ref="H213:H276" si="18">CONCATENATE(A213," ",B213)</f>
        <v xml:space="preserve"> </v>
      </c>
      <c r="I213" s="454" t="str">
        <f t="shared" ref="I213:I276" si="19">IF(YEAR($E213)&lt;$B$4,CONCATENATE("01.01.",$B$4),$E213)</f>
        <v>01.01.2026</v>
      </c>
      <c r="J213" s="454" t="str">
        <f t="shared" ref="J213:J276" si="20">IF(F213="",CONCATENATE("31.12.",$B$4),F213)</f>
        <v>31.12.2026</v>
      </c>
      <c r="K213" s="455">
        <f t="shared" ref="K213:K276" si="21">NETWORKDAYS(I213,J213)</f>
        <v>261</v>
      </c>
      <c r="L213" s="455">
        <f t="shared" ref="L213:L276" si="22">K213*9</f>
        <v>2349</v>
      </c>
      <c r="M213" s="455">
        <f t="shared" ref="M213:M276" si="23">G213-L213</f>
        <v>-2349</v>
      </c>
      <c r="N213" s="56" t="str">
        <f>IFERROR(VLOOKUP($H213,'Leistungsn. BE m IV-R u Abklär '!N:N,1,0),"")</f>
        <v xml:space="preserve"> </v>
      </c>
    </row>
    <row r="214" spans="1:14" ht="13.5" customHeight="1" x14ac:dyDescent="0.2">
      <c r="A214" s="307"/>
      <c r="B214" s="307"/>
      <c r="C214" s="307"/>
      <c r="D214" s="307"/>
      <c r="E214" s="308"/>
      <c r="F214" s="308"/>
      <c r="G214" s="309"/>
      <c r="H214" s="453" t="str">
        <f t="shared" si="18"/>
        <v xml:space="preserve"> </v>
      </c>
      <c r="I214" s="454" t="str">
        <f t="shared" si="19"/>
        <v>01.01.2026</v>
      </c>
      <c r="J214" s="454" t="str">
        <f t="shared" si="20"/>
        <v>31.12.2026</v>
      </c>
      <c r="K214" s="455">
        <f t="shared" si="21"/>
        <v>261</v>
      </c>
      <c r="L214" s="455">
        <f t="shared" si="22"/>
        <v>2349</v>
      </c>
      <c r="M214" s="455">
        <f t="shared" si="23"/>
        <v>-2349</v>
      </c>
      <c r="N214" s="56" t="str">
        <f>IFERROR(VLOOKUP($H214,'Leistungsn. BE m IV-R u Abklär '!N:N,1,0),"")</f>
        <v xml:space="preserve"> </v>
      </c>
    </row>
    <row r="215" spans="1:14" ht="13.5" customHeight="1" x14ac:dyDescent="0.2">
      <c r="A215" s="307"/>
      <c r="B215" s="307"/>
      <c r="C215" s="307"/>
      <c r="D215" s="307"/>
      <c r="E215" s="308"/>
      <c r="F215" s="308"/>
      <c r="G215" s="309"/>
      <c r="H215" s="453" t="str">
        <f t="shared" si="18"/>
        <v xml:space="preserve"> </v>
      </c>
      <c r="I215" s="454" t="str">
        <f t="shared" si="19"/>
        <v>01.01.2026</v>
      </c>
      <c r="J215" s="454" t="str">
        <f t="shared" si="20"/>
        <v>31.12.2026</v>
      </c>
      <c r="K215" s="455">
        <f t="shared" si="21"/>
        <v>261</v>
      </c>
      <c r="L215" s="455">
        <f t="shared" si="22"/>
        <v>2349</v>
      </c>
      <c r="M215" s="455">
        <f t="shared" si="23"/>
        <v>-2349</v>
      </c>
      <c r="N215" s="56" t="str">
        <f>IFERROR(VLOOKUP($H215,'Leistungsn. BE m IV-R u Abklär '!N:N,1,0),"")</f>
        <v xml:space="preserve"> </v>
      </c>
    </row>
    <row r="216" spans="1:14" ht="13.5" customHeight="1" x14ac:dyDescent="0.2">
      <c r="A216" s="307"/>
      <c r="B216" s="307"/>
      <c r="C216" s="307"/>
      <c r="D216" s="307"/>
      <c r="E216" s="308"/>
      <c r="F216" s="308"/>
      <c r="G216" s="309"/>
      <c r="H216" s="453" t="str">
        <f t="shared" si="18"/>
        <v xml:space="preserve"> </v>
      </c>
      <c r="I216" s="454" t="str">
        <f t="shared" si="19"/>
        <v>01.01.2026</v>
      </c>
      <c r="J216" s="454" t="str">
        <f t="shared" si="20"/>
        <v>31.12.2026</v>
      </c>
      <c r="K216" s="455">
        <f t="shared" si="21"/>
        <v>261</v>
      </c>
      <c r="L216" s="455">
        <f t="shared" si="22"/>
        <v>2349</v>
      </c>
      <c r="M216" s="455">
        <f t="shared" si="23"/>
        <v>-2349</v>
      </c>
      <c r="N216" s="56" t="str">
        <f>IFERROR(VLOOKUP($H216,'Leistungsn. BE m IV-R u Abklär '!N:N,1,0),"")</f>
        <v xml:space="preserve"> </v>
      </c>
    </row>
    <row r="217" spans="1:14" ht="13.5" customHeight="1" x14ac:dyDescent="0.2">
      <c r="A217" s="307"/>
      <c r="B217" s="307"/>
      <c r="C217" s="307"/>
      <c r="D217" s="307"/>
      <c r="E217" s="308"/>
      <c r="F217" s="308"/>
      <c r="G217" s="309"/>
      <c r="H217" s="453" t="str">
        <f t="shared" si="18"/>
        <v xml:space="preserve"> </v>
      </c>
      <c r="I217" s="454" t="str">
        <f t="shared" si="19"/>
        <v>01.01.2026</v>
      </c>
      <c r="J217" s="454" t="str">
        <f t="shared" si="20"/>
        <v>31.12.2026</v>
      </c>
      <c r="K217" s="455">
        <f t="shared" si="21"/>
        <v>261</v>
      </c>
      <c r="L217" s="455">
        <f t="shared" si="22"/>
        <v>2349</v>
      </c>
      <c r="M217" s="455">
        <f t="shared" si="23"/>
        <v>-2349</v>
      </c>
      <c r="N217" s="56" t="str">
        <f>IFERROR(VLOOKUP($H217,'Leistungsn. BE m IV-R u Abklär '!N:N,1,0),"")</f>
        <v xml:space="preserve"> </v>
      </c>
    </row>
    <row r="218" spans="1:14" ht="13.5" customHeight="1" x14ac:dyDescent="0.2">
      <c r="A218" s="307"/>
      <c r="B218" s="307"/>
      <c r="C218" s="307"/>
      <c r="D218" s="307"/>
      <c r="E218" s="308"/>
      <c r="F218" s="308"/>
      <c r="G218" s="309"/>
      <c r="H218" s="453" t="str">
        <f t="shared" si="18"/>
        <v xml:space="preserve"> </v>
      </c>
      <c r="I218" s="454" t="str">
        <f t="shared" si="19"/>
        <v>01.01.2026</v>
      </c>
      <c r="J218" s="454" t="str">
        <f t="shared" si="20"/>
        <v>31.12.2026</v>
      </c>
      <c r="K218" s="455">
        <f t="shared" si="21"/>
        <v>261</v>
      </c>
      <c r="L218" s="455">
        <f t="shared" si="22"/>
        <v>2349</v>
      </c>
      <c r="M218" s="455">
        <f t="shared" si="23"/>
        <v>-2349</v>
      </c>
      <c r="N218" s="56" t="str">
        <f>IFERROR(VLOOKUP($H218,'Leistungsn. BE m IV-R u Abklär '!N:N,1,0),"")</f>
        <v xml:space="preserve"> </v>
      </c>
    </row>
    <row r="219" spans="1:14" ht="13.5" customHeight="1" x14ac:dyDescent="0.2">
      <c r="A219" s="307"/>
      <c r="B219" s="307"/>
      <c r="C219" s="307"/>
      <c r="D219" s="307"/>
      <c r="E219" s="308"/>
      <c r="F219" s="308"/>
      <c r="G219" s="309"/>
      <c r="H219" s="453" t="str">
        <f t="shared" si="18"/>
        <v xml:space="preserve"> </v>
      </c>
      <c r="I219" s="454" t="str">
        <f t="shared" si="19"/>
        <v>01.01.2026</v>
      </c>
      <c r="J219" s="454" t="str">
        <f t="shared" si="20"/>
        <v>31.12.2026</v>
      </c>
      <c r="K219" s="455">
        <f t="shared" si="21"/>
        <v>261</v>
      </c>
      <c r="L219" s="455">
        <f t="shared" si="22"/>
        <v>2349</v>
      </c>
      <c r="M219" s="455">
        <f t="shared" si="23"/>
        <v>-2349</v>
      </c>
      <c r="N219" s="56" t="str">
        <f>IFERROR(VLOOKUP($H219,'Leistungsn. BE m IV-R u Abklär '!N:N,1,0),"")</f>
        <v xml:space="preserve"> </v>
      </c>
    </row>
    <row r="220" spans="1:14" ht="13.5" customHeight="1" x14ac:dyDescent="0.2">
      <c r="A220" s="307"/>
      <c r="B220" s="307"/>
      <c r="C220" s="307"/>
      <c r="D220" s="307"/>
      <c r="E220" s="308"/>
      <c r="F220" s="308"/>
      <c r="G220" s="309"/>
      <c r="H220" s="453" t="str">
        <f t="shared" si="18"/>
        <v xml:space="preserve"> </v>
      </c>
      <c r="I220" s="454" t="str">
        <f t="shared" si="19"/>
        <v>01.01.2026</v>
      </c>
      <c r="J220" s="454" t="str">
        <f t="shared" si="20"/>
        <v>31.12.2026</v>
      </c>
      <c r="K220" s="455">
        <f t="shared" si="21"/>
        <v>261</v>
      </c>
      <c r="L220" s="455">
        <f t="shared" si="22"/>
        <v>2349</v>
      </c>
      <c r="M220" s="455">
        <f t="shared" si="23"/>
        <v>-2349</v>
      </c>
      <c r="N220" s="56" t="str">
        <f>IFERROR(VLOOKUP($H220,'Leistungsn. BE m IV-R u Abklär '!N:N,1,0),"")</f>
        <v xml:space="preserve"> </v>
      </c>
    </row>
    <row r="221" spans="1:14" ht="13.5" customHeight="1" x14ac:dyDescent="0.2">
      <c r="A221" s="307"/>
      <c r="B221" s="307"/>
      <c r="C221" s="307"/>
      <c r="D221" s="307"/>
      <c r="E221" s="308"/>
      <c r="F221" s="308"/>
      <c r="G221" s="309"/>
      <c r="H221" s="453" t="str">
        <f t="shared" si="18"/>
        <v xml:space="preserve"> </v>
      </c>
      <c r="I221" s="454" t="str">
        <f t="shared" si="19"/>
        <v>01.01.2026</v>
      </c>
      <c r="J221" s="454" t="str">
        <f t="shared" si="20"/>
        <v>31.12.2026</v>
      </c>
      <c r="K221" s="455">
        <f t="shared" si="21"/>
        <v>261</v>
      </c>
      <c r="L221" s="455">
        <f t="shared" si="22"/>
        <v>2349</v>
      </c>
      <c r="M221" s="455">
        <f t="shared" si="23"/>
        <v>-2349</v>
      </c>
      <c r="N221" s="56" t="str">
        <f>IFERROR(VLOOKUP($H221,'Leistungsn. BE m IV-R u Abklär '!N:N,1,0),"")</f>
        <v xml:space="preserve"> </v>
      </c>
    </row>
    <row r="222" spans="1:14" ht="13.5" customHeight="1" x14ac:dyDescent="0.2">
      <c r="A222" s="307"/>
      <c r="B222" s="307"/>
      <c r="C222" s="307"/>
      <c r="D222" s="307"/>
      <c r="E222" s="308"/>
      <c r="F222" s="308"/>
      <c r="G222" s="309"/>
      <c r="H222" s="453" t="str">
        <f t="shared" si="18"/>
        <v xml:space="preserve"> </v>
      </c>
      <c r="I222" s="454" t="str">
        <f t="shared" si="19"/>
        <v>01.01.2026</v>
      </c>
      <c r="J222" s="454" t="str">
        <f t="shared" si="20"/>
        <v>31.12.2026</v>
      </c>
      <c r="K222" s="455">
        <f t="shared" si="21"/>
        <v>261</v>
      </c>
      <c r="L222" s="455">
        <f t="shared" si="22"/>
        <v>2349</v>
      </c>
      <c r="M222" s="455">
        <f t="shared" si="23"/>
        <v>-2349</v>
      </c>
      <c r="N222" s="56" t="str">
        <f>IFERROR(VLOOKUP($H222,'Leistungsn. BE m IV-R u Abklär '!N:N,1,0),"")</f>
        <v xml:space="preserve"> </v>
      </c>
    </row>
    <row r="223" spans="1:14" ht="13.5" customHeight="1" x14ac:dyDescent="0.2">
      <c r="A223" s="307"/>
      <c r="B223" s="307"/>
      <c r="C223" s="307"/>
      <c r="D223" s="307"/>
      <c r="E223" s="308"/>
      <c r="F223" s="308"/>
      <c r="G223" s="309"/>
      <c r="H223" s="453" t="str">
        <f t="shared" si="18"/>
        <v xml:space="preserve"> </v>
      </c>
      <c r="I223" s="454" t="str">
        <f t="shared" si="19"/>
        <v>01.01.2026</v>
      </c>
      <c r="J223" s="454" t="str">
        <f t="shared" si="20"/>
        <v>31.12.2026</v>
      </c>
      <c r="K223" s="455">
        <f t="shared" si="21"/>
        <v>261</v>
      </c>
      <c r="L223" s="455">
        <f t="shared" si="22"/>
        <v>2349</v>
      </c>
      <c r="M223" s="455">
        <f t="shared" si="23"/>
        <v>-2349</v>
      </c>
      <c r="N223" s="56" t="str">
        <f>IFERROR(VLOOKUP($H223,'Leistungsn. BE m IV-R u Abklär '!N:N,1,0),"")</f>
        <v xml:space="preserve"> </v>
      </c>
    </row>
    <row r="224" spans="1:14" ht="13.5" customHeight="1" x14ac:dyDescent="0.2">
      <c r="A224" s="307"/>
      <c r="B224" s="307"/>
      <c r="C224" s="307"/>
      <c r="D224" s="307"/>
      <c r="E224" s="308"/>
      <c r="F224" s="308"/>
      <c r="G224" s="309"/>
      <c r="H224" s="453" t="str">
        <f t="shared" si="18"/>
        <v xml:space="preserve"> </v>
      </c>
      <c r="I224" s="454" t="str">
        <f t="shared" si="19"/>
        <v>01.01.2026</v>
      </c>
      <c r="J224" s="454" t="str">
        <f t="shared" si="20"/>
        <v>31.12.2026</v>
      </c>
      <c r="K224" s="455">
        <f t="shared" si="21"/>
        <v>261</v>
      </c>
      <c r="L224" s="455">
        <f t="shared" si="22"/>
        <v>2349</v>
      </c>
      <c r="M224" s="455">
        <f t="shared" si="23"/>
        <v>-2349</v>
      </c>
      <c r="N224" s="56" t="str">
        <f>IFERROR(VLOOKUP($H224,'Leistungsn. BE m IV-R u Abklär '!N:N,1,0),"")</f>
        <v xml:space="preserve"> </v>
      </c>
    </row>
    <row r="225" spans="1:14" ht="13.5" customHeight="1" x14ac:dyDescent="0.2">
      <c r="A225" s="307"/>
      <c r="B225" s="307"/>
      <c r="C225" s="307"/>
      <c r="D225" s="307"/>
      <c r="E225" s="308"/>
      <c r="F225" s="308"/>
      <c r="G225" s="309"/>
      <c r="H225" s="453" t="str">
        <f t="shared" si="18"/>
        <v xml:space="preserve"> </v>
      </c>
      <c r="I225" s="454" t="str">
        <f t="shared" si="19"/>
        <v>01.01.2026</v>
      </c>
      <c r="J225" s="454" t="str">
        <f t="shared" si="20"/>
        <v>31.12.2026</v>
      </c>
      <c r="K225" s="455">
        <f t="shared" si="21"/>
        <v>261</v>
      </c>
      <c r="L225" s="455">
        <f t="shared" si="22"/>
        <v>2349</v>
      </c>
      <c r="M225" s="455">
        <f t="shared" si="23"/>
        <v>-2349</v>
      </c>
      <c r="N225" s="56" t="str">
        <f>IFERROR(VLOOKUP($H225,'Leistungsn. BE m IV-R u Abklär '!N:N,1,0),"")</f>
        <v xml:space="preserve"> </v>
      </c>
    </row>
    <row r="226" spans="1:14" ht="13.5" customHeight="1" x14ac:dyDescent="0.2">
      <c r="A226" s="307"/>
      <c r="B226" s="307"/>
      <c r="C226" s="307"/>
      <c r="D226" s="307"/>
      <c r="E226" s="308"/>
      <c r="F226" s="308"/>
      <c r="G226" s="309"/>
      <c r="H226" s="453" t="str">
        <f t="shared" si="18"/>
        <v xml:space="preserve"> </v>
      </c>
      <c r="I226" s="454" t="str">
        <f t="shared" si="19"/>
        <v>01.01.2026</v>
      </c>
      <c r="J226" s="454" t="str">
        <f t="shared" si="20"/>
        <v>31.12.2026</v>
      </c>
      <c r="K226" s="455">
        <f t="shared" si="21"/>
        <v>261</v>
      </c>
      <c r="L226" s="455">
        <f t="shared" si="22"/>
        <v>2349</v>
      </c>
      <c r="M226" s="455">
        <f t="shared" si="23"/>
        <v>-2349</v>
      </c>
      <c r="N226" s="56" t="str">
        <f>IFERROR(VLOOKUP($H226,'Leistungsn. BE m IV-R u Abklär '!N:N,1,0),"")</f>
        <v xml:space="preserve"> </v>
      </c>
    </row>
    <row r="227" spans="1:14" ht="13.5" customHeight="1" x14ac:dyDescent="0.2">
      <c r="A227" s="307"/>
      <c r="B227" s="307"/>
      <c r="C227" s="307"/>
      <c r="D227" s="307"/>
      <c r="E227" s="308"/>
      <c r="F227" s="308"/>
      <c r="G227" s="309"/>
      <c r="H227" s="453" t="str">
        <f t="shared" si="18"/>
        <v xml:space="preserve"> </v>
      </c>
      <c r="I227" s="454" t="str">
        <f t="shared" si="19"/>
        <v>01.01.2026</v>
      </c>
      <c r="J227" s="454" t="str">
        <f t="shared" si="20"/>
        <v>31.12.2026</v>
      </c>
      <c r="K227" s="455">
        <f t="shared" si="21"/>
        <v>261</v>
      </c>
      <c r="L227" s="455">
        <f t="shared" si="22"/>
        <v>2349</v>
      </c>
      <c r="M227" s="455">
        <f t="shared" si="23"/>
        <v>-2349</v>
      </c>
      <c r="N227" s="56" t="str">
        <f>IFERROR(VLOOKUP($H227,'Leistungsn. BE m IV-R u Abklär '!N:N,1,0),"")</f>
        <v xml:space="preserve"> </v>
      </c>
    </row>
    <row r="228" spans="1:14" ht="13.5" customHeight="1" x14ac:dyDescent="0.2">
      <c r="A228" s="307"/>
      <c r="B228" s="307"/>
      <c r="C228" s="307"/>
      <c r="D228" s="307"/>
      <c r="E228" s="308"/>
      <c r="F228" s="308"/>
      <c r="G228" s="309"/>
      <c r="H228" s="453" t="str">
        <f t="shared" si="18"/>
        <v xml:space="preserve"> </v>
      </c>
      <c r="I228" s="454" t="str">
        <f t="shared" si="19"/>
        <v>01.01.2026</v>
      </c>
      <c r="J228" s="454" t="str">
        <f t="shared" si="20"/>
        <v>31.12.2026</v>
      </c>
      <c r="K228" s="455">
        <f t="shared" si="21"/>
        <v>261</v>
      </c>
      <c r="L228" s="455">
        <f t="shared" si="22"/>
        <v>2349</v>
      </c>
      <c r="M228" s="455">
        <f t="shared" si="23"/>
        <v>-2349</v>
      </c>
      <c r="N228" s="56" t="str">
        <f>IFERROR(VLOOKUP($H228,'Leistungsn. BE m IV-R u Abklär '!N:N,1,0),"")</f>
        <v xml:space="preserve"> </v>
      </c>
    </row>
    <row r="229" spans="1:14" ht="13.5" customHeight="1" x14ac:dyDescent="0.2">
      <c r="A229" s="307"/>
      <c r="B229" s="307"/>
      <c r="C229" s="307"/>
      <c r="D229" s="307"/>
      <c r="E229" s="308"/>
      <c r="F229" s="308"/>
      <c r="G229" s="309"/>
      <c r="H229" s="453" t="str">
        <f t="shared" si="18"/>
        <v xml:space="preserve"> </v>
      </c>
      <c r="I229" s="454" t="str">
        <f t="shared" si="19"/>
        <v>01.01.2026</v>
      </c>
      <c r="J229" s="454" t="str">
        <f t="shared" si="20"/>
        <v>31.12.2026</v>
      </c>
      <c r="K229" s="455">
        <f t="shared" si="21"/>
        <v>261</v>
      </c>
      <c r="L229" s="455">
        <f t="shared" si="22"/>
        <v>2349</v>
      </c>
      <c r="M229" s="455">
        <f t="shared" si="23"/>
        <v>-2349</v>
      </c>
      <c r="N229" s="56" t="str">
        <f>IFERROR(VLOOKUP($H229,'Leistungsn. BE m IV-R u Abklär '!N:N,1,0),"")</f>
        <v xml:space="preserve"> </v>
      </c>
    </row>
    <row r="230" spans="1:14" ht="13.5" customHeight="1" x14ac:dyDescent="0.2">
      <c r="A230" s="307"/>
      <c r="B230" s="307"/>
      <c r="C230" s="307"/>
      <c r="D230" s="307"/>
      <c r="E230" s="308"/>
      <c r="F230" s="308"/>
      <c r="G230" s="309"/>
      <c r="H230" s="453" t="str">
        <f t="shared" si="18"/>
        <v xml:space="preserve"> </v>
      </c>
      <c r="I230" s="454" t="str">
        <f t="shared" si="19"/>
        <v>01.01.2026</v>
      </c>
      <c r="J230" s="454" t="str">
        <f t="shared" si="20"/>
        <v>31.12.2026</v>
      </c>
      <c r="K230" s="455">
        <f t="shared" si="21"/>
        <v>261</v>
      </c>
      <c r="L230" s="455">
        <f t="shared" si="22"/>
        <v>2349</v>
      </c>
      <c r="M230" s="455">
        <f t="shared" si="23"/>
        <v>-2349</v>
      </c>
      <c r="N230" s="56" t="str">
        <f>IFERROR(VLOOKUP($H230,'Leistungsn. BE m IV-R u Abklär '!N:N,1,0),"")</f>
        <v xml:space="preserve"> </v>
      </c>
    </row>
    <row r="231" spans="1:14" ht="13.5" customHeight="1" x14ac:dyDescent="0.2">
      <c r="A231" s="307"/>
      <c r="B231" s="307"/>
      <c r="C231" s="307"/>
      <c r="D231" s="307"/>
      <c r="E231" s="308"/>
      <c r="F231" s="308"/>
      <c r="G231" s="309"/>
      <c r="H231" s="453" t="str">
        <f t="shared" si="18"/>
        <v xml:space="preserve"> </v>
      </c>
      <c r="I231" s="454" t="str">
        <f t="shared" si="19"/>
        <v>01.01.2026</v>
      </c>
      <c r="J231" s="454" t="str">
        <f t="shared" si="20"/>
        <v>31.12.2026</v>
      </c>
      <c r="K231" s="455">
        <f t="shared" si="21"/>
        <v>261</v>
      </c>
      <c r="L231" s="455">
        <f t="shared" si="22"/>
        <v>2349</v>
      </c>
      <c r="M231" s="455">
        <f t="shared" si="23"/>
        <v>-2349</v>
      </c>
      <c r="N231" s="56" t="str">
        <f>IFERROR(VLOOKUP($H231,'Leistungsn. BE m IV-R u Abklär '!N:N,1,0),"")</f>
        <v xml:space="preserve"> </v>
      </c>
    </row>
    <row r="232" spans="1:14" ht="13.5" customHeight="1" x14ac:dyDescent="0.2">
      <c r="A232" s="307"/>
      <c r="B232" s="307"/>
      <c r="C232" s="307"/>
      <c r="D232" s="307"/>
      <c r="E232" s="308"/>
      <c r="F232" s="308"/>
      <c r="G232" s="309"/>
      <c r="H232" s="453" t="str">
        <f t="shared" si="18"/>
        <v xml:space="preserve"> </v>
      </c>
      <c r="I232" s="454" t="str">
        <f t="shared" si="19"/>
        <v>01.01.2026</v>
      </c>
      <c r="J232" s="454" t="str">
        <f t="shared" si="20"/>
        <v>31.12.2026</v>
      </c>
      <c r="K232" s="455">
        <f t="shared" si="21"/>
        <v>261</v>
      </c>
      <c r="L232" s="455">
        <f t="shared" si="22"/>
        <v>2349</v>
      </c>
      <c r="M232" s="455">
        <f t="shared" si="23"/>
        <v>-2349</v>
      </c>
      <c r="N232" s="56" t="str">
        <f>IFERROR(VLOOKUP($H232,'Leistungsn. BE m IV-R u Abklär '!N:N,1,0),"")</f>
        <v xml:space="preserve"> </v>
      </c>
    </row>
    <row r="233" spans="1:14" ht="13.5" customHeight="1" x14ac:dyDescent="0.2">
      <c r="A233" s="307"/>
      <c r="B233" s="307"/>
      <c r="C233" s="307"/>
      <c r="D233" s="307"/>
      <c r="E233" s="308"/>
      <c r="F233" s="308"/>
      <c r="G233" s="309"/>
      <c r="H233" s="453" t="str">
        <f t="shared" si="18"/>
        <v xml:space="preserve"> </v>
      </c>
      <c r="I233" s="454" t="str">
        <f t="shared" si="19"/>
        <v>01.01.2026</v>
      </c>
      <c r="J233" s="454" t="str">
        <f t="shared" si="20"/>
        <v>31.12.2026</v>
      </c>
      <c r="K233" s="455">
        <f t="shared" si="21"/>
        <v>261</v>
      </c>
      <c r="L233" s="455">
        <f t="shared" si="22"/>
        <v>2349</v>
      </c>
      <c r="M233" s="455">
        <f t="shared" si="23"/>
        <v>-2349</v>
      </c>
      <c r="N233" s="56" t="str">
        <f>IFERROR(VLOOKUP($H233,'Leistungsn. BE m IV-R u Abklär '!N:N,1,0),"")</f>
        <v xml:space="preserve"> </v>
      </c>
    </row>
    <row r="234" spans="1:14" ht="13.5" customHeight="1" x14ac:dyDescent="0.2">
      <c r="A234" s="307"/>
      <c r="B234" s="307"/>
      <c r="C234" s="307"/>
      <c r="D234" s="307"/>
      <c r="E234" s="308"/>
      <c r="F234" s="308"/>
      <c r="G234" s="309"/>
      <c r="H234" s="453" t="str">
        <f t="shared" si="18"/>
        <v xml:space="preserve"> </v>
      </c>
      <c r="I234" s="454" t="str">
        <f t="shared" si="19"/>
        <v>01.01.2026</v>
      </c>
      <c r="J234" s="454" t="str">
        <f t="shared" si="20"/>
        <v>31.12.2026</v>
      </c>
      <c r="K234" s="455">
        <f t="shared" si="21"/>
        <v>261</v>
      </c>
      <c r="L234" s="455">
        <f t="shared" si="22"/>
        <v>2349</v>
      </c>
      <c r="M234" s="455">
        <f t="shared" si="23"/>
        <v>-2349</v>
      </c>
      <c r="N234" s="56" t="str">
        <f>IFERROR(VLOOKUP($H234,'Leistungsn. BE m IV-R u Abklär '!N:N,1,0),"")</f>
        <v xml:space="preserve"> </v>
      </c>
    </row>
    <row r="235" spans="1:14" ht="13.5" customHeight="1" x14ac:dyDescent="0.2">
      <c r="A235" s="307"/>
      <c r="B235" s="307"/>
      <c r="C235" s="307"/>
      <c r="D235" s="307"/>
      <c r="E235" s="308"/>
      <c r="F235" s="308"/>
      <c r="G235" s="309"/>
      <c r="H235" s="453" t="str">
        <f t="shared" si="18"/>
        <v xml:space="preserve"> </v>
      </c>
      <c r="I235" s="454" t="str">
        <f t="shared" si="19"/>
        <v>01.01.2026</v>
      </c>
      <c r="J235" s="454" t="str">
        <f t="shared" si="20"/>
        <v>31.12.2026</v>
      </c>
      <c r="K235" s="455">
        <f t="shared" si="21"/>
        <v>261</v>
      </c>
      <c r="L235" s="455">
        <f t="shared" si="22"/>
        <v>2349</v>
      </c>
      <c r="M235" s="455">
        <f t="shared" si="23"/>
        <v>-2349</v>
      </c>
      <c r="N235" s="56" t="str">
        <f>IFERROR(VLOOKUP($H235,'Leistungsn. BE m IV-R u Abklär '!N:N,1,0),"")</f>
        <v xml:space="preserve"> </v>
      </c>
    </row>
    <row r="236" spans="1:14" ht="13.5" customHeight="1" x14ac:dyDescent="0.2">
      <c r="A236" s="307"/>
      <c r="B236" s="307"/>
      <c r="C236" s="307"/>
      <c r="D236" s="307"/>
      <c r="E236" s="308"/>
      <c r="F236" s="308"/>
      <c r="G236" s="309"/>
      <c r="H236" s="453" t="str">
        <f t="shared" si="18"/>
        <v xml:space="preserve"> </v>
      </c>
      <c r="I236" s="454" t="str">
        <f t="shared" si="19"/>
        <v>01.01.2026</v>
      </c>
      <c r="J236" s="454" t="str">
        <f t="shared" si="20"/>
        <v>31.12.2026</v>
      </c>
      <c r="K236" s="455">
        <f t="shared" si="21"/>
        <v>261</v>
      </c>
      <c r="L236" s="455">
        <f t="shared" si="22"/>
        <v>2349</v>
      </c>
      <c r="M236" s="455">
        <f t="shared" si="23"/>
        <v>-2349</v>
      </c>
      <c r="N236" s="56" t="str">
        <f>IFERROR(VLOOKUP($H236,'Leistungsn. BE m IV-R u Abklär '!N:N,1,0),"")</f>
        <v xml:space="preserve"> </v>
      </c>
    </row>
    <row r="237" spans="1:14" ht="13.5" customHeight="1" x14ac:dyDescent="0.2">
      <c r="A237" s="307"/>
      <c r="B237" s="307"/>
      <c r="C237" s="307"/>
      <c r="D237" s="307"/>
      <c r="E237" s="308"/>
      <c r="F237" s="308"/>
      <c r="G237" s="309"/>
      <c r="H237" s="453" t="str">
        <f t="shared" si="18"/>
        <v xml:space="preserve"> </v>
      </c>
      <c r="I237" s="454" t="str">
        <f t="shared" si="19"/>
        <v>01.01.2026</v>
      </c>
      <c r="J237" s="454" t="str">
        <f t="shared" si="20"/>
        <v>31.12.2026</v>
      </c>
      <c r="K237" s="455">
        <f t="shared" si="21"/>
        <v>261</v>
      </c>
      <c r="L237" s="455">
        <f t="shared" si="22"/>
        <v>2349</v>
      </c>
      <c r="M237" s="455">
        <f t="shared" si="23"/>
        <v>-2349</v>
      </c>
      <c r="N237" s="56" t="str">
        <f>IFERROR(VLOOKUP($H237,'Leistungsn. BE m IV-R u Abklär '!N:N,1,0),"")</f>
        <v xml:space="preserve"> </v>
      </c>
    </row>
    <row r="238" spans="1:14" ht="13.5" customHeight="1" x14ac:dyDescent="0.2">
      <c r="A238" s="307"/>
      <c r="B238" s="307"/>
      <c r="C238" s="307"/>
      <c r="D238" s="307"/>
      <c r="E238" s="308"/>
      <c r="F238" s="308"/>
      <c r="G238" s="309"/>
      <c r="H238" s="453" t="str">
        <f t="shared" si="18"/>
        <v xml:space="preserve"> </v>
      </c>
      <c r="I238" s="454" t="str">
        <f t="shared" si="19"/>
        <v>01.01.2026</v>
      </c>
      <c r="J238" s="454" t="str">
        <f t="shared" si="20"/>
        <v>31.12.2026</v>
      </c>
      <c r="K238" s="455">
        <f t="shared" si="21"/>
        <v>261</v>
      </c>
      <c r="L238" s="455">
        <f t="shared" si="22"/>
        <v>2349</v>
      </c>
      <c r="M238" s="455">
        <f t="shared" si="23"/>
        <v>-2349</v>
      </c>
      <c r="N238" s="56" t="str">
        <f>IFERROR(VLOOKUP($H238,'Leistungsn. BE m IV-R u Abklär '!N:N,1,0),"")</f>
        <v xml:space="preserve"> </v>
      </c>
    </row>
    <row r="239" spans="1:14" ht="13.5" customHeight="1" x14ac:dyDescent="0.2">
      <c r="A239" s="307"/>
      <c r="B239" s="307"/>
      <c r="C239" s="307"/>
      <c r="D239" s="307"/>
      <c r="E239" s="308"/>
      <c r="F239" s="308"/>
      <c r="G239" s="309"/>
      <c r="H239" s="453" t="str">
        <f t="shared" si="18"/>
        <v xml:space="preserve"> </v>
      </c>
      <c r="I239" s="454" t="str">
        <f t="shared" si="19"/>
        <v>01.01.2026</v>
      </c>
      <c r="J239" s="454" t="str">
        <f t="shared" si="20"/>
        <v>31.12.2026</v>
      </c>
      <c r="K239" s="455">
        <f t="shared" si="21"/>
        <v>261</v>
      </c>
      <c r="L239" s="455">
        <f t="shared" si="22"/>
        <v>2349</v>
      </c>
      <c r="M239" s="455">
        <f t="shared" si="23"/>
        <v>-2349</v>
      </c>
      <c r="N239" s="56" t="str">
        <f>IFERROR(VLOOKUP($H239,'Leistungsn. BE m IV-R u Abklär '!N:N,1,0),"")</f>
        <v xml:space="preserve"> </v>
      </c>
    </row>
    <row r="240" spans="1:14" ht="13.5" customHeight="1" x14ac:dyDescent="0.2">
      <c r="A240" s="307"/>
      <c r="B240" s="307"/>
      <c r="C240" s="307"/>
      <c r="D240" s="307"/>
      <c r="E240" s="308"/>
      <c r="F240" s="308"/>
      <c r="G240" s="309"/>
      <c r="H240" s="453" t="str">
        <f t="shared" si="18"/>
        <v xml:space="preserve"> </v>
      </c>
      <c r="I240" s="454" t="str">
        <f t="shared" si="19"/>
        <v>01.01.2026</v>
      </c>
      <c r="J240" s="454" t="str">
        <f t="shared" si="20"/>
        <v>31.12.2026</v>
      </c>
      <c r="K240" s="455">
        <f t="shared" si="21"/>
        <v>261</v>
      </c>
      <c r="L240" s="455">
        <f t="shared" si="22"/>
        <v>2349</v>
      </c>
      <c r="M240" s="455">
        <f t="shared" si="23"/>
        <v>-2349</v>
      </c>
      <c r="N240" s="56" t="str">
        <f>IFERROR(VLOOKUP($H240,'Leistungsn. BE m IV-R u Abklär '!N:N,1,0),"")</f>
        <v xml:space="preserve"> </v>
      </c>
    </row>
    <row r="241" spans="1:14" ht="13.5" customHeight="1" x14ac:dyDescent="0.2">
      <c r="A241" s="307"/>
      <c r="B241" s="307"/>
      <c r="C241" s="307"/>
      <c r="D241" s="307"/>
      <c r="E241" s="308"/>
      <c r="F241" s="308"/>
      <c r="G241" s="309"/>
      <c r="H241" s="453" t="str">
        <f t="shared" si="18"/>
        <v xml:space="preserve"> </v>
      </c>
      <c r="I241" s="454" t="str">
        <f t="shared" si="19"/>
        <v>01.01.2026</v>
      </c>
      <c r="J241" s="454" t="str">
        <f t="shared" si="20"/>
        <v>31.12.2026</v>
      </c>
      <c r="K241" s="455">
        <f t="shared" si="21"/>
        <v>261</v>
      </c>
      <c r="L241" s="455">
        <f t="shared" si="22"/>
        <v>2349</v>
      </c>
      <c r="M241" s="455">
        <f t="shared" si="23"/>
        <v>-2349</v>
      </c>
      <c r="N241" s="56" t="str">
        <f>IFERROR(VLOOKUP($H241,'Leistungsn. BE m IV-R u Abklär '!N:N,1,0),"")</f>
        <v xml:space="preserve"> </v>
      </c>
    </row>
    <row r="242" spans="1:14" ht="13.5" customHeight="1" x14ac:dyDescent="0.2">
      <c r="A242" s="307"/>
      <c r="B242" s="307"/>
      <c r="C242" s="307"/>
      <c r="D242" s="307"/>
      <c r="E242" s="308"/>
      <c r="F242" s="308"/>
      <c r="G242" s="309"/>
      <c r="H242" s="453" t="str">
        <f t="shared" si="18"/>
        <v xml:space="preserve"> </v>
      </c>
      <c r="I242" s="454" t="str">
        <f t="shared" si="19"/>
        <v>01.01.2026</v>
      </c>
      <c r="J242" s="454" t="str">
        <f t="shared" si="20"/>
        <v>31.12.2026</v>
      </c>
      <c r="K242" s="455">
        <f t="shared" si="21"/>
        <v>261</v>
      </c>
      <c r="L242" s="455">
        <f t="shared" si="22"/>
        <v>2349</v>
      </c>
      <c r="M242" s="455">
        <f t="shared" si="23"/>
        <v>-2349</v>
      </c>
      <c r="N242" s="56" t="str">
        <f>IFERROR(VLOOKUP($H242,'Leistungsn. BE m IV-R u Abklär '!N:N,1,0),"")</f>
        <v xml:space="preserve"> </v>
      </c>
    </row>
    <row r="243" spans="1:14" ht="13.5" customHeight="1" x14ac:dyDescent="0.2">
      <c r="A243" s="307"/>
      <c r="B243" s="307"/>
      <c r="C243" s="307"/>
      <c r="D243" s="307"/>
      <c r="E243" s="308"/>
      <c r="F243" s="308"/>
      <c r="G243" s="309"/>
      <c r="H243" s="453" t="str">
        <f t="shared" si="18"/>
        <v xml:space="preserve"> </v>
      </c>
      <c r="I243" s="454" t="str">
        <f t="shared" si="19"/>
        <v>01.01.2026</v>
      </c>
      <c r="J243" s="454" t="str">
        <f t="shared" si="20"/>
        <v>31.12.2026</v>
      </c>
      <c r="K243" s="455">
        <f t="shared" si="21"/>
        <v>261</v>
      </c>
      <c r="L243" s="455">
        <f t="shared" si="22"/>
        <v>2349</v>
      </c>
      <c r="M243" s="455">
        <f t="shared" si="23"/>
        <v>-2349</v>
      </c>
      <c r="N243" s="56" t="str">
        <f>IFERROR(VLOOKUP($H243,'Leistungsn. BE m IV-R u Abklär '!N:N,1,0),"")</f>
        <v xml:space="preserve"> </v>
      </c>
    </row>
    <row r="244" spans="1:14" ht="13.5" customHeight="1" x14ac:dyDescent="0.2">
      <c r="A244" s="307"/>
      <c r="B244" s="307"/>
      <c r="C244" s="307"/>
      <c r="D244" s="307"/>
      <c r="E244" s="308"/>
      <c r="F244" s="308"/>
      <c r="G244" s="309"/>
      <c r="H244" s="453" t="str">
        <f t="shared" si="18"/>
        <v xml:space="preserve"> </v>
      </c>
      <c r="I244" s="454" t="str">
        <f t="shared" si="19"/>
        <v>01.01.2026</v>
      </c>
      <c r="J244" s="454" t="str">
        <f t="shared" si="20"/>
        <v>31.12.2026</v>
      </c>
      <c r="K244" s="455">
        <f t="shared" si="21"/>
        <v>261</v>
      </c>
      <c r="L244" s="455">
        <f t="shared" si="22"/>
        <v>2349</v>
      </c>
      <c r="M244" s="455">
        <f t="shared" si="23"/>
        <v>-2349</v>
      </c>
      <c r="N244" s="56" t="str">
        <f>IFERROR(VLOOKUP($H244,'Leistungsn. BE m IV-R u Abklär '!N:N,1,0),"")</f>
        <v xml:space="preserve"> </v>
      </c>
    </row>
    <row r="245" spans="1:14" ht="13.5" customHeight="1" x14ac:dyDescent="0.2">
      <c r="A245" s="307"/>
      <c r="B245" s="307"/>
      <c r="C245" s="307"/>
      <c r="D245" s="307"/>
      <c r="E245" s="308"/>
      <c r="F245" s="308"/>
      <c r="G245" s="309"/>
      <c r="H245" s="453" t="str">
        <f t="shared" si="18"/>
        <v xml:space="preserve"> </v>
      </c>
      <c r="I245" s="454" t="str">
        <f t="shared" si="19"/>
        <v>01.01.2026</v>
      </c>
      <c r="J245" s="454" t="str">
        <f t="shared" si="20"/>
        <v>31.12.2026</v>
      </c>
      <c r="K245" s="455">
        <f t="shared" si="21"/>
        <v>261</v>
      </c>
      <c r="L245" s="455">
        <f t="shared" si="22"/>
        <v>2349</v>
      </c>
      <c r="M245" s="455">
        <f t="shared" si="23"/>
        <v>-2349</v>
      </c>
      <c r="N245" s="56" t="str">
        <f>IFERROR(VLOOKUP($H245,'Leistungsn. BE m IV-R u Abklär '!N:N,1,0),"")</f>
        <v xml:space="preserve"> </v>
      </c>
    </row>
    <row r="246" spans="1:14" ht="13.5" customHeight="1" x14ac:dyDescent="0.2">
      <c r="A246" s="307"/>
      <c r="B246" s="307"/>
      <c r="C246" s="307"/>
      <c r="D246" s="307"/>
      <c r="E246" s="308"/>
      <c r="F246" s="308"/>
      <c r="G246" s="309"/>
      <c r="H246" s="453" t="str">
        <f t="shared" si="18"/>
        <v xml:space="preserve"> </v>
      </c>
      <c r="I246" s="454" t="str">
        <f t="shared" si="19"/>
        <v>01.01.2026</v>
      </c>
      <c r="J246" s="454" t="str">
        <f t="shared" si="20"/>
        <v>31.12.2026</v>
      </c>
      <c r="K246" s="455">
        <f t="shared" si="21"/>
        <v>261</v>
      </c>
      <c r="L246" s="455">
        <f t="shared" si="22"/>
        <v>2349</v>
      </c>
      <c r="M246" s="455">
        <f t="shared" si="23"/>
        <v>-2349</v>
      </c>
      <c r="N246" s="56" t="str">
        <f>IFERROR(VLOOKUP($H246,'Leistungsn. BE m IV-R u Abklär '!N:N,1,0),"")</f>
        <v xml:space="preserve"> </v>
      </c>
    </row>
    <row r="247" spans="1:14" ht="13.5" customHeight="1" x14ac:dyDescent="0.2">
      <c r="A247" s="307"/>
      <c r="B247" s="307"/>
      <c r="C247" s="307"/>
      <c r="D247" s="307"/>
      <c r="E247" s="308"/>
      <c r="F247" s="308"/>
      <c r="G247" s="309"/>
      <c r="H247" s="453" t="str">
        <f t="shared" si="18"/>
        <v xml:space="preserve"> </v>
      </c>
      <c r="I247" s="454" t="str">
        <f t="shared" si="19"/>
        <v>01.01.2026</v>
      </c>
      <c r="J247" s="454" t="str">
        <f t="shared" si="20"/>
        <v>31.12.2026</v>
      </c>
      <c r="K247" s="455">
        <f t="shared" si="21"/>
        <v>261</v>
      </c>
      <c r="L247" s="455">
        <f t="shared" si="22"/>
        <v>2349</v>
      </c>
      <c r="M247" s="455">
        <f t="shared" si="23"/>
        <v>-2349</v>
      </c>
      <c r="N247" s="56" t="str">
        <f>IFERROR(VLOOKUP($H247,'Leistungsn. BE m IV-R u Abklär '!N:N,1,0),"")</f>
        <v xml:space="preserve"> </v>
      </c>
    </row>
    <row r="248" spans="1:14" ht="13.5" customHeight="1" x14ac:dyDescent="0.2">
      <c r="A248" s="307"/>
      <c r="B248" s="307"/>
      <c r="C248" s="307"/>
      <c r="D248" s="307"/>
      <c r="E248" s="308"/>
      <c r="F248" s="308"/>
      <c r="G248" s="309"/>
      <c r="H248" s="453" t="str">
        <f t="shared" si="18"/>
        <v xml:space="preserve"> </v>
      </c>
      <c r="I248" s="454" t="str">
        <f t="shared" si="19"/>
        <v>01.01.2026</v>
      </c>
      <c r="J248" s="454" t="str">
        <f t="shared" si="20"/>
        <v>31.12.2026</v>
      </c>
      <c r="K248" s="455">
        <f t="shared" si="21"/>
        <v>261</v>
      </c>
      <c r="L248" s="455">
        <f t="shared" si="22"/>
        <v>2349</v>
      </c>
      <c r="M248" s="455">
        <f t="shared" si="23"/>
        <v>-2349</v>
      </c>
      <c r="N248" s="56" t="str">
        <f>IFERROR(VLOOKUP($H248,'Leistungsn. BE m IV-R u Abklär '!N:N,1,0),"")</f>
        <v xml:space="preserve"> </v>
      </c>
    </row>
    <row r="249" spans="1:14" ht="13.5" customHeight="1" x14ac:dyDescent="0.2">
      <c r="A249" s="307"/>
      <c r="B249" s="307"/>
      <c r="C249" s="307"/>
      <c r="D249" s="307"/>
      <c r="E249" s="308"/>
      <c r="F249" s="308"/>
      <c r="G249" s="309"/>
      <c r="H249" s="453" t="str">
        <f t="shared" si="18"/>
        <v xml:space="preserve"> </v>
      </c>
      <c r="I249" s="454" t="str">
        <f t="shared" si="19"/>
        <v>01.01.2026</v>
      </c>
      <c r="J249" s="454" t="str">
        <f t="shared" si="20"/>
        <v>31.12.2026</v>
      </c>
      <c r="K249" s="455">
        <f t="shared" si="21"/>
        <v>261</v>
      </c>
      <c r="L249" s="455">
        <f t="shared" si="22"/>
        <v>2349</v>
      </c>
      <c r="M249" s="455">
        <f t="shared" si="23"/>
        <v>-2349</v>
      </c>
      <c r="N249" s="56" t="str">
        <f>IFERROR(VLOOKUP($H249,'Leistungsn. BE m IV-R u Abklär '!N:N,1,0),"")</f>
        <v xml:space="preserve"> </v>
      </c>
    </row>
    <row r="250" spans="1:14" ht="13.5" customHeight="1" x14ac:dyDescent="0.2">
      <c r="A250" s="307"/>
      <c r="B250" s="307"/>
      <c r="C250" s="307"/>
      <c r="D250" s="307"/>
      <c r="E250" s="308"/>
      <c r="F250" s="308"/>
      <c r="G250" s="309"/>
      <c r="H250" s="453" t="str">
        <f t="shared" si="18"/>
        <v xml:space="preserve"> </v>
      </c>
      <c r="I250" s="454" t="str">
        <f t="shared" si="19"/>
        <v>01.01.2026</v>
      </c>
      <c r="J250" s="454" t="str">
        <f t="shared" si="20"/>
        <v>31.12.2026</v>
      </c>
      <c r="K250" s="455">
        <f t="shared" si="21"/>
        <v>261</v>
      </c>
      <c r="L250" s="455">
        <f t="shared" si="22"/>
        <v>2349</v>
      </c>
      <c r="M250" s="455">
        <f t="shared" si="23"/>
        <v>-2349</v>
      </c>
      <c r="N250" s="56" t="str">
        <f>IFERROR(VLOOKUP($H250,'Leistungsn. BE m IV-R u Abklär '!N:N,1,0),"")</f>
        <v xml:space="preserve"> </v>
      </c>
    </row>
    <row r="251" spans="1:14" ht="13.5" customHeight="1" x14ac:dyDescent="0.2">
      <c r="A251" s="307"/>
      <c r="B251" s="307"/>
      <c r="C251" s="307"/>
      <c r="D251" s="307"/>
      <c r="E251" s="308"/>
      <c r="F251" s="308"/>
      <c r="G251" s="309"/>
      <c r="H251" s="453" t="str">
        <f t="shared" si="18"/>
        <v xml:space="preserve"> </v>
      </c>
      <c r="I251" s="454" t="str">
        <f t="shared" si="19"/>
        <v>01.01.2026</v>
      </c>
      <c r="J251" s="454" t="str">
        <f t="shared" si="20"/>
        <v>31.12.2026</v>
      </c>
      <c r="K251" s="455">
        <f t="shared" si="21"/>
        <v>261</v>
      </c>
      <c r="L251" s="455">
        <f t="shared" si="22"/>
        <v>2349</v>
      </c>
      <c r="M251" s="455">
        <f t="shared" si="23"/>
        <v>-2349</v>
      </c>
      <c r="N251" s="56" t="str">
        <f>IFERROR(VLOOKUP($H251,'Leistungsn. BE m IV-R u Abklär '!N:N,1,0),"")</f>
        <v xml:space="preserve"> </v>
      </c>
    </row>
    <row r="252" spans="1:14" ht="13.5" customHeight="1" x14ac:dyDescent="0.2">
      <c r="A252" s="307"/>
      <c r="B252" s="307"/>
      <c r="C252" s="307"/>
      <c r="D252" s="307"/>
      <c r="E252" s="308"/>
      <c r="F252" s="308"/>
      <c r="G252" s="309"/>
      <c r="H252" s="453" t="str">
        <f t="shared" si="18"/>
        <v xml:space="preserve"> </v>
      </c>
      <c r="I252" s="454" t="str">
        <f t="shared" si="19"/>
        <v>01.01.2026</v>
      </c>
      <c r="J252" s="454" t="str">
        <f t="shared" si="20"/>
        <v>31.12.2026</v>
      </c>
      <c r="K252" s="455">
        <f t="shared" si="21"/>
        <v>261</v>
      </c>
      <c r="L252" s="455">
        <f t="shared" si="22"/>
        <v>2349</v>
      </c>
      <c r="M252" s="455">
        <f t="shared" si="23"/>
        <v>-2349</v>
      </c>
      <c r="N252" s="56" t="str">
        <f>IFERROR(VLOOKUP($H252,'Leistungsn. BE m IV-R u Abklär '!N:N,1,0),"")</f>
        <v xml:space="preserve"> </v>
      </c>
    </row>
    <row r="253" spans="1:14" ht="13.5" customHeight="1" x14ac:dyDescent="0.2">
      <c r="A253" s="307"/>
      <c r="B253" s="307"/>
      <c r="C253" s="307"/>
      <c r="D253" s="307"/>
      <c r="E253" s="308"/>
      <c r="F253" s="308"/>
      <c r="G253" s="309"/>
      <c r="H253" s="453" t="str">
        <f t="shared" si="18"/>
        <v xml:space="preserve"> </v>
      </c>
      <c r="I253" s="454" t="str">
        <f t="shared" si="19"/>
        <v>01.01.2026</v>
      </c>
      <c r="J253" s="454" t="str">
        <f t="shared" si="20"/>
        <v>31.12.2026</v>
      </c>
      <c r="K253" s="455">
        <f t="shared" si="21"/>
        <v>261</v>
      </c>
      <c r="L253" s="455">
        <f t="shared" si="22"/>
        <v>2349</v>
      </c>
      <c r="M253" s="455">
        <f t="shared" si="23"/>
        <v>-2349</v>
      </c>
      <c r="N253" s="56" t="str">
        <f>IFERROR(VLOOKUP($H253,'Leistungsn. BE m IV-R u Abklär '!N:N,1,0),"")</f>
        <v xml:space="preserve"> </v>
      </c>
    </row>
    <row r="254" spans="1:14" ht="13.5" customHeight="1" x14ac:dyDescent="0.2">
      <c r="A254" s="307"/>
      <c r="B254" s="307"/>
      <c r="C254" s="307"/>
      <c r="D254" s="307"/>
      <c r="E254" s="308"/>
      <c r="F254" s="308"/>
      <c r="G254" s="309"/>
      <c r="H254" s="453" t="str">
        <f t="shared" si="18"/>
        <v xml:space="preserve"> </v>
      </c>
      <c r="I254" s="454" t="str">
        <f t="shared" si="19"/>
        <v>01.01.2026</v>
      </c>
      <c r="J254" s="454" t="str">
        <f t="shared" si="20"/>
        <v>31.12.2026</v>
      </c>
      <c r="K254" s="455">
        <f t="shared" si="21"/>
        <v>261</v>
      </c>
      <c r="L254" s="455">
        <f t="shared" si="22"/>
        <v>2349</v>
      </c>
      <c r="M254" s="455">
        <f t="shared" si="23"/>
        <v>-2349</v>
      </c>
      <c r="N254" s="56" t="str">
        <f>IFERROR(VLOOKUP($H254,'Leistungsn. BE m IV-R u Abklär '!N:N,1,0),"")</f>
        <v xml:space="preserve"> </v>
      </c>
    </row>
    <row r="255" spans="1:14" ht="13.5" customHeight="1" x14ac:dyDescent="0.2">
      <c r="A255" s="307"/>
      <c r="B255" s="307"/>
      <c r="C255" s="307"/>
      <c r="D255" s="307"/>
      <c r="E255" s="308"/>
      <c r="F255" s="308"/>
      <c r="G255" s="309"/>
      <c r="H255" s="453" t="str">
        <f t="shared" si="18"/>
        <v xml:space="preserve"> </v>
      </c>
      <c r="I255" s="454" t="str">
        <f t="shared" si="19"/>
        <v>01.01.2026</v>
      </c>
      <c r="J255" s="454" t="str">
        <f t="shared" si="20"/>
        <v>31.12.2026</v>
      </c>
      <c r="K255" s="455">
        <f t="shared" si="21"/>
        <v>261</v>
      </c>
      <c r="L255" s="455">
        <f t="shared" si="22"/>
        <v>2349</v>
      </c>
      <c r="M255" s="455">
        <f t="shared" si="23"/>
        <v>-2349</v>
      </c>
      <c r="N255" s="56" t="str">
        <f>IFERROR(VLOOKUP($H255,'Leistungsn. BE m IV-R u Abklär '!N:N,1,0),"")</f>
        <v xml:space="preserve"> </v>
      </c>
    </row>
    <row r="256" spans="1:14" ht="13.5" customHeight="1" x14ac:dyDescent="0.2">
      <c r="A256" s="307"/>
      <c r="B256" s="307"/>
      <c r="C256" s="307"/>
      <c r="D256" s="307"/>
      <c r="E256" s="308"/>
      <c r="F256" s="308"/>
      <c r="G256" s="309"/>
      <c r="H256" s="453" t="str">
        <f t="shared" si="18"/>
        <v xml:space="preserve"> </v>
      </c>
      <c r="I256" s="454" t="str">
        <f t="shared" si="19"/>
        <v>01.01.2026</v>
      </c>
      <c r="J256" s="454" t="str">
        <f t="shared" si="20"/>
        <v>31.12.2026</v>
      </c>
      <c r="K256" s="455">
        <f t="shared" si="21"/>
        <v>261</v>
      </c>
      <c r="L256" s="455">
        <f t="shared" si="22"/>
        <v>2349</v>
      </c>
      <c r="M256" s="455">
        <f t="shared" si="23"/>
        <v>-2349</v>
      </c>
      <c r="N256" s="56" t="str">
        <f>IFERROR(VLOOKUP($H256,'Leistungsn. BE m IV-R u Abklär '!N:N,1,0),"")</f>
        <v xml:space="preserve"> </v>
      </c>
    </row>
    <row r="257" spans="1:14" ht="13.5" customHeight="1" x14ac:dyDescent="0.2">
      <c r="A257" s="307"/>
      <c r="B257" s="307"/>
      <c r="C257" s="307"/>
      <c r="D257" s="307"/>
      <c r="E257" s="308"/>
      <c r="F257" s="308"/>
      <c r="G257" s="309"/>
      <c r="H257" s="453" t="str">
        <f t="shared" si="18"/>
        <v xml:space="preserve"> </v>
      </c>
      <c r="I257" s="454" t="str">
        <f t="shared" si="19"/>
        <v>01.01.2026</v>
      </c>
      <c r="J257" s="454" t="str">
        <f t="shared" si="20"/>
        <v>31.12.2026</v>
      </c>
      <c r="K257" s="455">
        <f t="shared" si="21"/>
        <v>261</v>
      </c>
      <c r="L257" s="455">
        <f t="shared" si="22"/>
        <v>2349</v>
      </c>
      <c r="M257" s="455">
        <f t="shared" si="23"/>
        <v>-2349</v>
      </c>
      <c r="N257" s="56" t="str">
        <f>IFERROR(VLOOKUP($H257,'Leistungsn. BE m IV-R u Abklär '!N:N,1,0),"")</f>
        <v xml:space="preserve"> </v>
      </c>
    </row>
    <row r="258" spans="1:14" ht="13.5" customHeight="1" x14ac:dyDescent="0.2">
      <c r="A258" s="307"/>
      <c r="B258" s="307"/>
      <c r="C258" s="307"/>
      <c r="D258" s="307"/>
      <c r="E258" s="308"/>
      <c r="F258" s="308"/>
      <c r="G258" s="309"/>
      <c r="H258" s="453" t="str">
        <f t="shared" si="18"/>
        <v xml:space="preserve"> </v>
      </c>
      <c r="I258" s="454" t="str">
        <f t="shared" si="19"/>
        <v>01.01.2026</v>
      </c>
      <c r="J258" s="454" t="str">
        <f t="shared" si="20"/>
        <v>31.12.2026</v>
      </c>
      <c r="K258" s="455">
        <f t="shared" si="21"/>
        <v>261</v>
      </c>
      <c r="L258" s="455">
        <f t="shared" si="22"/>
        <v>2349</v>
      </c>
      <c r="M258" s="455">
        <f t="shared" si="23"/>
        <v>-2349</v>
      </c>
      <c r="N258" s="56" t="str">
        <f>IFERROR(VLOOKUP($H258,'Leistungsn. BE m IV-R u Abklär '!N:N,1,0),"")</f>
        <v xml:space="preserve"> </v>
      </c>
    </row>
    <row r="259" spans="1:14" ht="13.5" customHeight="1" x14ac:dyDescent="0.2">
      <c r="A259" s="307"/>
      <c r="B259" s="307"/>
      <c r="C259" s="307"/>
      <c r="D259" s="307"/>
      <c r="E259" s="308"/>
      <c r="F259" s="308"/>
      <c r="G259" s="309"/>
      <c r="H259" s="453" t="str">
        <f t="shared" si="18"/>
        <v xml:space="preserve"> </v>
      </c>
      <c r="I259" s="454" t="str">
        <f t="shared" si="19"/>
        <v>01.01.2026</v>
      </c>
      <c r="J259" s="454" t="str">
        <f t="shared" si="20"/>
        <v>31.12.2026</v>
      </c>
      <c r="K259" s="455">
        <f t="shared" si="21"/>
        <v>261</v>
      </c>
      <c r="L259" s="455">
        <f t="shared" si="22"/>
        <v>2349</v>
      </c>
      <c r="M259" s="455">
        <f t="shared" si="23"/>
        <v>-2349</v>
      </c>
      <c r="N259" s="56" t="str">
        <f>IFERROR(VLOOKUP($H259,'Leistungsn. BE m IV-R u Abklär '!N:N,1,0),"")</f>
        <v xml:space="preserve"> </v>
      </c>
    </row>
    <row r="260" spans="1:14" ht="13.5" customHeight="1" x14ac:dyDescent="0.2">
      <c r="A260" s="307"/>
      <c r="B260" s="307"/>
      <c r="C260" s="307"/>
      <c r="D260" s="307"/>
      <c r="E260" s="308"/>
      <c r="F260" s="308"/>
      <c r="G260" s="309"/>
      <c r="H260" s="453" t="str">
        <f t="shared" si="18"/>
        <v xml:space="preserve"> </v>
      </c>
      <c r="I260" s="454" t="str">
        <f t="shared" si="19"/>
        <v>01.01.2026</v>
      </c>
      <c r="J260" s="454" t="str">
        <f t="shared" si="20"/>
        <v>31.12.2026</v>
      </c>
      <c r="K260" s="455">
        <f t="shared" si="21"/>
        <v>261</v>
      </c>
      <c r="L260" s="455">
        <f t="shared" si="22"/>
        <v>2349</v>
      </c>
      <c r="M260" s="455">
        <f t="shared" si="23"/>
        <v>-2349</v>
      </c>
      <c r="N260" s="56" t="str">
        <f>IFERROR(VLOOKUP($H260,'Leistungsn. BE m IV-R u Abklär '!N:N,1,0),"")</f>
        <v xml:space="preserve"> </v>
      </c>
    </row>
    <row r="261" spans="1:14" ht="13.5" customHeight="1" x14ac:dyDescent="0.2">
      <c r="A261" s="307"/>
      <c r="B261" s="307"/>
      <c r="C261" s="307"/>
      <c r="D261" s="307"/>
      <c r="E261" s="308"/>
      <c r="F261" s="308"/>
      <c r="G261" s="309"/>
      <c r="H261" s="453" t="str">
        <f t="shared" si="18"/>
        <v xml:space="preserve"> </v>
      </c>
      <c r="I261" s="454" t="str">
        <f t="shared" si="19"/>
        <v>01.01.2026</v>
      </c>
      <c r="J261" s="454" t="str">
        <f t="shared" si="20"/>
        <v>31.12.2026</v>
      </c>
      <c r="K261" s="455">
        <f t="shared" si="21"/>
        <v>261</v>
      </c>
      <c r="L261" s="455">
        <f t="shared" si="22"/>
        <v>2349</v>
      </c>
      <c r="M261" s="455">
        <f t="shared" si="23"/>
        <v>-2349</v>
      </c>
      <c r="N261" s="56" t="str">
        <f>IFERROR(VLOOKUP($H261,'Leistungsn. BE m IV-R u Abklär '!N:N,1,0),"")</f>
        <v xml:space="preserve"> </v>
      </c>
    </row>
    <row r="262" spans="1:14" ht="13.5" customHeight="1" x14ac:dyDescent="0.2">
      <c r="A262" s="307"/>
      <c r="B262" s="307"/>
      <c r="C262" s="307"/>
      <c r="D262" s="307"/>
      <c r="E262" s="308"/>
      <c r="F262" s="308"/>
      <c r="G262" s="309"/>
      <c r="H262" s="453" t="str">
        <f t="shared" si="18"/>
        <v xml:space="preserve"> </v>
      </c>
      <c r="I262" s="454" t="str">
        <f t="shared" si="19"/>
        <v>01.01.2026</v>
      </c>
      <c r="J262" s="454" t="str">
        <f t="shared" si="20"/>
        <v>31.12.2026</v>
      </c>
      <c r="K262" s="455">
        <f t="shared" si="21"/>
        <v>261</v>
      </c>
      <c r="L262" s="455">
        <f t="shared" si="22"/>
        <v>2349</v>
      </c>
      <c r="M262" s="455">
        <f t="shared" si="23"/>
        <v>-2349</v>
      </c>
      <c r="N262" s="56" t="str">
        <f>IFERROR(VLOOKUP($H262,'Leistungsn. BE m IV-R u Abklär '!N:N,1,0),"")</f>
        <v xml:space="preserve"> </v>
      </c>
    </row>
    <row r="263" spans="1:14" ht="13.5" customHeight="1" x14ac:dyDescent="0.2">
      <c r="A263" s="307"/>
      <c r="B263" s="307"/>
      <c r="C263" s="307"/>
      <c r="D263" s="307"/>
      <c r="E263" s="308"/>
      <c r="F263" s="308"/>
      <c r="G263" s="309"/>
      <c r="H263" s="453" t="str">
        <f t="shared" si="18"/>
        <v xml:space="preserve"> </v>
      </c>
      <c r="I263" s="454" t="str">
        <f t="shared" si="19"/>
        <v>01.01.2026</v>
      </c>
      <c r="J263" s="454" t="str">
        <f t="shared" si="20"/>
        <v>31.12.2026</v>
      </c>
      <c r="K263" s="455">
        <f t="shared" si="21"/>
        <v>261</v>
      </c>
      <c r="L263" s="455">
        <f t="shared" si="22"/>
        <v>2349</v>
      </c>
      <c r="M263" s="455">
        <f t="shared" si="23"/>
        <v>-2349</v>
      </c>
      <c r="N263" s="56" t="str">
        <f>IFERROR(VLOOKUP($H263,'Leistungsn. BE m IV-R u Abklär '!N:N,1,0),"")</f>
        <v xml:space="preserve"> </v>
      </c>
    </row>
    <row r="264" spans="1:14" ht="13.5" customHeight="1" x14ac:dyDescent="0.2">
      <c r="A264" s="307"/>
      <c r="B264" s="307"/>
      <c r="C264" s="307"/>
      <c r="D264" s="307"/>
      <c r="E264" s="308"/>
      <c r="F264" s="308"/>
      <c r="G264" s="309"/>
      <c r="H264" s="453" t="str">
        <f t="shared" si="18"/>
        <v xml:space="preserve"> </v>
      </c>
      <c r="I264" s="454" t="str">
        <f t="shared" si="19"/>
        <v>01.01.2026</v>
      </c>
      <c r="J264" s="454" t="str">
        <f t="shared" si="20"/>
        <v>31.12.2026</v>
      </c>
      <c r="K264" s="455">
        <f t="shared" si="21"/>
        <v>261</v>
      </c>
      <c r="L264" s="455">
        <f t="shared" si="22"/>
        <v>2349</v>
      </c>
      <c r="M264" s="455">
        <f t="shared" si="23"/>
        <v>-2349</v>
      </c>
      <c r="N264" s="56" t="str">
        <f>IFERROR(VLOOKUP($H264,'Leistungsn. BE m IV-R u Abklär '!N:N,1,0),"")</f>
        <v xml:space="preserve"> </v>
      </c>
    </row>
    <row r="265" spans="1:14" ht="13.5" customHeight="1" x14ac:dyDescent="0.2">
      <c r="A265" s="307"/>
      <c r="B265" s="307"/>
      <c r="C265" s="307"/>
      <c r="D265" s="307"/>
      <c r="E265" s="308"/>
      <c r="F265" s="308"/>
      <c r="G265" s="309"/>
      <c r="H265" s="453" t="str">
        <f t="shared" si="18"/>
        <v xml:space="preserve"> </v>
      </c>
      <c r="I265" s="454" t="str">
        <f t="shared" si="19"/>
        <v>01.01.2026</v>
      </c>
      <c r="J265" s="454" t="str">
        <f t="shared" si="20"/>
        <v>31.12.2026</v>
      </c>
      <c r="K265" s="455">
        <f t="shared" si="21"/>
        <v>261</v>
      </c>
      <c r="L265" s="455">
        <f t="shared" si="22"/>
        <v>2349</v>
      </c>
      <c r="M265" s="455">
        <f t="shared" si="23"/>
        <v>-2349</v>
      </c>
      <c r="N265" s="56" t="str">
        <f>IFERROR(VLOOKUP($H265,'Leistungsn. BE m IV-R u Abklär '!N:N,1,0),"")</f>
        <v xml:space="preserve"> </v>
      </c>
    </row>
    <row r="266" spans="1:14" ht="13.5" customHeight="1" x14ac:dyDescent="0.2">
      <c r="A266" s="307"/>
      <c r="B266" s="307"/>
      <c r="C266" s="307"/>
      <c r="D266" s="307"/>
      <c r="E266" s="308"/>
      <c r="F266" s="308"/>
      <c r="G266" s="309"/>
      <c r="H266" s="453" t="str">
        <f t="shared" si="18"/>
        <v xml:space="preserve"> </v>
      </c>
      <c r="I266" s="454" t="str">
        <f t="shared" si="19"/>
        <v>01.01.2026</v>
      </c>
      <c r="J266" s="454" t="str">
        <f t="shared" si="20"/>
        <v>31.12.2026</v>
      </c>
      <c r="K266" s="455">
        <f t="shared" si="21"/>
        <v>261</v>
      </c>
      <c r="L266" s="455">
        <f t="shared" si="22"/>
        <v>2349</v>
      </c>
      <c r="M266" s="455">
        <f t="shared" si="23"/>
        <v>-2349</v>
      </c>
      <c r="N266" s="56" t="str">
        <f>IFERROR(VLOOKUP($H266,'Leistungsn. BE m IV-R u Abklär '!N:N,1,0),"")</f>
        <v xml:space="preserve"> </v>
      </c>
    </row>
    <row r="267" spans="1:14" ht="13.5" customHeight="1" x14ac:dyDescent="0.2">
      <c r="A267" s="307"/>
      <c r="B267" s="307"/>
      <c r="C267" s="307"/>
      <c r="D267" s="307"/>
      <c r="E267" s="308"/>
      <c r="F267" s="308"/>
      <c r="G267" s="309"/>
      <c r="H267" s="453" t="str">
        <f t="shared" si="18"/>
        <v xml:space="preserve"> </v>
      </c>
      <c r="I267" s="454" t="str">
        <f t="shared" si="19"/>
        <v>01.01.2026</v>
      </c>
      <c r="J267" s="454" t="str">
        <f t="shared" si="20"/>
        <v>31.12.2026</v>
      </c>
      <c r="K267" s="455">
        <f t="shared" si="21"/>
        <v>261</v>
      </c>
      <c r="L267" s="455">
        <f t="shared" si="22"/>
        <v>2349</v>
      </c>
      <c r="M267" s="455">
        <f t="shared" si="23"/>
        <v>-2349</v>
      </c>
      <c r="N267" s="56" t="str">
        <f>IFERROR(VLOOKUP($H267,'Leistungsn. BE m IV-R u Abklär '!N:N,1,0),"")</f>
        <v xml:space="preserve"> </v>
      </c>
    </row>
    <row r="268" spans="1:14" ht="13.5" customHeight="1" x14ac:dyDescent="0.2">
      <c r="A268" s="307"/>
      <c r="B268" s="307"/>
      <c r="C268" s="307"/>
      <c r="D268" s="307"/>
      <c r="E268" s="308"/>
      <c r="F268" s="308"/>
      <c r="G268" s="309"/>
      <c r="H268" s="453" t="str">
        <f t="shared" si="18"/>
        <v xml:space="preserve"> </v>
      </c>
      <c r="I268" s="454" t="str">
        <f t="shared" si="19"/>
        <v>01.01.2026</v>
      </c>
      <c r="J268" s="454" t="str">
        <f t="shared" si="20"/>
        <v>31.12.2026</v>
      </c>
      <c r="K268" s="455">
        <f t="shared" si="21"/>
        <v>261</v>
      </c>
      <c r="L268" s="455">
        <f t="shared" si="22"/>
        <v>2349</v>
      </c>
      <c r="M268" s="455">
        <f t="shared" si="23"/>
        <v>-2349</v>
      </c>
      <c r="N268" s="56" t="str">
        <f>IFERROR(VLOOKUP($H268,'Leistungsn. BE m IV-R u Abklär '!N:N,1,0),"")</f>
        <v xml:space="preserve"> </v>
      </c>
    </row>
    <row r="269" spans="1:14" ht="13.5" customHeight="1" x14ac:dyDescent="0.2">
      <c r="A269" s="307"/>
      <c r="B269" s="307"/>
      <c r="C269" s="307"/>
      <c r="D269" s="307"/>
      <c r="E269" s="308"/>
      <c r="F269" s="308"/>
      <c r="G269" s="309"/>
      <c r="H269" s="453" t="str">
        <f t="shared" si="18"/>
        <v xml:space="preserve"> </v>
      </c>
      <c r="I269" s="454" t="str">
        <f t="shared" si="19"/>
        <v>01.01.2026</v>
      </c>
      <c r="J269" s="454" t="str">
        <f t="shared" si="20"/>
        <v>31.12.2026</v>
      </c>
      <c r="K269" s="455">
        <f t="shared" si="21"/>
        <v>261</v>
      </c>
      <c r="L269" s="455">
        <f t="shared" si="22"/>
        <v>2349</v>
      </c>
      <c r="M269" s="455">
        <f t="shared" si="23"/>
        <v>-2349</v>
      </c>
      <c r="N269" s="56" t="str">
        <f>IFERROR(VLOOKUP($H269,'Leistungsn. BE m IV-R u Abklär '!N:N,1,0),"")</f>
        <v xml:space="preserve"> </v>
      </c>
    </row>
    <row r="270" spans="1:14" ht="13.5" customHeight="1" x14ac:dyDescent="0.2">
      <c r="A270" s="307"/>
      <c r="B270" s="307"/>
      <c r="C270" s="307"/>
      <c r="D270" s="307"/>
      <c r="E270" s="308"/>
      <c r="F270" s="308"/>
      <c r="G270" s="309"/>
      <c r="H270" s="453" t="str">
        <f t="shared" si="18"/>
        <v xml:space="preserve"> </v>
      </c>
      <c r="I270" s="454" t="str">
        <f t="shared" si="19"/>
        <v>01.01.2026</v>
      </c>
      <c r="J270" s="454" t="str">
        <f t="shared" si="20"/>
        <v>31.12.2026</v>
      </c>
      <c r="K270" s="455">
        <f t="shared" si="21"/>
        <v>261</v>
      </c>
      <c r="L270" s="455">
        <f t="shared" si="22"/>
        <v>2349</v>
      </c>
      <c r="M270" s="455">
        <f t="shared" si="23"/>
        <v>-2349</v>
      </c>
      <c r="N270" s="56" t="str">
        <f>IFERROR(VLOOKUP($H270,'Leistungsn. BE m IV-R u Abklär '!N:N,1,0),"")</f>
        <v xml:space="preserve"> </v>
      </c>
    </row>
    <row r="271" spans="1:14" ht="13.5" customHeight="1" x14ac:dyDescent="0.2">
      <c r="A271" s="307"/>
      <c r="B271" s="307"/>
      <c r="C271" s="307"/>
      <c r="D271" s="307"/>
      <c r="E271" s="308"/>
      <c r="F271" s="308"/>
      <c r="G271" s="309"/>
      <c r="H271" s="453" t="str">
        <f t="shared" si="18"/>
        <v xml:space="preserve"> </v>
      </c>
      <c r="I271" s="454" t="str">
        <f t="shared" si="19"/>
        <v>01.01.2026</v>
      </c>
      <c r="J271" s="454" t="str">
        <f t="shared" si="20"/>
        <v>31.12.2026</v>
      </c>
      <c r="K271" s="455">
        <f t="shared" si="21"/>
        <v>261</v>
      </c>
      <c r="L271" s="455">
        <f t="shared" si="22"/>
        <v>2349</v>
      </c>
      <c r="M271" s="455">
        <f t="shared" si="23"/>
        <v>-2349</v>
      </c>
      <c r="N271" s="56" t="str">
        <f>IFERROR(VLOOKUP($H271,'Leistungsn. BE m IV-R u Abklär '!N:N,1,0),"")</f>
        <v xml:space="preserve"> </v>
      </c>
    </row>
    <row r="272" spans="1:14" ht="13.5" customHeight="1" x14ac:dyDescent="0.2">
      <c r="A272" s="307"/>
      <c r="B272" s="307"/>
      <c r="C272" s="307"/>
      <c r="D272" s="307"/>
      <c r="E272" s="308"/>
      <c r="F272" s="308"/>
      <c r="G272" s="309"/>
      <c r="H272" s="453" t="str">
        <f t="shared" si="18"/>
        <v xml:space="preserve"> </v>
      </c>
      <c r="I272" s="454" t="str">
        <f t="shared" si="19"/>
        <v>01.01.2026</v>
      </c>
      <c r="J272" s="454" t="str">
        <f t="shared" si="20"/>
        <v>31.12.2026</v>
      </c>
      <c r="K272" s="455">
        <f t="shared" si="21"/>
        <v>261</v>
      </c>
      <c r="L272" s="455">
        <f t="shared" si="22"/>
        <v>2349</v>
      </c>
      <c r="M272" s="455">
        <f t="shared" si="23"/>
        <v>-2349</v>
      </c>
      <c r="N272" s="56" t="str">
        <f>IFERROR(VLOOKUP($H272,'Leistungsn. BE m IV-R u Abklär '!N:N,1,0),"")</f>
        <v xml:space="preserve"> </v>
      </c>
    </row>
    <row r="273" spans="1:14" ht="13.5" customHeight="1" x14ac:dyDescent="0.2">
      <c r="A273" s="307"/>
      <c r="B273" s="307"/>
      <c r="C273" s="307"/>
      <c r="D273" s="307"/>
      <c r="E273" s="308"/>
      <c r="F273" s="308"/>
      <c r="G273" s="309"/>
      <c r="H273" s="453" t="str">
        <f t="shared" si="18"/>
        <v xml:space="preserve"> </v>
      </c>
      <c r="I273" s="454" t="str">
        <f t="shared" si="19"/>
        <v>01.01.2026</v>
      </c>
      <c r="J273" s="454" t="str">
        <f t="shared" si="20"/>
        <v>31.12.2026</v>
      </c>
      <c r="K273" s="455">
        <f t="shared" si="21"/>
        <v>261</v>
      </c>
      <c r="L273" s="455">
        <f t="shared" si="22"/>
        <v>2349</v>
      </c>
      <c r="M273" s="455">
        <f t="shared" si="23"/>
        <v>-2349</v>
      </c>
      <c r="N273" s="56" t="str">
        <f>IFERROR(VLOOKUP($H273,'Leistungsn. BE m IV-R u Abklär '!N:N,1,0),"")</f>
        <v xml:space="preserve"> </v>
      </c>
    </row>
    <row r="274" spans="1:14" ht="13.5" customHeight="1" x14ac:dyDescent="0.2">
      <c r="A274" s="307"/>
      <c r="B274" s="307"/>
      <c r="C274" s="307"/>
      <c r="D274" s="307"/>
      <c r="E274" s="308"/>
      <c r="F274" s="308"/>
      <c r="G274" s="309"/>
      <c r="H274" s="453" t="str">
        <f t="shared" si="18"/>
        <v xml:space="preserve"> </v>
      </c>
      <c r="I274" s="454" t="str">
        <f t="shared" si="19"/>
        <v>01.01.2026</v>
      </c>
      <c r="J274" s="454" t="str">
        <f t="shared" si="20"/>
        <v>31.12.2026</v>
      </c>
      <c r="K274" s="455">
        <f t="shared" si="21"/>
        <v>261</v>
      </c>
      <c r="L274" s="455">
        <f t="shared" si="22"/>
        <v>2349</v>
      </c>
      <c r="M274" s="455">
        <f t="shared" si="23"/>
        <v>-2349</v>
      </c>
      <c r="N274" s="56" t="str">
        <f>IFERROR(VLOOKUP($H274,'Leistungsn. BE m IV-R u Abklär '!N:N,1,0),"")</f>
        <v xml:space="preserve"> </v>
      </c>
    </row>
    <row r="275" spans="1:14" ht="13.5" customHeight="1" x14ac:dyDescent="0.2">
      <c r="A275" s="307"/>
      <c r="B275" s="307"/>
      <c r="C275" s="307"/>
      <c r="D275" s="307"/>
      <c r="E275" s="308"/>
      <c r="F275" s="308"/>
      <c r="G275" s="309"/>
      <c r="H275" s="453" t="str">
        <f t="shared" si="18"/>
        <v xml:space="preserve"> </v>
      </c>
      <c r="I275" s="454" t="str">
        <f t="shared" si="19"/>
        <v>01.01.2026</v>
      </c>
      <c r="J275" s="454" t="str">
        <f t="shared" si="20"/>
        <v>31.12.2026</v>
      </c>
      <c r="K275" s="455">
        <f t="shared" si="21"/>
        <v>261</v>
      </c>
      <c r="L275" s="455">
        <f t="shared" si="22"/>
        <v>2349</v>
      </c>
      <c r="M275" s="455">
        <f t="shared" si="23"/>
        <v>-2349</v>
      </c>
      <c r="N275" s="56" t="str">
        <f>IFERROR(VLOOKUP($H275,'Leistungsn. BE m IV-R u Abklär '!N:N,1,0),"")</f>
        <v xml:space="preserve"> </v>
      </c>
    </row>
    <row r="276" spans="1:14" ht="13.5" customHeight="1" x14ac:dyDescent="0.2">
      <c r="A276" s="307"/>
      <c r="B276" s="307"/>
      <c r="C276" s="307"/>
      <c r="D276" s="307"/>
      <c r="E276" s="308"/>
      <c r="F276" s="308"/>
      <c r="G276" s="309"/>
      <c r="H276" s="453" t="str">
        <f t="shared" si="18"/>
        <v xml:space="preserve"> </v>
      </c>
      <c r="I276" s="454" t="str">
        <f t="shared" si="19"/>
        <v>01.01.2026</v>
      </c>
      <c r="J276" s="454" t="str">
        <f t="shared" si="20"/>
        <v>31.12.2026</v>
      </c>
      <c r="K276" s="455">
        <f t="shared" si="21"/>
        <v>261</v>
      </c>
      <c r="L276" s="455">
        <f t="shared" si="22"/>
        <v>2349</v>
      </c>
      <c r="M276" s="455">
        <f t="shared" si="23"/>
        <v>-2349</v>
      </c>
      <c r="N276" s="56" t="str">
        <f>IFERROR(VLOOKUP($H276,'Leistungsn. BE m IV-R u Abklär '!N:N,1,0),"")</f>
        <v xml:space="preserve"> </v>
      </c>
    </row>
    <row r="277" spans="1:14" ht="13.5" customHeight="1" x14ac:dyDescent="0.2">
      <c r="A277" s="307"/>
      <c r="B277" s="307"/>
      <c r="C277" s="307"/>
      <c r="D277" s="307"/>
      <c r="E277" s="308"/>
      <c r="F277" s="308"/>
      <c r="G277" s="309"/>
      <c r="H277" s="453" t="str">
        <f t="shared" ref="H277:H340" si="24">CONCATENATE(A277," ",B277)</f>
        <v xml:space="preserve"> </v>
      </c>
      <c r="I277" s="454" t="str">
        <f t="shared" ref="I277:I340" si="25">IF(YEAR($E277)&lt;$B$4,CONCATENATE("01.01.",$B$4),$E277)</f>
        <v>01.01.2026</v>
      </c>
      <c r="J277" s="454" t="str">
        <f t="shared" ref="J277:J340" si="26">IF(F277="",CONCATENATE("31.12.",$B$4),F277)</f>
        <v>31.12.2026</v>
      </c>
      <c r="K277" s="455">
        <f t="shared" ref="K277:K340" si="27">NETWORKDAYS(I277,J277)</f>
        <v>261</v>
      </c>
      <c r="L277" s="455">
        <f t="shared" ref="L277:L340" si="28">K277*9</f>
        <v>2349</v>
      </c>
      <c r="M277" s="455">
        <f t="shared" ref="M277:M340" si="29">G277-L277</f>
        <v>-2349</v>
      </c>
      <c r="N277" s="56" t="str">
        <f>IFERROR(VLOOKUP($H277,'Leistungsn. BE m IV-R u Abklär '!N:N,1,0),"")</f>
        <v xml:space="preserve"> </v>
      </c>
    </row>
    <row r="278" spans="1:14" ht="13.5" customHeight="1" x14ac:dyDescent="0.2">
      <c r="A278" s="307"/>
      <c r="B278" s="307"/>
      <c r="C278" s="307"/>
      <c r="D278" s="307"/>
      <c r="E278" s="308"/>
      <c r="F278" s="308"/>
      <c r="G278" s="309"/>
      <c r="H278" s="453" t="str">
        <f t="shared" si="24"/>
        <v xml:space="preserve"> </v>
      </c>
      <c r="I278" s="454" t="str">
        <f t="shared" si="25"/>
        <v>01.01.2026</v>
      </c>
      <c r="J278" s="454" t="str">
        <f t="shared" si="26"/>
        <v>31.12.2026</v>
      </c>
      <c r="K278" s="455">
        <f t="shared" si="27"/>
        <v>261</v>
      </c>
      <c r="L278" s="455">
        <f t="shared" si="28"/>
        <v>2349</v>
      </c>
      <c r="M278" s="455">
        <f t="shared" si="29"/>
        <v>-2349</v>
      </c>
      <c r="N278" s="56" t="str">
        <f>IFERROR(VLOOKUP($H278,'Leistungsn. BE m IV-R u Abklär '!N:N,1,0),"")</f>
        <v xml:space="preserve"> </v>
      </c>
    </row>
    <row r="279" spans="1:14" ht="13.5" customHeight="1" x14ac:dyDescent="0.2">
      <c r="A279" s="307"/>
      <c r="B279" s="307"/>
      <c r="C279" s="307"/>
      <c r="D279" s="307"/>
      <c r="E279" s="308"/>
      <c r="F279" s="308"/>
      <c r="G279" s="309"/>
      <c r="H279" s="453" t="str">
        <f t="shared" si="24"/>
        <v xml:space="preserve"> </v>
      </c>
      <c r="I279" s="454" t="str">
        <f t="shared" si="25"/>
        <v>01.01.2026</v>
      </c>
      <c r="J279" s="454" t="str">
        <f t="shared" si="26"/>
        <v>31.12.2026</v>
      </c>
      <c r="K279" s="455">
        <f t="shared" si="27"/>
        <v>261</v>
      </c>
      <c r="L279" s="455">
        <f t="shared" si="28"/>
        <v>2349</v>
      </c>
      <c r="M279" s="455">
        <f t="shared" si="29"/>
        <v>-2349</v>
      </c>
      <c r="N279" s="56" t="str">
        <f>IFERROR(VLOOKUP($H279,'Leistungsn. BE m IV-R u Abklär '!N:N,1,0),"")</f>
        <v xml:space="preserve"> </v>
      </c>
    </row>
    <row r="280" spans="1:14" ht="13.5" customHeight="1" x14ac:dyDescent="0.2">
      <c r="A280" s="307"/>
      <c r="B280" s="307"/>
      <c r="C280" s="307"/>
      <c r="D280" s="307"/>
      <c r="E280" s="308"/>
      <c r="F280" s="308"/>
      <c r="G280" s="309"/>
      <c r="H280" s="453" t="str">
        <f t="shared" si="24"/>
        <v xml:space="preserve"> </v>
      </c>
      <c r="I280" s="454" t="str">
        <f t="shared" si="25"/>
        <v>01.01.2026</v>
      </c>
      <c r="J280" s="454" t="str">
        <f t="shared" si="26"/>
        <v>31.12.2026</v>
      </c>
      <c r="K280" s="455">
        <f t="shared" si="27"/>
        <v>261</v>
      </c>
      <c r="L280" s="455">
        <f t="shared" si="28"/>
        <v>2349</v>
      </c>
      <c r="M280" s="455">
        <f t="shared" si="29"/>
        <v>-2349</v>
      </c>
      <c r="N280" s="56" t="str">
        <f>IFERROR(VLOOKUP($H280,'Leistungsn. BE m IV-R u Abklär '!N:N,1,0),"")</f>
        <v xml:space="preserve"> </v>
      </c>
    </row>
    <row r="281" spans="1:14" ht="13.5" customHeight="1" x14ac:dyDescent="0.2">
      <c r="A281" s="307"/>
      <c r="B281" s="307"/>
      <c r="C281" s="307"/>
      <c r="D281" s="307"/>
      <c r="E281" s="308"/>
      <c r="F281" s="308"/>
      <c r="G281" s="309"/>
      <c r="H281" s="453" t="str">
        <f t="shared" si="24"/>
        <v xml:space="preserve"> </v>
      </c>
      <c r="I281" s="454" t="str">
        <f t="shared" si="25"/>
        <v>01.01.2026</v>
      </c>
      <c r="J281" s="454" t="str">
        <f t="shared" si="26"/>
        <v>31.12.2026</v>
      </c>
      <c r="K281" s="455">
        <f t="shared" si="27"/>
        <v>261</v>
      </c>
      <c r="L281" s="455">
        <f t="shared" si="28"/>
        <v>2349</v>
      </c>
      <c r="M281" s="455">
        <f t="shared" si="29"/>
        <v>-2349</v>
      </c>
      <c r="N281" s="56" t="str">
        <f>IFERROR(VLOOKUP($H281,'Leistungsn. BE m IV-R u Abklär '!N:N,1,0),"")</f>
        <v xml:space="preserve"> </v>
      </c>
    </row>
    <row r="282" spans="1:14" ht="13.5" customHeight="1" x14ac:dyDescent="0.2">
      <c r="A282" s="307"/>
      <c r="B282" s="307"/>
      <c r="C282" s="307"/>
      <c r="D282" s="307"/>
      <c r="E282" s="308"/>
      <c r="F282" s="308"/>
      <c r="G282" s="309"/>
      <c r="H282" s="453" t="str">
        <f t="shared" si="24"/>
        <v xml:space="preserve"> </v>
      </c>
      <c r="I282" s="454" t="str">
        <f t="shared" si="25"/>
        <v>01.01.2026</v>
      </c>
      <c r="J282" s="454" t="str">
        <f t="shared" si="26"/>
        <v>31.12.2026</v>
      </c>
      <c r="K282" s="455">
        <f t="shared" si="27"/>
        <v>261</v>
      </c>
      <c r="L282" s="455">
        <f t="shared" si="28"/>
        <v>2349</v>
      </c>
      <c r="M282" s="455">
        <f t="shared" si="29"/>
        <v>-2349</v>
      </c>
      <c r="N282" s="56" t="str">
        <f>IFERROR(VLOOKUP($H282,'Leistungsn. BE m IV-R u Abklär '!N:N,1,0),"")</f>
        <v xml:space="preserve"> </v>
      </c>
    </row>
    <row r="283" spans="1:14" ht="13.5" customHeight="1" x14ac:dyDescent="0.2">
      <c r="A283" s="307"/>
      <c r="B283" s="307"/>
      <c r="C283" s="307"/>
      <c r="D283" s="307"/>
      <c r="E283" s="308"/>
      <c r="F283" s="308"/>
      <c r="G283" s="309"/>
      <c r="H283" s="453" t="str">
        <f t="shared" si="24"/>
        <v xml:space="preserve"> </v>
      </c>
      <c r="I283" s="454" t="str">
        <f t="shared" si="25"/>
        <v>01.01.2026</v>
      </c>
      <c r="J283" s="454" t="str">
        <f t="shared" si="26"/>
        <v>31.12.2026</v>
      </c>
      <c r="K283" s="455">
        <f t="shared" si="27"/>
        <v>261</v>
      </c>
      <c r="L283" s="455">
        <f t="shared" si="28"/>
        <v>2349</v>
      </c>
      <c r="M283" s="455">
        <f t="shared" si="29"/>
        <v>-2349</v>
      </c>
      <c r="N283" s="56" t="str">
        <f>IFERROR(VLOOKUP($H283,'Leistungsn. BE m IV-R u Abklär '!N:N,1,0),"")</f>
        <v xml:space="preserve"> </v>
      </c>
    </row>
    <row r="284" spans="1:14" ht="13.5" customHeight="1" x14ac:dyDescent="0.2">
      <c r="A284" s="307"/>
      <c r="B284" s="307"/>
      <c r="C284" s="307"/>
      <c r="D284" s="307"/>
      <c r="E284" s="308"/>
      <c r="F284" s="308"/>
      <c r="G284" s="309"/>
      <c r="H284" s="453" t="str">
        <f t="shared" si="24"/>
        <v xml:space="preserve"> </v>
      </c>
      <c r="I284" s="454" t="str">
        <f t="shared" si="25"/>
        <v>01.01.2026</v>
      </c>
      <c r="J284" s="454" t="str">
        <f t="shared" si="26"/>
        <v>31.12.2026</v>
      </c>
      <c r="K284" s="455">
        <f t="shared" si="27"/>
        <v>261</v>
      </c>
      <c r="L284" s="455">
        <f t="shared" si="28"/>
        <v>2349</v>
      </c>
      <c r="M284" s="455">
        <f t="shared" si="29"/>
        <v>-2349</v>
      </c>
      <c r="N284" s="56" t="str">
        <f>IFERROR(VLOOKUP($H284,'Leistungsn. BE m IV-R u Abklär '!N:N,1,0),"")</f>
        <v xml:space="preserve"> </v>
      </c>
    </row>
    <row r="285" spans="1:14" ht="13.5" customHeight="1" x14ac:dyDescent="0.2">
      <c r="A285" s="307"/>
      <c r="B285" s="307"/>
      <c r="C285" s="307"/>
      <c r="D285" s="307"/>
      <c r="E285" s="308"/>
      <c r="F285" s="308"/>
      <c r="G285" s="309"/>
      <c r="H285" s="453" t="str">
        <f t="shared" si="24"/>
        <v xml:space="preserve"> </v>
      </c>
      <c r="I285" s="454" t="str">
        <f t="shared" si="25"/>
        <v>01.01.2026</v>
      </c>
      <c r="J285" s="454" t="str">
        <f t="shared" si="26"/>
        <v>31.12.2026</v>
      </c>
      <c r="K285" s="455">
        <f t="shared" si="27"/>
        <v>261</v>
      </c>
      <c r="L285" s="455">
        <f t="shared" si="28"/>
        <v>2349</v>
      </c>
      <c r="M285" s="455">
        <f t="shared" si="29"/>
        <v>-2349</v>
      </c>
      <c r="N285" s="56" t="str">
        <f>IFERROR(VLOOKUP($H285,'Leistungsn. BE m IV-R u Abklär '!N:N,1,0),"")</f>
        <v xml:space="preserve"> </v>
      </c>
    </row>
    <row r="286" spans="1:14" ht="13.5" customHeight="1" x14ac:dyDescent="0.2">
      <c r="A286" s="307"/>
      <c r="B286" s="307"/>
      <c r="C286" s="307"/>
      <c r="D286" s="307"/>
      <c r="E286" s="308"/>
      <c r="F286" s="308"/>
      <c r="G286" s="309"/>
      <c r="H286" s="453" t="str">
        <f t="shared" si="24"/>
        <v xml:space="preserve"> </v>
      </c>
      <c r="I286" s="454" t="str">
        <f t="shared" si="25"/>
        <v>01.01.2026</v>
      </c>
      <c r="J286" s="454" t="str">
        <f t="shared" si="26"/>
        <v>31.12.2026</v>
      </c>
      <c r="K286" s="455">
        <f t="shared" si="27"/>
        <v>261</v>
      </c>
      <c r="L286" s="455">
        <f t="shared" si="28"/>
        <v>2349</v>
      </c>
      <c r="M286" s="455">
        <f t="shared" si="29"/>
        <v>-2349</v>
      </c>
      <c r="N286" s="56" t="str">
        <f>IFERROR(VLOOKUP($H286,'Leistungsn. BE m IV-R u Abklär '!N:N,1,0),"")</f>
        <v xml:space="preserve"> </v>
      </c>
    </row>
    <row r="287" spans="1:14" ht="13.5" customHeight="1" x14ac:dyDescent="0.2">
      <c r="A287" s="307"/>
      <c r="B287" s="307"/>
      <c r="C287" s="307"/>
      <c r="D287" s="307"/>
      <c r="E287" s="308"/>
      <c r="F287" s="308"/>
      <c r="G287" s="309"/>
      <c r="H287" s="453" t="str">
        <f t="shared" si="24"/>
        <v xml:space="preserve"> </v>
      </c>
      <c r="I287" s="454" t="str">
        <f t="shared" si="25"/>
        <v>01.01.2026</v>
      </c>
      <c r="J287" s="454" t="str">
        <f t="shared" si="26"/>
        <v>31.12.2026</v>
      </c>
      <c r="K287" s="455">
        <f t="shared" si="27"/>
        <v>261</v>
      </c>
      <c r="L287" s="455">
        <f t="shared" si="28"/>
        <v>2349</v>
      </c>
      <c r="M287" s="455">
        <f t="shared" si="29"/>
        <v>-2349</v>
      </c>
      <c r="N287" s="56" t="str">
        <f>IFERROR(VLOOKUP($H287,'Leistungsn. BE m IV-R u Abklär '!N:N,1,0),"")</f>
        <v xml:space="preserve"> </v>
      </c>
    </row>
    <row r="288" spans="1:14" ht="13.5" customHeight="1" x14ac:dyDescent="0.2">
      <c r="A288" s="307"/>
      <c r="B288" s="307"/>
      <c r="C288" s="307"/>
      <c r="D288" s="307"/>
      <c r="E288" s="308"/>
      <c r="F288" s="308"/>
      <c r="G288" s="309"/>
      <c r="H288" s="453" t="str">
        <f t="shared" si="24"/>
        <v xml:space="preserve"> </v>
      </c>
      <c r="I288" s="454" t="str">
        <f t="shared" si="25"/>
        <v>01.01.2026</v>
      </c>
      <c r="J288" s="454" t="str">
        <f t="shared" si="26"/>
        <v>31.12.2026</v>
      </c>
      <c r="K288" s="455">
        <f t="shared" si="27"/>
        <v>261</v>
      </c>
      <c r="L288" s="455">
        <f t="shared" si="28"/>
        <v>2349</v>
      </c>
      <c r="M288" s="455">
        <f t="shared" si="29"/>
        <v>-2349</v>
      </c>
      <c r="N288" s="56" t="str">
        <f>IFERROR(VLOOKUP($H288,'Leistungsn. BE m IV-R u Abklär '!N:N,1,0),"")</f>
        <v xml:space="preserve"> </v>
      </c>
    </row>
    <row r="289" spans="1:14" ht="13.5" customHeight="1" x14ac:dyDescent="0.2">
      <c r="A289" s="307"/>
      <c r="B289" s="307"/>
      <c r="C289" s="307"/>
      <c r="D289" s="307"/>
      <c r="E289" s="308"/>
      <c r="F289" s="308"/>
      <c r="G289" s="309"/>
      <c r="H289" s="453" t="str">
        <f t="shared" si="24"/>
        <v xml:space="preserve"> </v>
      </c>
      <c r="I289" s="454" t="str">
        <f t="shared" si="25"/>
        <v>01.01.2026</v>
      </c>
      <c r="J289" s="454" t="str">
        <f t="shared" si="26"/>
        <v>31.12.2026</v>
      </c>
      <c r="K289" s="455">
        <f t="shared" si="27"/>
        <v>261</v>
      </c>
      <c r="L289" s="455">
        <f t="shared" si="28"/>
        <v>2349</v>
      </c>
      <c r="M289" s="455">
        <f t="shared" si="29"/>
        <v>-2349</v>
      </c>
      <c r="N289" s="56" t="str">
        <f>IFERROR(VLOOKUP($H289,'Leistungsn. BE m IV-R u Abklär '!N:N,1,0),"")</f>
        <v xml:space="preserve"> </v>
      </c>
    </row>
    <row r="290" spans="1:14" ht="13.5" customHeight="1" x14ac:dyDescent="0.2">
      <c r="A290" s="307"/>
      <c r="B290" s="307"/>
      <c r="C290" s="307"/>
      <c r="D290" s="307"/>
      <c r="E290" s="308"/>
      <c r="F290" s="308"/>
      <c r="G290" s="309"/>
      <c r="H290" s="453" t="str">
        <f t="shared" si="24"/>
        <v xml:space="preserve"> </v>
      </c>
      <c r="I290" s="454" t="str">
        <f t="shared" si="25"/>
        <v>01.01.2026</v>
      </c>
      <c r="J290" s="454" t="str">
        <f t="shared" si="26"/>
        <v>31.12.2026</v>
      </c>
      <c r="K290" s="455">
        <f t="shared" si="27"/>
        <v>261</v>
      </c>
      <c r="L290" s="455">
        <f t="shared" si="28"/>
        <v>2349</v>
      </c>
      <c r="M290" s="455">
        <f t="shared" si="29"/>
        <v>-2349</v>
      </c>
      <c r="N290" s="56" t="str">
        <f>IFERROR(VLOOKUP($H290,'Leistungsn. BE m IV-R u Abklär '!N:N,1,0),"")</f>
        <v xml:space="preserve"> </v>
      </c>
    </row>
    <row r="291" spans="1:14" ht="13.5" customHeight="1" x14ac:dyDescent="0.2">
      <c r="A291" s="307"/>
      <c r="B291" s="307"/>
      <c r="C291" s="307"/>
      <c r="D291" s="307"/>
      <c r="E291" s="308"/>
      <c r="F291" s="308"/>
      <c r="G291" s="309"/>
      <c r="H291" s="453" t="str">
        <f t="shared" si="24"/>
        <v xml:space="preserve"> </v>
      </c>
      <c r="I291" s="454" t="str">
        <f t="shared" si="25"/>
        <v>01.01.2026</v>
      </c>
      <c r="J291" s="454" t="str">
        <f t="shared" si="26"/>
        <v>31.12.2026</v>
      </c>
      <c r="K291" s="455">
        <f t="shared" si="27"/>
        <v>261</v>
      </c>
      <c r="L291" s="455">
        <f t="shared" si="28"/>
        <v>2349</v>
      </c>
      <c r="M291" s="455">
        <f t="shared" si="29"/>
        <v>-2349</v>
      </c>
      <c r="N291" s="56" t="str">
        <f>IFERROR(VLOOKUP($H291,'Leistungsn. BE m IV-R u Abklär '!N:N,1,0),"")</f>
        <v xml:space="preserve"> </v>
      </c>
    </row>
    <row r="292" spans="1:14" ht="13.5" customHeight="1" x14ac:dyDescent="0.2">
      <c r="A292" s="307"/>
      <c r="B292" s="307"/>
      <c r="C292" s="307"/>
      <c r="D292" s="307"/>
      <c r="E292" s="308"/>
      <c r="F292" s="308"/>
      <c r="G292" s="309"/>
      <c r="H292" s="453" t="str">
        <f t="shared" si="24"/>
        <v xml:space="preserve"> </v>
      </c>
      <c r="I292" s="454" t="str">
        <f t="shared" si="25"/>
        <v>01.01.2026</v>
      </c>
      <c r="J292" s="454" t="str">
        <f t="shared" si="26"/>
        <v>31.12.2026</v>
      </c>
      <c r="K292" s="455">
        <f t="shared" si="27"/>
        <v>261</v>
      </c>
      <c r="L292" s="455">
        <f t="shared" si="28"/>
        <v>2349</v>
      </c>
      <c r="M292" s="455">
        <f t="shared" si="29"/>
        <v>-2349</v>
      </c>
      <c r="N292" s="56" t="str">
        <f>IFERROR(VLOOKUP($H292,'Leistungsn. BE m IV-R u Abklär '!N:N,1,0),"")</f>
        <v xml:space="preserve"> </v>
      </c>
    </row>
    <row r="293" spans="1:14" ht="13.5" customHeight="1" x14ac:dyDescent="0.2">
      <c r="A293" s="307"/>
      <c r="B293" s="307"/>
      <c r="C293" s="307"/>
      <c r="D293" s="307"/>
      <c r="E293" s="308"/>
      <c r="F293" s="308"/>
      <c r="G293" s="309"/>
      <c r="H293" s="453" t="str">
        <f t="shared" si="24"/>
        <v xml:space="preserve"> </v>
      </c>
      <c r="I293" s="454" t="str">
        <f t="shared" si="25"/>
        <v>01.01.2026</v>
      </c>
      <c r="J293" s="454" t="str">
        <f t="shared" si="26"/>
        <v>31.12.2026</v>
      </c>
      <c r="K293" s="455">
        <f t="shared" si="27"/>
        <v>261</v>
      </c>
      <c r="L293" s="455">
        <f t="shared" si="28"/>
        <v>2349</v>
      </c>
      <c r="M293" s="455">
        <f t="shared" si="29"/>
        <v>-2349</v>
      </c>
      <c r="N293" s="56" t="str">
        <f>IFERROR(VLOOKUP($H293,'Leistungsn. BE m IV-R u Abklär '!N:N,1,0),"")</f>
        <v xml:space="preserve"> </v>
      </c>
    </row>
    <row r="294" spans="1:14" ht="13.5" customHeight="1" x14ac:dyDescent="0.2">
      <c r="A294" s="307"/>
      <c r="B294" s="307"/>
      <c r="C294" s="307"/>
      <c r="D294" s="307"/>
      <c r="E294" s="308"/>
      <c r="F294" s="308"/>
      <c r="G294" s="309"/>
      <c r="H294" s="453" t="str">
        <f t="shared" si="24"/>
        <v xml:space="preserve"> </v>
      </c>
      <c r="I294" s="454" t="str">
        <f t="shared" si="25"/>
        <v>01.01.2026</v>
      </c>
      <c r="J294" s="454" t="str">
        <f t="shared" si="26"/>
        <v>31.12.2026</v>
      </c>
      <c r="K294" s="455">
        <f t="shared" si="27"/>
        <v>261</v>
      </c>
      <c r="L294" s="455">
        <f t="shared" si="28"/>
        <v>2349</v>
      </c>
      <c r="M294" s="455">
        <f t="shared" si="29"/>
        <v>-2349</v>
      </c>
      <c r="N294" s="56" t="str">
        <f>IFERROR(VLOOKUP($H294,'Leistungsn. BE m IV-R u Abklär '!N:N,1,0),"")</f>
        <v xml:space="preserve"> </v>
      </c>
    </row>
    <row r="295" spans="1:14" ht="13.5" customHeight="1" x14ac:dyDescent="0.2">
      <c r="A295" s="307"/>
      <c r="B295" s="307"/>
      <c r="C295" s="307"/>
      <c r="D295" s="307"/>
      <c r="E295" s="308"/>
      <c r="F295" s="308"/>
      <c r="G295" s="309"/>
      <c r="H295" s="453" t="str">
        <f t="shared" si="24"/>
        <v xml:space="preserve"> </v>
      </c>
      <c r="I295" s="454" t="str">
        <f t="shared" si="25"/>
        <v>01.01.2026</v>
      </c>
      <c r="J295" s="454" t="str">
        <f t="shared" si="26"/>
        <v>31.12.2026</v>
      </c>
      <c r="K295" s="455">
        <f t="shared" si="27"/>
        <v>261</v>
      </c>
      <c r="L295" s="455">
        <f t="shared" si="28"/>
        <v>2349</v>
      </c>
      <c r="M295" s="455">
        <f t="shared" si="29"/>
        <v>-2349</v>
      </c>
      <c r="N295" s="56" t="str">
        <f>IFERROR(VLOOKUP($H295,'Leistungsn. BE m IV-R u Abklär '!N:N,1,0),"")</f>
        <v xml:space="preserve"> </v>
      </c>
    </row>
    <row r="296" spans="1:14" ht="13.5" customHeight="1" x14ac:dyDescent="0.2">
      <c r="A296" s="307"/>
      <c r="B296" s="307"/>
      <c r="C296" s="307"/>
      <c r="D296" s="307"/>
      <c r="E296" s="308"/>
      <c r="F296" s="308"/>
      <c r="G296" s="309"/>
      <c r="H296" s="453" t="str">
        <f t="shared" si="24"/>
        <v xml:space="preserve"> </v>
      </c>
      <c r="I296" s="454" t="str">
        <f t="shared" si="25"/>
        <v>01.01.2026</v>
      </c>
      <c r="J296" s="454" t="str">
        <f t="shared" si="26"/>
        <v>31.12.2026</v>
      </c>
      <c r="K296" s="455">
        <f t="shared" si="27"/>
        <v>261</v>
      </c>
      <c r="L296" s="455">
        <f t="shared" si="28"/>
        <v>2349</v>
      </c>
      <c r="M296" s="455">
        <f t="shared" si="29"/>
        <v>-2349</v>
      </c>
      <c r="N296" s="56" t="str">
        <f>IFERROR(VLOOKUP($H296,'Leistungsn. BE m IV-R u Abklär '!N:N,1,0),"")</f>
        <v xml:space="preserve"> </v>
      </c>
    </row>
    <row r="297" spans="1:14" ht="13.5" customHeight="1" x14ac:dyDescent="0.2">
      <c r="A297" s="307"/>
      <c r="B297" s="307"/>
      <c r="C297" s="307"/>
      <c r="D297" s="307"/>
      <c r="E297" s="308"/>
      <c r="F297" s="308"/>
      <c r="G297" s="309"/>
      <c r="H297" s="453" t="str">
        <f t="shared" si="24"/>
        <v xml:space="preserve"> </v>
      </c>
      <c r="I297" s="454" t="str">
        <f t="shared" si="25"/>
        <v>01.01.2026</v>
      </c>
      <c r="J297" s="454" t="str">
        <f t="shared" si="26"/>
        <v>31.12.2026</v>
      </c>
      <c r="K297" s="455">
        <f t="shared" si="27"/>
        <v>261</v>
      </c>
      <c r="L297" s="455">
        <f t="shared" si="28"/>
        <v>2349</v>
      </c>
      <c r="M297" s="455">
        <f t="shared" si="29"/>
        <v>-2349</v>
      </c>
      <c r="N297" s="56" t="str">
        <f>IFERROR(VLOOKUP($H297,'Leistungsn. BE m IV-R u Abklär '!N:N,1,0),"")</f>
        <v xml:space="preserve"> </v>
      </c>
    </row>
    <row r="298" spans="1:14" ht="13.5" customHeight="1" x14ac:dyDescent="0.2">
      <c r="A298" s="307"/>
      <c r="B298" s="307"/>
      <c r="C298" s="307"/>
      <c r="D298" s="307"/>
      <c r="E298" s="308"/>
      <c r="F298" s="308"/>
      <c r="G298" s="309"/>
      <c r="H298" s="453" t="str">
        <f t="shared" si="24"/>
        <v xml:space="preserve"> </v>
      </c>
      <c r="I298" s="454" t="str">
        <f t="shared" si="25"/>
        <v>01.01.2026</v>
      </c>
      <c r="J298" s="454" t="str">
        <f t="shared" si="26"/>
        <v>31.12.2026</v>
      </c>
      <c r="K298" s="455">
        <f t="shared" si="27"/>
        <v>261</v>
      </c>
      <c r="L298" s="455">
        <f t="shared" si="28"/>
        <v>2349</v>
      </c>
      <c r="M298" s="455">
        <f t="shared" si="29"/>
        <v>-2349</v>
      </c>
      <c r="N298" s="56" t="str">
        <f>IFERROR(VLOOKUP($H298,'Leistungsn. BE m IV-R u Abklär '!N:N,1,0),"")</f>
        <v xml:space="preserve"> </v>
      </c>
    </row>
    <row r="299" spans="1:14" ht="13.5" customHeight="1" x14ac:dyDescent="0.2">
      <c r="A299" s="307"/>
      <c r="B299" s="307"/>
      <c r="C299" s="307"/>
      <c r="D299" s="307"/>
      <c r="E299" s="308"/>
      <c r="F299" s="308"/>
      <c r="G299" s="309"/>
      <c r="H299" s="453" t="str">
        <f t="shared" si="24"/>
        <v xml:space="preserve"> </v>
      </c>
      <c r="I299" s="454" t="str">
        <f t="shared" si="25"/>
        <v>01.01.2026</v>
      </c>
      <c r="J299" s="454" t="str">
        <f t="shared" si="26"/>
        <v>31.12.2026</v>
      </c>
      <c r="K299" s="455">
        <f t="shared" si="27"/>
        <v>261</v>
      </c>
      <c r="L299" s="455">
        <f t="shared" si="28"/>
        <v>2349</v>
      </c>
      <c r="M299" s="455">
        <f t="shared" si="29"/>
        <v>-2349</v>
      </c>
      <c r="N299" s="56" t="str">
        <f>IFERROR(VLOOKUP($H299,'Leistungsn. BE m IV-R u Abklär '!N:N,1,0),"")</f>
        <v xml:space="preserve"> </v>
      </c>
    </row>
    <row r="300" spans="1:14" ht="13.5" customHeight="1" x14ac:dyDescent="0.2">
      <c r="A300" s="307"/>
      <c r="B300" s="307"/>
      <c r="C300" s="307"/>
      <c r="D300" s="307"/>
      <c r="E300" s="308"/>
      <c r="F300" s="308"/>
      <c r="G300" s="309"/>
      <c r="H300" s="453" t="str">
        <f t="shared" si="24"/>
        <v xml:space="preserve"> </v>
      </c>
      <c r="I300" s="454" t="str">
        <f t="shared" si="25"/>
        <v>01.01.2026</v>
      </c>
      <c r="J300" s="454" t="str">
        <f t="shared" si="26"/>
        <v>31.12.2026</v>
      </c>
      <c r="K300" s="455">
        <f t="shared" si="27"/>
        <v>261</v>
      </c>
      <c r="L300" s="455">
        <f t="shared" si="28"/>
        <v>2349</v>
      </c>
      <c r="M300" s="455">
        <f t="shared" si="29"/>
        <v>-2349</v>
      </c>
      <c r="N300" s="56" t="str">
        <f>IFERROR(VLOOKUP($H300,'Leistungsn. BE m IV-R u Abklär '!N:N,1,0),"")</f>
        <v xml:space="preserve"> </v>
      </c>
    </row>
    <row r="301" spans="1:14" ht="13.5" customHeight="1" x14ac:dyDescent="0.2">
      <c r="A301" s="307"/>
      <c r="B301" s="307"/>
      <c r="C301" s="307"/>
      <c r="D301" s="307"/>
      <c r="E301" s="308"/>
      <c r="F301" s="308"/>
      <c r="G301" s="309"/>
      <c r="H301" s="453" t="str">
        <f t="shared" si="24"/>
        <v xml:space="preserve"> </v>
      </c>
      <c r="I301" s="454" t="str">
        <f t="shared" si="25"/>
        <v>01.01.2026</v>
      </c>
      <c r="J301" s="454" t="str">
        <f t="shared" si="26"/>
        <v>31.12.2026</v>
      </c>
      <c r="K301" s="455">
        <f t="shared" si="27"/>
        <v>261</v>
      </c>
      <c r="L301" s="455">
        <f t="shared" si="28"/>
        <v>2349</v>
      </c>
      <c r="M301" s="455">
        <f t="shared" si="29"/>
        <v>-2349</v>
      </c>
      <c r="N301" s="56" t="str">
        <f>IFERROR(VLOOKUP($H301,'Leistungsn. BE m IV-R u Abklär '!N:N,1,0),"")</f>
        <v xml:space="preserve"> </v>
      </c>
    </row>
    <row r="302" spans="1:14" ht="13.5" customHeight="1" x14ac:dyDescent="0.2">
      <c r="A302" s="307"/>
      <c r="B302" s="307"/>
      <c r="C302" s="307"/>
      <c r="D302" s="307"/>
      <c r="E302" s="308"/>
      <c r="F302" s="308"/>
      <c r="G302" s="309"/>
      <c r="H302" s="453" t="str">
        <f t="shared" si="24"/>
        <v xml:space="preserve"> </v>
      </c>
      <c r="I302" s="454" t="str">
        <f t="shared" si="25"/>
        <v>01.01.2026</v>
      </c>
      <c r="J302" s="454" t="str">
        <f t="shared" si="26"/>
        <v>31.12.2026</v>
      </c>
      <c r="K302" s="455">
        <f t="shared" si="27"/>
        <v>261</v>
      </c>
      <c r="L302" s="455">
        <f t="shared" si="28"/>
        <v>2349</v>
      </c>
      <c r="M302" s="455">
        <f t="shared" si="29"/>
        <v>-2349</v>
      </c>
      <c r="N302" s="56" t="str">
        <f>IFERROR(VLOOKUP($H302,'Leistungsn. BE m IV-R u Abklär '!N:N,1,0),"")</f>
        <v xml:space="preserve"> </v>
      </c>
    </row>
    <row r="303" spans="1:14" ht="13.5" customHeight="1" x14ac:dyDescent="0.2">
      <c r="A303" s="307"/>
      <c r="B303" s="307"/>
      <c r="C303" s="307"/>
      <c r="D303" s="307"/>
      <c r="E303" s="308"/>
      <c r="F303" s="308"/>
      <c r="G303" s="309"/>
      <c r="H303" s="453" t="str">
        <f t="shared" si="24"/>
        <v xml:space="preserve"> </v>
      </c>
      <c r="I303" s="454" t="str">
        <f t="shared" si="25"/>
        <v>01.01.2026</v>
      </c>
      <c r="J303" s="454" t="str">
        <f t="shared" si="26"/>
        <v>31.12.2026</v>
      </c>
      <c r="K303" s="455">
        <f t="shared" si="27"/>
        <v>261</v>
      </c>
      <c r="L303" s="455">
        <f t="shared" si="28"/>
        <v>2349</v>
      </c>
      <c r="M303" s="455">
        <f t="shared" si="29"/>
        <v>-2349</v>
      </c>
      <c r="N303" s="56" t="str">
        <f>IFERROR(VLOOKUP($H303,'Leistungsn. BE m IV-R u Abklär '!N:N,1,0),"")</f>
        <v xml:space="preserve"> </v>
      </c>
    </row>
    <row r="304" spans="1:14" ht="13.5" customHeight="1" x14ac:dyDescent="0.2">
      <c r="A304" s="307"/>
      <c r="B304" s="307"/>
      <c r="C304" s="307"/>
      <c r="D304" s="307"/>
      <c r="E304" s="308"/>
      <c r="F304" s="308"/>
      <c r="G304" s="309"/>
      <c r="H304" s="453" t="str">
        <f t="shared" si="24"/>
        <v xml:space="preserve"> </v>
      </c>
      <c r="I304" s="454" t="str">
        <f t="shared" si="25"/>
        <v>01.01.2026</v>
      </c>
      <c r="J304" s="454" t="str">
        <f t="shared" si="26"/>
        <v>31.12.2026</v>
      </c>
      <c r="K304" s="455">
        <f t="shared" si="27"/>
        <v>261</v>
      </c>
      <c r="L304" s="455">
        <f t="shared" si="28"/>
        <v>2349</v>
      </c>
      <c r="M304" s="455">
        <f t="shared" si="29"/>
        <v>-2349</v>
      </c>
      <c r="N304" s="56" t="str">
        <f>IFERROR(VLOOKUP($H304,'Leistungsn. BE m IV-R u Abklär '!N:N,1,0),"")</f>
        <v xml:space="preserve"> </v>
      </c>
    </row>
    <row r="305" spans="1:14" ht="13.5" customHeight="1" x14ac:dyDescent="0.2">
      <c r="A305" s="307"/>
      <c r="B305" s="307"/>
      <c r="C305" s="307"/>
      <c r="D305" s="307"/>
      <c r="E305" s="308"/>
      <c r="F305" s="308"/>
      <c r="G305" s="309"/>
      <c r="H305" s="453" t="str">
        <f t="shared" si="24"/>
        <v xml:space="preserve"> </v>
      </c>
      <c r="I305" s="454" t="str">
        <f t="shared" si="25"/>
        <v>01.01.2026</v>
      </c>
      <c r="J305" s="454" t="str">
        <f t="shared" si="26"/>
        <v>31.12.2026</v>
      </c>
      <c r="K305" s="455">
        <f t="shared" si="27"/>
        <v>261</v>
      </c>
      <c r="L305" s="455">
        <f t="shared" si="28"/>
        <v>2349</v>
      </c>
      <c r="M305" s="455">
        <f t="shared" si="29"/>
        <v>-2349</v>
      </c>
      <c r="N305" s="56" t="str">
        <f>IFERROR(VLOOKUP($H305,'Leistungsn. BE m IV-R u Abklär '!N:N,1,0),"")</f>
        <v xml:space="preserve"> </v>
      </c>
    </row>
    <row r="306" spans="1:14" ht="13.5" customHeight="1" x14ac:dyDescent="0.2">
      <c r="A306" s="307"/>
      <c r="B306" s="307"/>
      <c r="C306" s="307"/>
      <c r="D306" s="307"/>
      <c r="E306" s="308"/>
      <c r="F306" s="308"/>
      <c r="G306" s="309"/>
      <c r="H306" s="453" t="str">
        <f t="shared" si="24"/>
        <v xml:space="preserve"> </v>
      </c>
      <c r="I306" s="454" t="str">
        <f t="shared" si="25"/>
        <v>01.01.2026</v>
      </c>
      <c r="J306" s="454" t="str">
        <f t="shared" si="26"/>
        <v>31.12.2026</v>
      </c>
      <c r="K306" s="455">
        <f t="shared" si="27"/>
        <v>261</v>
      </c>
      <c r="L306" s="455">
        <f t="shared" si="28"/>
        <v>2349</v>
      </c>
      <c r="M306" s="455">
        <f t="shared" si="29"/>
        <v>-2349</v>
      </c>
      <c r="N306" s="56" t="str">
        <f>IFERROR(VLOOKUP($H306,'Leistungsn. BE m IV-R u Abklär '!N:N,1,0),"")</f>
        <v xml:space="preserve"> </v>
      </c>
    </row>
    <row r="307" spans="1:14" ht="13.5" customHeight="1" x14ac:dyDescent="0.2">
      <c r="A307" s="307"/>
      <c r="B307" s="307"/>
      <c r="C307" s="307"/>
      <c r="D307" s="307"/>
      <c r="E307" s="308"/>
      <c r="F307" s="308"/>
      <c r="G307" s="309"/>
      <c r="H307" s="453" t="str">
        <f t="shared" si="24"/>
        <v xml:space="preserve"> </v>
      </c>
      <c r="I307" s="454" t="str">
        <f t="shared" si="25"/>
        <v>01.01.2026</v>
      </c>
      <c r="J307" s="454" t="str">
        <f t="shared" si="26"/>
        <v>31.12.2026</v>
      </c>
      <c r="K307" s="455">
        <f t="shared" si="27"/>
        <v>261</v>
      </c>
      <c r="L307" s="455">
        <f t="shared" si="28"/>
        <v>2349</v>
      </c>
      <c r="M307" s="455">
        <f t="shared" si="29"/>
        <v>-2349</v>
      </c>
      <c r="N307" s="56" t="str">
        <f>IFERROR(VLOOKUP($H307,'Leistungsn. BE m IV-R u Abklär '!N:N,1,0),"")</f>
        <v xml:space="preserve"> </v>
      </c>
    </row>
    <row r="308" spans="1:14" ht="13.5" customHeight="1" x14ac:dyDescent="0.2">
      <c r="A308" s="307"/>
      <c r="B308" s="307"/>
      <c r="C308" s="307"/>
      <c r="D308" s="307"/>
      <c r="E308" s="308"/>
      <c r="F308" s="308"/>
      <c r="G308" s="309"/>
      <c r="H308" s="453" t="str">
        <f t="shared" si="24"/>
        <v xml:space="preserve"> </v>
      </c>
      <c r="I308" s="454" t="str">
        <f t="shared" si="25"/>
        <v>01.01.2026</v>
      </c>
      <c r="J308" s="454" t="str">
        <f t="shared" si="26"/>
        <v>31.12.2026</v>
      </c>
      <c r="K308" s="455">
        <f t="shared" si="27"/>
        <v>261</v>
      </c>
      <c r="L308" s="455">
        <f t="shared" si="28"/>
        <v>2349</v>
      </c>
      <c r="M308" s="455">
        <f t="shared" si="29"/>
        <v>-2349</v>
      </c>
      <c r="N308" s="56" t="str">
        <f>IFERROR(VLOOKUP($H308,'Leistungsn. BE m IV-R u Abklär '!N:N,1,0),"")</f>
        <v xml:space="preserve"> </v>
      </c>
    </row>
    <row r="309" spans="1:14" ht="13.5" customHeight="1" x14ac:dyDescent="0.2">
      <c r="A309" s="307"/>
      <c r="B309" s="307"/>
      <c r="C309" s="307"/>
      <c r="D309" s="307"/>
      <c r="E309" s="308"/>
      <c r="F309" s="308"/>
      <c r="G309" s="309"/>
      <c r="H309" s="453" t="str">
        <f t="shared" si="24"/>
        <v xml:space="preserve"> </v>
      </c>
      <c r="I309" s="454" t="str">
        <f t="shared" si="25"/>
        <v>01.01.2026</v>
      </c>
      <c r="J309" s="454" t="str">
        <f t="shared" si="26"/>
        <v>31.12.2026</v>
      </c>
      <c r="K309" s="455">
        <f t="shared" si="27"/>
        <v>261</v>
      </c>
      <c r="L309" s="455">
        <f t="shared" si="28"/>
        <v>2349</v>
      </c>
      <c r="M309" s="455">
        <f t="shared" si="29"/>
        <v>-2349</v>
      </c>
      <c r="N309" s="56" t="str">
        <f>IFERROR(VLOOKUP($H309,'Leistungsn. BE m IV-R u Abklär '!N:N,1,0),"")</f>
        <v xml:space="preserve"> </v>
      </c>
    </row>
    <row r="310" spans="1:14" ht="13.5" customHeight="1" x14ac:dyDescent="0.2">
      <c r="A310" s="307"/>
      <c r="B310" s="307"/>
      <c r="C310" s="307"/>
      <c r="D310" s="307"/>
      <c r="E310" s="308"/>
      <c r="F310" s="308"/>
      <c r="G310" s="309"/>
      <c r="H310" s="453" t="str">
        <f t="shared" si="24"/>
        <v xml:space="preserve"> </v>
      </c>
      <c r="I310" s="454" t="str">
        <f t="shared" si="25"/>
        <v>01.01.2026</v>
      </c>
      <c r="J310" s="454" t="str">
        <f t="shared" si="26"/>
        <v>31.12.2026</v>
      </c>
      <c r="K310" s="455">
        <f t="shared" si="27"/>
        <v>261</v>
      </c>
      <c r="L310" s="455">
        <f t="shared" si="28"/>
        <v>2349</v>
      </c>
      <c r="M310" s="455">
        <f t="shared" si="29"/>
        <v>-2349</v>
      </c>
      <c r="N310" s="56" t="str">
        <f>IFERROR(VLOOKUP($H310,'Leistungsn. BE m IV-R u Abklär '!N:N,1,0),"")</f>
        <v xml:space="preserve"> </v>
      </c>
    </row>
    <row r="311" spans="1:14" ht="13.5" customHeight="1" x14ac:dyDescent="0.2">
      <c r="A311" s="307"/>
      <c r="B311" s="307"/>
      <c r="C311" s="307"/>
      <c r="D311" s="307"/>
      <c r="E311" s="308"/>
      <c r="F311" s="308"/>
      <c r="G311" s="309"/>
      <c r="H311" s="453" t="str">
        <f t="shared" si="24"/>
        <v xml:space="preserve"> </v>
      </c>
      <c r="I311" s="454" t="str">
        <f t="shared" si="25"/>
        <v>01.01.2026</v>
      </c>
      <c r="J311" s="454" t="str">
        <f t="shared" si="26"/>
        <v>31.12.2026</v>
      </c>
      <c r="K311" s="455">
        <f t="shared" si="27"/>
        <v>261</v>
      </c>
      <c r="L311" s="455">
        <f t="shared" si="28"/>
        <v>2349</v>
      </c>
      <c r="M311" s="455">
        <f t="shared" si="29"/>
        <v>-2349</v>
      </c>
      <c r="N311" s="56" t="str">
        <f>IFERROR(VLOOKUP($H311,'Leistungsn. BE m IV-R u Abklär '!N:N,1,0),"")</f>
        <v xml:space="preserve"> </v>
      </c>
    </row>
    <row r="312" spans="1:14" ht="13.5" customHeight="1" x14ac:dyDescent="0.2">
      <c r="A312" s="307"/>
      <c r="B312" s="307"/>
      <c r="C312" s="307"/>
      <c r="D312" s="307"/>
      <c r="E312" s="308"/>
      <c r="F312" s="308"/>
      <c r="G312" s="309"/>
      <c r="H312" s="453" t="str">
        <f t="shared" si="24"/>
        <v xml:space="preserve"> </v>
      </c>
      <c r="I312" s="454" t="str">
        <f t="shared" si="25"/>
        <v>01.01.2026</v>
      </c>
      <c r="J312" s="454" t="str">
        <f t="shared" si="26"/>
        <v>31.12.2026</v>
      </c>
      <c r="K312" s="455">
        <f t="shared" si="27"/>
        <v>261</v>
      </c>
      <c r="L312" s="455">
        <f t="shared" si="28"/>
        <v>2349</v>
      </c>
      <c r="M312" s="455">
        <f t="shared" si="29"/>
        <v>-2349</v>
      </c>
      <c r="N312" s="56" t="str">
        <f>IFERROR(VLOOKUP($H312,'Leistungsn. BE m IV-R u Abklär '!N:N,1,0),"")</f>
        <v xml:space="preserve"> </v>
      </c>
    </row>
    <row r="313" spans="1:14" ht="13.5" customHeight="1" x14ac:dyDescent="0.2">
      <c r="A313" s="307"/>
      <c r="B313" s="307"/>
      <c r="C313" s="307"/>
      <c r="D313" s="307"/>
      <c r="E313" s="308"/>
      <c r="F313" s="308"/>
      <c r="G313" s="309"/>
      <c r="H313" s="453" t="str">
        <f t="shared" si="24"/>
        <v xml:space="preserve"> </v>
      </c>
      <c r="I313" s="454" t="str">
        <f t="shared" si="25"/>
        <v>01.01.2026</v>
      </c>
      <c r="J313" s="454" t="str">
        <f t="shared" si="26"/>
        <v>31.12.2026</v>
      </c>
      <c r="K313" s="455">
        <f t="shared" si="27"/>
        <v>261</v>
      </c>
      <c r="L313" s="455">
        <f t="shared" si="28"/>
        <v>2349</v>
      </c>
      <c r="M313" s="455">
        <f t="shared" si="29"/>
        <v>-2349</v>
      </c>
      <c r="N313" s="56" t="str">
        <f>IFERROR(VLOOKUP($H313,'Leistungsn. BE m IV-R u Abklär '!N:N,1,0),"")</f>
        <v xml:space="preserve"> </v>
      </c>
    </row>
    <row r="314" spans="1:14" ht="13.5" customHeight="1" x14ac:dyDescent="0.2">
      <c r="A314" s="307"/>
      <c r="B314" s="307"/>
      <c r="C314" s="307"/>
      <c r="D314" s="307"/>
      <c r="E314" s="308"/>
      <c r="F314" s="308"/>
      <c r="G314" s="309"/>
      <c r="H314" s="453" t="str">
        <f t="shared" si="24"/>
        <v xml:space="preserve"> </v>
      </c>
      <c r="I314" s="454" t="str">
        <f t="shared" si="25"/>
        <v>01.01.2026</v>
      </c>
      <c r="J314" s="454" t="str">
        <f t="shared" si="26"/>
        <v>31.12.2026</v>
      </c>
      <c r="K314" s="455">
        <f t="shared" si="27"/>
        <v>261</v>
      </c>
      <c r="L314" s="455">
        <f t="shared" si="28"/>
        <v>2349</v>
      </c>
      <c r="M314" s="455">
        <f t="shared" si="29"/>
        <v>-2349</v>
      </c>
      <c r="N314" s="56" t="str">
        <f>IFERROR(VLOOKUP($H314,'Leistungsn. BE m IV-R u Abklär '!N:N,1,0),"")</f>
        <v xml:space="preserve"> </v>
      </c>
    </row>
    <row r="315" spans="1:14" ht="13.5" customHeight="1" x14ac:dyDescent="0.2">
      <c r="A315" s="307"/>
      <c r="B315" s="307"/>
      <c r="C315" s="307"/>
      <c r="D315" s="307"/>
      <c r="E315" s="308"/>
      <c r="F315" s="308"/>
      <c r="G315" s="309"/>
      <c r="H315" s="453" t="str">
        <f t="shared" si="24"/>
        <v xml:space="preserve"> </v>
      </c>
      <c r="I315" s="454" t="str">
        <f t="shared" si="25"/>
        <v>01.01.2026</v>
      </c>
      <c r="J315" s="454" t="str">
        <f t="shared" si="26"/>
        <v>31.12.2026</v>
      </c>
      <c r="K315" s="455">
        <f t="shared" si="27"/>
        <v>261</v>
      </c>
      <c r="L315" s="455">
        <f t="shared" si="28"/>
        <v>2349</v>
      </c>
      <c r="M315" s="455">
        <f t="shared" si="29"/>
        <v>-2349</v>
      </c>
      <c r="N315" s="56" t="str">
        <f>IFERROR(VLOOKUP($H315,'Leistungsn. BE m IV-R u Abklär '!N:N,1,0),"")</f>
        <v xml:space="preserve"> </v>
      </c>
    </row>
    <row r="316" spans="1:14" ht="13.5" customHeight="1" x14ac:dyDescent="0.2">
      <c r="A316" s="307"/>
      <c r="B316" s="307"/>
      <c r="C316" s="307"/>
      <c r="D316" s="307"/>
      <c r="E316" s="308"/>
      <c r="F316" s="308"/>
      <c r="G316" s="309"/>
      <c r="H316" s="453" t="str">
        <f t="shared" si="24"/>
        <v xml:space="preserve"> </v>
      </c>
      <c r="I316" s="454" t="str">
        <f t="shared" si="25"/>
        <v>01.01.2026</v>
      </c>
      <c r="J316" s="454" t="str">
        <f t="shared" si="26"/>
        <v>31.12.2026</v>
      </c>
      <c r="K316" s="455">
        <f t="shared" si="27"/>
        <v>261</v>
      </c>
      <c r="L316" s="455">
        <f t="shared" si="28"/>
        <v>2349</v>
      </c>
      <c r="M316" s="455">
        <f t="shared" si="29"/>
        <v>-2349</v>
      </c>
      <c r="N316" s="56" t="str">
        <f>IFERROR(VLOOKUP($H316,'Leistungsn. BE m IV-R u Abklär '!N:N,1,0),"")</f>
        <v xml:space="preserve"> </v>
      </c>
    </row>
    <row r="317" spans="1:14" ht="13.5" customHeight="1" x14ac:dyDescent="0.2">
      <c r="A317" s="307"/>
      <c r="B317" s="307"/>
      <c r="C317" s="307"/>
      <c r="D317" s="307"/>
      <c r="E317" s="308"/>
      <c r="F317" s="308"/>
      <c r="G317" s="309"/>
      <c r="H317" s="453" t="str">
        <f t="shared" si="24"/>
        <v xml:space="preserve"> </v>
      </c>
      <c r="I317" s="454" t="str">
        <f t="shared" si="25"/>
        <v>01.01.2026</v>
      </c>
      <c r="J317" s="454" t="str">
        <f t="shared" si="26"/>
        <v>31.12.2026</v>
      </c>
      <c r="K317" s="455">
        <f t="shared" si="27"/>
        <v>261</v>
      </c>
      <c r="L317" s="455">
        <f t="shared" si="28"/>
        <v>2349</v>
      </c>
      <c r="M317" s="455">
        <f t="shared" si="29"/>
        <v>-2349</v>
      </c>
      <c r="N317" s="56" t="str">
        <f>IFERROR(VLOOKUP($H317,'Leistungsn. BE m IV-R u Abklär '!N:N,1,0),"")</f>
        <v xml:space="preserve"> </v>
      </c>
    </row>
    <row r="318" spans="1:14" ht="13.5" customHeight="1" x14ac:dyDescent="0.2">
      <c r="A318" s="307"/>
      <c r="B318" s="307"/>
      <c r="C318" s="307"/>
      <c r="D318" s="307"/>
      <c r="E318" s="308"/>
      <c r="F318" s="308"/>
      <c r="G318" s="309"/>
      <c r="H318" s="453" t="str">
        <f t="shared" si="24"/>
        <v xml:space="preserve"> </v>
      </c>
      <c r="I318" s="454" t="str">
        <f t="shared" si="25"/>
        <v>01.01.2026</v>
      </c>
      <c r="J318" s="454" t="str">
        <f t="shared" si="26"/>
        <v>31.12.2026</v>
      </c>
      <c r="K318" s="455">
        <f t="shared" si="27"/>
        <v>261</v>
      </c>
      <c r="L318" s="455">
        <f t="shared" si="28"/>
        <v>2349</v>
      </c>
      <c r="M318" s="455">
        <f t="shared" si="29"/>
        <v>-2349</v>
      </c>
      <c r="N318" s="56" t="str">
        <f>IFERROR(VLOOKUP($H318,'Leistungsn. BE m IV-R u Abklär '!N:N,1,0),"")</f>
        <v xml:space="preserve"> </v>
      </c>
    </row>
    <row r="319" spans="1:14" ht="13.5" customHeight="1" x14ac:dyDescent="0.2">
      <c r="A319" s="307"/>
      <c r="B319" s="307"/>
      <c r="C319" s="307"/>
      <c r="D319" s="307"/>
      <c r="E319" s="308"/>
      <c r="F319" s="308"/>
      <c r="G319" s="309"/>
      <c r="H319" s="453" t="str">
        <f t="shared" si="24"/>
        <v xml:space="preserve"> </v>
      </c>
      <c r="I319" s="454" t="str">
        <f t="shared" si="25"/>
        <v>01.01.2026</v>
      </c>
      <c r="J319" s="454" t="str">
        <f t="shared" si="26"/>
        <v>31.12.2026</v>
      </c>
      <c r="K319" s="455">
        <f t="shared" si="27"/>
        <v>261</v>
      </c>
      <c r="L319" s="455">
        <f t="shared" si="28"/>
        <v>2349</v>
      </c>
      <c r="M319" s="455">
        <f t="shared" si="29"/>
        <v>-2349</v>
      </c>
      <c r="N319" s="56" t="str">
        <f>IFERROR(VLOOKUP($H319,'Leistungsn. BE m IV-R u Abklär '!N:N,1,0),"")</f>
        <v xml:space="preserve"> </v>
      </c>
    </row>
    <row r="320" spans="1:14" ht="13.5" customHeight="1" x14ac:dyDescent="0.2">
      <c r="A320" s="307"/>
      <c r="B320" s="307"/>
      <c r="C320" s="307"/>
      <c r="D320" s="307"/>
      <c r="E320" s="308"/>
      <c r="F320" s="308"/>
      <c r="G320" s="309"/>
      <c r="H320" s="453" t="str">
        <f t="shared" si="24"/>
        <v xml:space="preserve"> </v>
      </c>
      <c r="I320" s="454" t="str">
        <f t="shared" si="25"/>
        <v>01.01.2026</v>
      </c>
      <c r="J320" s="454" t="str">
        <f t="shared" si="26"/>
        <v>31.12.2026</v>
      </c>
      <c r="K320" s="455">
        <f t="shared" si="27"/>
        <v>261</v>
      </c>
      <c r="L320" s="455">
        <f t="shared" si="28"/>
        <v>2349</v>
      </c>
      <c r="M320" s="455">
        <f t="shared" si="29"/>
        <v>-2349</v>
      </c>
      <c r="N320" s="56" t="str">
        <f>IFERROR(VLOOKUP($H320,'Leistungsn. BE m IV-R u Abklär '!N:N,1,0),"")</f>
        <v xml:space="preserve"> </v>
      </c>
    </row>
    <row r="321" spans="1:14" ht="13.5" customHeight="1" x14ac:dyDescent="0.2">
      <c r="A321" s="307"/>
      <c r="B321" s="307"/>
      <c r="C321" s="307"/>
      <c r="D321" s="307"/>
      <c r="E321" s="308"/>
      <c r="F321" s="308"/>
      <c r="G321" s="309"/>
      <c r="H321" s="453" t="str">
        <f t="shared" si="24"/>
        <v xml:space="preserve"> </v>
      </c>
      <c r="I321" s="454" t="str">
        <f t="shared" si="25"/>
        <v>01.01.2026</v>
      </c>
      <c r="J321" s="454" t="str">
        <f t="shared" si="26"/>
        <v>31.12.2026</v>
      </c>
      <c r="K321" s="455">
        <f t="shared" si="27"/>
        <v>261</v>
      </c>
      <c r="L321" s="455">
        <f t="shared" si="28"/>
        <v>2349</v>
      </c>
      <c r="M321" s="455">
        <f t="shared" si="29"/>
        <v>-2349</v>
      </c>
      <c r="N321" s="56" t="str">
        <f>IFERROR(VLOOKUP($H321,'Leistungsn. BE m IV-R u Abklär '!N:N,1,0),"")</f>
        <v xml:space="preserve"> </v>
      </c>
    </row>
    <row r="322" spans="1:14" ht="13.5" customHeight="1" x14ac:dyDescent="0.2">
      <c r="A322" s="307"/>
      <c r="B322" s="307"/>
      <c r="C322" s="307"/>
      <c r="D322" s="307"/>
      <c r="E322" s="308"/>
      <c r="F322" s="308"/>
      <c r="G322" s="309"/>
      <c r="H322" s="453" t="str">
        <f t="shared" si="24"/>
        <v xml:space="preserve"> </v>
      </c>
      <c r="I322" s="454" t="str">
        <f t="shared" si="25"/>
        <v>01.01.2026</v>
      </c>
      <c r="J322" s="454" t="str">
        <f t="shared" si="26"/>
        <v>31.12.2026</v>
      </c>
      <c r="K322" s="455">
        <f t="shared" si="27"/>
        <v>261</v>
      </c>
      <c r="L322" s="455">
        <f t="shared" si="28"/>
        <v>2349</v>
      </c>
      <c r="M322" s="455">
        <f t="shared" si="29"/>
        <v>-2349</v>
      </c>
      <c r="N322" s="56" t="str">
        <f>IFERROR(VLOOKUP($H322,'Leistungsn. BE m IV-R u Abklär '!N:N,1,0),"")</f>
        <v xml:space="preserve"> </v>
      </c>
    </row>
    <row r="323" spans="1:14" ht="13.5" customHeight="1" x14ac:dyDescent="0.2">
      <c r="A323" s="307"/>
      <c r="B323" s="307"/>
      <c r="C323" s="307"/>
      <c r="D323" s="307"/>
      <c r="E323" s="308"/>
      <c r="F323" s="308"/>
      <c r="G323" s="309"/>
      <c r="H323" s="453" t="str">
        <f t="shared" si="24"/>
        <v xml:space="preserve"> </v>
      </c>
      <c r="I323" s="454" t="str">
        <f t="shared" si="25"/>
        <v>01.01.2026</v>
      </c>
      <c r="J323" s="454" t="str">
        <f t="shared" si="26"/>
        <v>31.12.2026</v>
      </c>
      <c r="K323" s="455">
        <f t="shared" si="27"/>
        <v>261</v>
      </c>
      <c r="L323" s="455">
        <f t="shared" si="28"/>
        <v>2349</v>
      </c>
      <c r="M323" s="455">
        <f t="shared" si="29"/>
        <v>-2349</v>
      </c>
      <c r="N323" s="56" t="str">
        <f>IFERROR(VLOOKUP($H323,'Leistungsn. BE m IV-R u Abklär '!N:N,1,0),"")</f>
        <v xml:space="preserve"> </v>
      </c>
    </row>
    <row r="324" spans="1:14" ht="13.5" customHeight="1" x14ac:dyDescent="0.2">
      <c r="A324" s="307"/>
      <c r="B324" s="307"/>
      <c r="C324" s="307"/>
      <c r="D324" s="307"/>
      <c r="E324" s="308"/>
      <c r="F324" s="308"/>
      <c r="G324" s="309"/>
      <c r="H324" s="453" t="str">
        <f t="shared" si="24"/>
        <v xml:space="preserve"> </v>
      </c>
      <c r="I324" s="454" t="str">
        <f t="shared" si="25"/>
        <v>01.01.2026</v>
      </c>
      <c r="J324" s="454" t="str">
        <f t="shared" si="26"/>
        <v>31.12.2026</v>
      </c>
      <c r="K324" s="455">
        <f t="shared" si="27"/>
        <v>261</v>
      </c>
      <c r="L324" s="455">
        <f t="shared" si="28"/>
        <v>2349</v>
      </c>
      <c r="M324" s="455">
        <f t="shared" si="29"/>
        <v>-2349</v>
      </c>
      <c r="N324" s="56" t="str">
        <f>IFERROR(VLOOKUP($H324,'Leistungsn. BE m IV-R u Abklär '!N:N,1,0),"")</f>
        <v xml:space="preserve"> </v>
      </c>
    </row>
    <row r="325" spans="1:14" ht="13.5" customHeight="1" x14ac:dyDescent="0.2">
      <c r="A325" s="307"/>
      <c r="B325" s="307"/>
      <c r="C325" s="307"/>
      <c r="D325" s="307"/>
      <c r="E325" s="308"/>
      <c r="F325" s="308"/>
      <c r="G325" s="309"/>
      <c r="H325" s="453" t="str">
        <f t="shared" si="24"/>
        <v xml:space="preserve"> </v>
      </c>
      <c r="I325" s="454" t="str">
        <f t="shared" si="25"/>
        <v>01.01.2026</v>
      </c>
      <c r="J325" s="454" t="str">
        <f t="shared" si="26"/>
        <v>31.12.2026</v>
      </c>
      <c r="K325" s="455">
        <f t="shared" si="27"/>
        <v>261</v>
      </c>
      <c r="L325" s="455">
        <f t="shared" si="28"/>
        <v>2349</v>
      </c>
      <c r="M325" s="455">
        <f t="shared" si="29"/>
        <v>-2349</v>
      </c>
      <c r="N325" s="56" t="str">
        <f>IFERROR(VLOOKUP($H325,'Leistungsn. BE m IV-R u Abklär '!N:N,1,0),"")</f>
        <v xml:space="preserve"> </v>
      </c>
    </row>
    <row r="326" spans="1:14" ht="13.5" customHeight="1" x14ac:dyDescent="0.2">
      <c r="A326" s="307"/>
      <c r="B326" s="307"/>
      <c r="C326" s="307"/>
      <c r="D326" s="307"/>
      <c r="E326" s="308"/>
      <c r="F326" s="308"/>
      <c r="G326" s="309"/>
      <c r="H326" s="453" t="str">
        <f t="shared" si="24"/>
        <v xml:space="preserve"> </v>
      </c>
      <c r="I326" s="454" t="str">
        <f t="shared" si="25"/>
        <v>01.01.2026</v>
      </c>
      <c r="J326" s="454" t="str">
        <f t="shared" si="26"/>
        <v>31.12.2026</v>
      </c>
      <c r="K326" s="455">
        <f t="shared" si="27"/>
        <v>261</v>
      </c>
      <c r="L326" s="455">
        <f t="shared" si="28"/>
        <v>2349</v>
      </c>
      <c r="M326" s="455">
        <f t="shared" si="29"/>
        <v>-2349</v>
      </c>
      <c r="N326" s="56" t="str">
        <f>IFERROR(VLOOKUP($H326,'Leistungsn. BE m IV-R u Abklär '!N:N,1,0),"")</f>
        <v xml:space="preserve"> </v>
      </c>
    </row>
    <row r="327" spans="1:14" ht="13.5" customHeight="1" x14ac:dyDescent="0.2">
      <c r="A327" s="307"/>
      <c r="B327" s="307"/>
      <c r="C327" s="307"/>
      <c r="D327" s="307"/>
      <c r="E327" s="308"/>
      <c r="F327" s="308"/>
      <c r="G327" s="309"/>
      <c r="H327" s="453" t="str">
        <f t="shared" si="24"/>
        <v xml:space="preserve"> </v>
      </c>
      <c r="I327" s="454" t="str">
        <f t="shared" si="25"/>
        <v>01.01.2026</v>
      </c>
      <c r="J327" s="454" t="str">
        <f t="shared" si="26"/>
        <v>31.12.2026</v>
      </c>
      <c r="K327" s="455">
        <f t="shared" si="27"/>
        <v>261</v>
      </c>
      <c r="L327" s="455">
        <f t="shared" si="28"/>
        <v>2349</v>
      </c>
      <c r="M327" s="455">
        <f t="shared" si="29"/>
        <v>-2349</v>
      </c>
      <c r="N327" s="56" t="str">
        <f>IFERROR(VLOOKUP($H327,'Leistungsn. BE m IV-R u Abklär '!N:N,1,0),"")</f>
        <v xml:space="preserve"> </v>
      </c>
    </row>
    <row r="328" spans="1:14" ht="13.5" customHeight="1" x14ac:dyDescent="0.2">
      <c r="A328" s="307"/>
      <c r="B328" s="307"/>
      <c r="C328" s="307"/>
      <c r="D328" s="307"/>
      <c r="E328" s="308"/>
      <c r="F328" s="308"/>
      <c r="G328" s="309"/>
      <c r="H328" s="453" t="str">
        <f t="shared" si="24"/>
        <v xml:space="preserve"> </v>
      </c>
      <c r="I328" s="454" t="str">
        <f t="shared" si="25"/>
        <v>01.01.2026</v>
      </c>
      <c r="J328" s="454" t="str">
        <f t="shared" si="26"/>
        <v>31.12.2026</v>
      </c>
      <c r="K328" s="455">
        <f t="shared" si="27"/>
        <v>261</v>
      </c>
      <c r="L328" s="455">
        <f t="shared" si="28"/>
        <v>2349</v>
      </c>
      <c r="M328" s="455">
        <f t="shared" si="29"/>
        <v>-2349</v>
      </c>
      <c r="N328" s="56" t="str">
        <f>IFERROR(VLOOKUP($H328,'Leistungsn. BE m IV-R u Abklär '!N:N,1,0),"")</f>
        <v xml:space="preserve"> </v>
      </c>
    </row>
    <row r="329" spans="1:14" ht="13.5" customHeight="1" x14ac:dyDescent="0.2">
      <c r="A329" s="307"/>
      <c r="B329" s="307"/>
      <c r="C329" s="307"/>
      <c r="D329" s="307"/>
      <c r="E329" s="308"/>
      <c r="F329" s="308"/>
      <c r="G329" s="309"/>
      <c r="H329" s="453" t="str">
        <f t="shared" si="24"/>
        <v xml:space="preserve"> </v>
      </c>
      <c r="I329" s="454" t="str">
        <f t="shared" si="25"/>
        <v>01.01.2026</v>
      </c>
      <c r="J329" s="454" t="str">
        <f t="shared" si="26"/>
        <v>31.12.2026</v>
      </c>
      <c r="K329" s="455">
        <f t="shared" si="27"/>
        <v>261</v>
      </c>
      <c r="L329" s="455">
        <f t="shared" si="28"/>
        <v>2349</v>
      </c>
      <c r="M329" s="455">
        <f t="shared" si="29"/>
        <v>-2349</v>
      </c>
      <c r="N329" s="56" t="str">
        <f>IFERROR(VLOOKUP($H329,'Leistungsn. BE m IV-R u Abklär '!N:N,1,0),"")</f>
        <v xml:space="preserve"> </v>
      </c>
    </row>
    <row r="330" spans="1:14" ht="13.5" customHeight="1" x14ac:dyDescent="0.2">
      <c r="A330" s="307"/>
      <c r="B330" s="307"/>
      <c r="C330" s="307"/>
      <c r="D330" s="307"/>
      <c r="E330" s="308"/>
      <c r="F330" s="308"/>
      <c r="G330" s="309"/>
      <c r="H330" s="453" t="str">
        <f t="shared" si="24"/>
        <v xml:space="preserve"> </v>
      </c>
      <c r="I330" s="454" t="str">
        <f t="shared" si="25"/>
        <v>01.01.2026</v>
      </c>
      <c r="J330" s="454" t="str">
        <f t="shared" si="26"/>
        <v>31.12.2026</v>
      </c>
      <c r="K330" s="455">
        <f t="shared" si="27"/>
        <v>261</v>
      </c>
      <c r="L330" s="455">
        <f t="shared" si="28"/>
        <v>2349</v>
      </c>
      <c r="M330" s="455">
        <f t="shared" si="29"/>
        <v>-2349</v>
      </c>
      <c r="N330" s="56" t="str">
        <f>IFERROR(VLOOKUP($H330,'Leistungsn. BE m IV-R u Abklär '!N:N,1,0),"")</f>
        <v xml:space="preserve"> </v>
      </c>
    </row>
    <row r="331" spans="1:14" ht="13.5" customHeight="1" x14ac:dyDescent="0.2">
      <c r="A331" s="307"/>
      <c r="B331" s="307"/>
      <c r="C331" s="307"/>
      <c r="D331" s="307"/>
      <c r="E331" s="308"/>
      <c r="F331" s="308"/>
      <c r="G331" s="309"/>
      <c r="H331" s="453" t="str">
        <f t="shared" si="24"/>
        <v xml:space="preserve"> </v>
      </c>
      <c r="I331" s="454" t="str">
        <f t="shared" si="25"/>
        <v>01.01.2026</v>
      </c>
      <c r="J331" s="454" t="str">
        <f t="shared" si="26"/>
        <v>31.12.2026</v>
      </c>
      <c r="K331" s="455">
        <f t="shared" si="27"/>
        <v>261</v>
      </c>
      <c r="L331" s="455">
        <f t="shared" si="28"/>
        <v>2349</v>
      </c>
      <c r="M331" s="455">
        <f t="shared" si="29"/>
        <v>-2349</v>
      </c>
      <c r="N331" s="56" t="str">
        <f>IFERROR(VLOOKUP($H331,'Leistungsn. BE m IV-R u Abklär '!N:N,1,0),"")</f>
        <v xml:space="preserve"> </v>
      </c>
    </row>
    <row r="332" spans="1:14" ht="13.5" customHeight="1" x14ac:dyDescent="0.2">
      <c r="A332" s="307"/>
      <c r="B332" s="307"/>
      <c r="C332" s="307"/>
      <c r="D332" s="307"/>
      <c r="E332" s="308"/>
      <c r="F332" s="308"/>
      <c r="G332" s="309"/>
      <c r="H332" s="453" t="str">
        <f t="shared" si="24"/>
        <v xml:space="preserve"> </v>
      </c>
      <c r="I332" s="454" t="str">
        <f t="shared" si="25"/>
        <v>01.01.2026</v>
      </c>
      <c r="J332" s="454" t="str">
        <f t="shared" si="26"/>
        <v>31.12.2026</v>
      </c>
      <c r="K332" s="455">
        <f t="shared" si="27"/>
        <v>261</v>
      </c>
      <c r="L332" s="455">
        <f t="shared" si="28"/>
        <v>2349</v>
      </c>
      <c r="M332" s="455">
        <f t="shared" si="29"/>
        <v>-2349</v>
      </c>
      <c r="N332" s="56" t="str">
        <f>IFERROR(VLOOKUP($H332,'Leistungsn. BE m IV-R u Abklär '!N:N,1,0),"")</f>
        <v xml:space="preserve"> </v>
      </c>
    </row>
    <row r="333" spans="1:14" ht="13.5" customHeight="1" x14ac:dyDescent="0.2">
      <c r="A333" s="307"/>
      <c r="B333" s="307"/>
      <c r="C333" s="307"/>
      <c r="D333" s="307"/>
      <c r="E333" s="308"/>
      <c r="F333" s="308"/>
      <c r="G333" s="309"/>
      <c r="H333" s="453" t="str">
        <f t="shared" si="24"/>
        <v xml:space="preserve"> </v>
      </c>
      <c r="I333" s="454" t="str">
        <f t="shared" si="25"/>
        <v>01.01.2026</v>
      </c>
      <c r="J333" s="454" t="str">
        <f t="shared" si="26"/>
        <v>31.12.2026</v>
      </c>
      <c r="K333" s="455">
        <f t="shared" si="27"/>
        <v>261</v>
      </c>
      <c r="L333" s="455">
        <f t="shared" si="28"/>
        <v>2349</v>
      </c>
      <c r="M333" s="455">
        <f t="shared" si="29"/>
        <v>-2349</v>
      </c>
      <c r="N333" s="56" t="str">
        <f>IFERROR(VLOOKUP($H333,'Leistungsn. BE m IV-R u Abklär '!N:N,1,0),"")</f>
        <v xml:space="preserve"> </v>
      </c>
    </row>
    <row r="334" spans="1:14" ht="13.5" customHeight="1" x14ac:dyDescent="0.2">
      <c r="A334" s="307"/>
      <c r="B334" s="307"/>
      <c r="C334" s="307"/>
      <c r="D334" s="307"/>
      <c r="E334" s="308"/>
      <c r="F334" s="308"/>
      <c r="G334" s="309"/>
      <c r="H334" s="453" t="str">
        <f t="shared" si="24"/>
        <v xml:space="preserve"> </v>
      </c>
      <c r="I334" s="454" t="str">
        <f t="shared" si="25"/>
        <v>01.01.2026</v>
      </c>
      <c r="J334" s="454" t="str">
        <f t="shared" si="26"/>
        <v>31.12.2026</v>
      </c>
      <c r="K334" s="455">
        <f t="shared" si="27"/>
        <v>261</v>
      </c>
      <c r="L334" s="455">
        <f t="shared" si="28"/>
        <v>2349</v>
      </c>
      <c r="M334" s="455">
        <f t="shared" si="29"/>
        <v>-2349</v>
      </c>
      <c r="N334" s="56" t="str">
        <f>IFERROR(VLOOKUP($H334,'Leistungsn. BE m IV-R u Abklär '!N:N,1,0),"")</f>
        <v xml:space="preserve"> </v>
      </c>
    </row>
    <row r="335" spans="1:14" ht="13.5" customHeight="1" x14ac:dyDescent="0.2">
      <c r="A335" s="307"/>
      <c r="B335" s="307"/>
      <c r="C335" s="307"/>
      <c r="D335" s="307"/>
      <c r="E335" s="308"/>
      <c r="F335" s="308"/>
      <c r="G335" s="309"/>
      <c r="H335" s="453" t="str">
        <f t="shared" si="24"/>
        <v xml:space="preserve"> </v>
      </c>
      <c r="I335" s="454" t="str">
        <f t="shared" si="25"/>
        <v>01.01.2026</v>
      </c>
      <c r="J335" s="454" t="str">
        <f t="shared" si="26"/>
        <v>31.12.2026</v>
      </c>
      <c r="K335" s="455">
        <f t="shared" si="27"/>
        <v>261</v>
      </c>
      <c r="L335" s="455">
        <f t="shared" si="28"/>
        <v>2349</v>
      </c>
      <c r="M335" s="455">
        <f t="shared" si="29"/>
        <v>-2349</v>
      </c>
      <c r="N335" s="56" t="str">
        <f>IFERROR(VLOOKUP($H335,'Leistungsn. BE m IV-R u Abklär '!N:N,1,0),"")</f>
        <v xml:space="preserve"> </v>
      </c>
    </row>
    <row r="336" spans="1:14" ht="13.5" customHeight="1" x14ac:dyDescent="0.2">
      <c r="A336" s="307"/>
      <c r="B336" s="307"/>
      <c r="C336" s="307"/>
      <c r="D336" s="307"/>
      <c r="E336" s="308"/>
      <c r="F336" s="308"/>
      <c r="G336" s="309"/>
      <c r="H336" s="453" t="str">
        <f t="shared" si="24"/>
        <v xml:space="preserve"> </v>
      </c>
      <c r="I336" s="454" t="str">
        <f t="shared" si="25"/>
        <v>01.01.2026</v>
      </c>
      <c r="J336" s="454" t="str">
        <f t="shared" si="26"/>
        <v>31.12.2026</v>
      </c>
      <c r="K336" s="455">
        <f t="shared" si="27"/>
        <v>261</v>
      </c>
      <c r="L336" s="455">
        <f t="shared" si="28"/>
        <v>2349</v>
      </c>
      <c r="M336" s="455">
        <f t="shared" si="29"/>
        <v>-2349</v>
      </c>
      <c r="N336" s="56" t="str">
        <f>IFERROR(VLOOKUP($H336,'Leistungsn. BE m IV-R u Abklär '!N:N,1,0),"")</f>
        <v xml:space="preserve"> </v>
      </c>
    </row>
    <row r="337" spans="1:14" ht="13.5" customHeight="1" x14ac:dyDescent="0.2">
      <c r="A337" s="307"/>
      <c r="B337" s="307"/>
      <c r="C337" s="307"/>
      <c r="D337" s="307"/>
      <c r="E337" s="308"/>
      <c r="F337" s="308"/>
      <c r="G337" s="309"/>
      <c r="H337" s="453" t="str">
        <f t="shared" si="24"/>
        <v xml:space="preserve"> </v>
      </c>
      <c r="I337" s="454" t="str">
        <f t="shared" si="25"/>
        <v>01.01.2026</v>
      </c>
      <c r="J337" s="454" t="str">
        <f t="shared" si="26"/>
        <v>31.12.2026</v>
      </c>
      <c r="K337" s="455">
        <f t="shared" si="27"/>
        <v>261</v>
      </c>
      <c r="L337" s="455">
        <f t="shared" si="28"/>
        <v>2349</v>
      </c>
      <c r="M337" s="455">
        <f t="shared" si="29"/>
        <v>-2349</v>
      </c>
      <c r="N337" s="56" t="str">
        <f>IFERROR(VLOOKUP($H337,'Leistungsn. BE m IV-R u Abklär '!N:N,1,0),"")</f>
        <v xml:space="preserve"> </v>
      </c>
    </row>
    <row r="338" spans="1:14" ht="13.5" customHeight="1" x14ac:dyDescent="0.2">
      <c r="A338" s="307"/>
      <c r="B338" s="307"/>
      <c r="C338" s="307"/>
      <c r="D338" s="307"/>
      <c r="E338" s="308"/>
      <c r="F338" s="308"/>
      <c r="G338" s="309"/>
      <c r="H338" s="453" t="str">
        <f t="shared" si="24"/>
        <v xml:space="preserve"> </v>
      </c>
      <c r="I338" s="454" t="str">
        <f t="shared" si="25"/>
        <v>01.01.2026</v>
      </c>
      <c r="J338" s="454" t="str">
        <f t="shared" si="26"/>
        <v>31.12.2026</v>
      </c>
      <c r="K338" s="455">
        <f t="shared" si="27"/>
        <v>261</v>
      </c>
      <c r="L338" s="455">
        <f t="shared" si="28"/>
        <v>2349</v>
      </c>
      <c r="M338" s="455">
        <f t="shared" si="29"/>
        <v>-2349</v>
      </c>
      <c r="N338" s="56" t="str">
        <f>IFERROR(VLOOKUP($H338,'Leistungsn. BE m IV-R u Abklär '!N:N,1,0),"")</f>
        <v xml:space="preserve"> </v>
      </c>
    </row>
    <row r="339" spans="1:14" ht="13.5" customHeight="1" x14ac:dyDescent="0.2">
      <c r="A339" s="307"/>
      <c r="B339" s="307"/>
      <c r="C339" s="307"/>
      <c r="D339" s="307"/>
      <c r="E339" s="308"/>
      <c r="F339" s="308"/>
      <c r="G339" s="309"/>
      <c r="H339" s="453" t="str">
        <f t="shared" si="24"/>
        <v xml:space="preserve"> </v>
      </c>
      <c r="I339" s="454" t="str">
        <f t="shared" si="25"/>
        <v>01.01.2026</v>
      </c>
      <c r="J339" s="454" t="str">
        <f t="shared" si="26"/>
        <v>31.12.2026</v>
      </c>
      <c r="K339" s="455">
        <f t="shared" si="27"/>
        <v>261</v>
      </c>
      <c r="L339" s="455">
        <f t="shared" si="28"/>
        <v>2349</v>
      </c>
      <c r="M339" s="455">
        <f t="shared" si="29"/>
        <v>-2349</v>
      </c>
      <c r="N339" s="56" t="str">
        <f>IFERROR(VLOOKUP($H339,'Leistungsn. BE m IV-R u Abklär '!N:N,1,0),"")</f>
        <v xml:space="preserve"> </v>
      </c>
    </row>
    <row r="340" spans="1:14" ht="13.5" customHeight="1" x14ac:dyDescent="0.2">
      <c r="A340" s="307"/>
      <c r="B340" s="307"/>
      <c r="C340" s="307"/>
      <c r="D340" s="307"/>
      <c r="E340" s="308"/>
      <c r="F340" s="308"/>
      <c r="G340" s="309"/>
      <c r="H340" s="453" t="str">
        <f t="shared" si="24"/>
        <v xml:space="preserve"> </v>
      </c>
      <c r="I340" s="454" t="str">
        <f t="shared" si="25"/>
        <v>01.01.2026</v>
      </c>
      <c r="J340" s="454" t="str">
        <f t="shared" si="26"/>
        <v>31.12.2026</v>
      </c>
      <c r="K340" s="455">
        <f t="shared" si="27"/>
        <v>261</v>
      </c>
      <c r="L340" s="455">
        <f t="shared" si="28"/>
        <v>2349</v>
      </c>
      <c r="M340" s="455">
        <f t="shared" si="29"/>
        <v>-2349</v>
      </c>
      <c r="N340" s="56" t="str">
        <f>IFERROR(VLOOKUP($H340,'Leistungsn. BE m IV-R u Abklär '!N:N,1,0),"")</f>
        <v xml:space="preserve"> </v>
      </c>
    </row>
    <row r="341" spans="1:14" ht="13.5" customHeight="1" x14ac:dyDescent="0.2">
      <c r="A341" s="307"/>
      <c r="B341" s="307"/>
      <c r="C341" s="307"/>
      <c r="D341" s="307"/>
      <c r="E341" s="308"/>
      <c r="F341" s="308"/>
      <c r="G341" s="309"/>
      <c r="H341" s="453" t="str">
        <f t="shared" ref="H341:H404" si="30">CONCATENATE(A341," ",B341)</f>
        <v xml:space="preserve"> </v>
      </c>
      <c r="I341" s="454" t="str">
        <f t="shared" ref="I341:I404" si="31">IF(YEAR($E341)&lt;$B$4,CONCATENATE("01.01.",$B$4),$E341)</f>
        <v>01.01.2026</v>
      </c>
      <c r="J341" s="454" t="str">
        <f t="shared" ref="J341:J404" si="32">IF(F341="",CONCATENATE("31.12.",$B$4),F341)</f>
        <v>31.12.2026</v>
      </c>
      <c r="K341" s="455">
        <f t="shared" ref="K341:K404" si="33">NETWORKDAYS(I341,J341)</f>
        <v>261</v>
      </c>
      <c r="L341" s="455">
        <f t="shared" ref="L341:L404" si="34">K341*9</f>
        <v>2349</v>
      </c>
      <c r="M341" s="455">
        <f t="shared" ref="M341:M404" si="35">G341-L341</f>
        <v>-2349</v>
      </c>
      <c r="N341" s="56" t="str">
        <f>IFERROR(VLOOKUP($H341,'Leistungsn. BE m IV-R u Abklär '!N:N,1,0),"")</f>
        <v xml:space="preserve"> </v>
      </c>
    </row>
    <row r="342" spans="1:14" ht="13.5" customHeight="1" x14ac:dyDescent="0.2">
      <c r="A342" s="307"/>
      <c r="B342" s="307"/>
      <c r="C342" s="307"/>
      <c r="D342" s="307"/>
      <c r="E342" s="308"/>
      <c r="F342" s="308"/>
      <c r="G342" s="309"/>
      <c r="H342" s="453" t="str">
        <f t="shared" si="30"/>
        <v xml:space="preserve"> </v>
      </c>
      <c r="I342" s="454" t="str">
        <f t="shared" si="31"/>
        <v>01.01.2026</v>
      </c>
      <c r="J342" s="454" t="str">
        <f t="shared" si="32"/>
        <v>31.12.2026</v>
      </c>
      <c r="K342" s="455">
        <f t="shared" si="33"/>
        <v>261</v>
      </c>
      <c r="L342" s="455">
        <f t="shared" si="34"/>
        <v>2349</v>
      </c>
      <c r="M342" s="455">
        <f t="shared" si="35"/>
        <v>-2349</v>
      </c>
      <c r="N342" s="56" t="str">
        <f>IFERROR(VLOOKUP($H342,'Leistungsn. BE m IV-R u Abklär '!N:N,1,0),"")</f>
        <v xml:space="preserve"> </v>
      </c>
    </row>
    <row r="343" spans="1:14" ht="13.5" customHeight="1" x14ac:dyDescent="0.2">
      <c r="A343" s="307"/>
      <c r="B343" s="307"/>
      <c r="C343" s="307"/>
      <c r="D343" s="307"/>
      <c r="E343" s="308"/>
      <c r="F343" s="308"/>
      <c r="G343" s="309"/>
      <c r="H343" s="453" t="str">
        <f t="shared" si="30"/>
        <v xml:space="preserve"> </v>
      </c>
      <c r="I343" s="454" t="str">
        <f t="shared" si="31"/>
        <v>01.01.2026</v>
      </c>
      <c r="J343" s="454" t="str">
        <f t="shared" si="32"/>
        <v>31.12.2026</v>
      </c>
      <c r="K343" s="455">
        <f t="shared" si="33"/>
        <v>261</v>
      </c>
      <c r="L343" s="455">
        <f t="shared" si="34"/>
        <v>2349</v>
      </c>
      <c r="M343" s="455">
        <f t="shared" si="35"/>
        <v>-2349</v>
      </c>
      <c r="N343" s="56" t="str">
        <f>IFERROR(VLOOKUP($H343,'Leistungsn. BE m IV-R u Abklär '!N:N,1,0),"")</f>
        <v xml:space="preserve"> </v>
      </c>
    </row>
    <row r="344" spans="1:14" ht="13.5" customHeight="1" x14ac:dyDescent="0.2">
      <c r="A344" s="307"/>
      <c r="B344" s="307"/>
      <c r="C344" s="307"/>
      <c r="D344" s="307"/>
      <c r="E344" s="308"/>
      <c r="F344" s="308"/>
      <c r="G344" s="309"/>
      <c r="H344" s="453" t="str">
        <f t="shared" si="30"/>
        <v xml:space="preserve"> </v>
      </c>
      <c r="I344" s="454" t="str">
        <f t="shared" si="31"/>
        <v>01.01.2026</v>
      </c>
      <c r="J344" s="454" t="str">
        <f t="shared" si="32"/>
        <v>31.12.2026</v>
      </c>
      <c r="K344" s="455">
        <f t="shared" si="33"/>
        <v>261</v>
      </c>
      <c r="L344" s="455">
        <f t="shared" si="34"/>
        <v>2349</v>
      </c>
      <c r="M344" s="455">
        <f t="shared" si="35"/>
        <v>-2349</v>
      </c>
      <c r="N344" s="56" t="str">
        <f>IFERROR(VLOOKUP($H344,'Leistungsn. BE m IV-R u Abklär '!N:N,1,0),"")</f>
        <v xml:space="preserve"> </v>
      </c>
    </row>
    <row r="345" spans="1:14" ht="13.5" customHeight="1" x14ac:dyDescent="0.2">
      <c r="A345" s="307"/>
      <c r="B345" s="307"/>
      <c r="C345" s="307"/>
      <c r="D345" s="307"/>
      <c r="E345" s="308"/>
      <c r="F345" s="308"/>
      <c r="G345" s="309"/>
      <c r="H345" s="453" t="str">
        <f t="shared" si="30"/>
        <v xml:space="preserve"> </v>
      </c>
      <c r="I345" s="454" t="str">
        <f t="shared" si="31"/>
        <v>01.01.2026</v>
      </c>
      <c r="J345" s="454" t="str">
        <f t="shared" si="32"/>
        <v>31.12.2026</v>
      </c>
      <c r="K345" s="455">
        <f t="shared" si="33"/>
        <v>261</v>
      </c>
      <c r="L345" s="455">
        <f t="shared" si="34"/>
        <v>2349</v>
      </c>
      <c r="M345" s="455">
        <f t="shared" si="35"/>
        <v>-2349</v>
      </c>
      <c r="N345" s="56" t="str">
        <f>IFERROR(VLOOKUP($H345,'Leistungsn. BE m IV-R u Abklär '!N:N,1,0),"")</f>
        <v xml:space="preserve"> </v>
      </c>
    </row>
    <row r="346" spans="1:14" ht="13.5" customHeight="1" x14ac:dyDescent="0.2">
      <c r="A346" s="307"/>
      <c r="B346" s="307"/>
      <c r="C346" s="307"/>
      <c r="D346" s="307"/>
      <c r="E346" s="308"/>
      <c r="F346" s="308"/>
      <c r="G346" s="309"/>
      <c r="H346" s="453" t="str">
        <f t="shared" si="30"/>
        <v xml:space="preserve"> </v>
      </c>
      <c r="I346" s="454" t="str">
        <f t="shared" si="31"/>
        <v>01.01.2026</v>
      </c>
      <c r="J346" s="454" t="str">
        <f t="shared" si="32"/>
        <v>31.12.2026</v>
      </c>
      <c r="K346" s="455">
        <f t="shared" si="33"/>
        <v>261</v>
      </c>
      <c r="L346" s="455">
        <f t="shared" si="34"/>
        <v>2349</v>
      </c>
      <c r="M346" s="455">
        <f t="shared" si="35"/>
        <v>-2349</v>
      </c>
      <c r="N346" s="56" t="str">
        <f>IFERROR(VLOOKUP($H346,'Leistungsn. BE m IV-R u Abklär '!N:N,1,0),"")</f>
        <v xml:space="preserve"> </v>
      </c>
    </row>
    <row r="347" spans="1:14" ht="13.5" customHeight="1" x14ac:dyDescent="0.2">
      <c r="A347" s="307"/>
      <c r="B347" s="307"/>
      <c r="C347" s="307"/>
      <c r="D347" s="307"/>
      <c r="E347" s="308"/>
      <c r="F347" s="308"/>
      <c r="G347" s="309"/>
      <c r="H347" s="453" t="str">
        <f t="shared" si="30"/>
        <v xml:space="preserve"> </v>
      </c>
      <c r="I347" s="454" t="str">
        <f t="shared" si="31"/>
        <v>01.01.2026</v>
      </c>
      <c r="J347" s="454" t="str">
        <f t="shared" si="32"/>
        <v>31.12.2026</v>
      </c>
      <c r="K347" s="455">
        <f t="shared" si="33"/>
        <v>261</v>
      </c>
      <c r="L347" s="455">
        <f t="shared" si="34"/>
        <v>2349</v>
      </c>
      <c r="M347" s="455">
        <f t="shared" si="35"/>
        <v>-2349</v>
      </c>
      <c r="N347" s="56" t="str">
        <f>IFERROR(VLOOKUP($H347,'Leistungsn. BE m IV-R u Abklär '!N:N,1,0),"")</f>
        <v xml:space="preserve"> </v>
      </c>
    </row>
    <row r="348" spans="1:14" ht="13.5" customHeight="1" x14ac:dyDescent="0.2">
      <c r="A348" s="307"/>
      <c r="B348" s="307"/>
      <c r="C348" s="307"/>
      <c r="D348" s="307"/>
      <c r="E348" s="308"/>
      <c r="F348" s="308"/>
      <c r="G348" s="309"/>
      <c r="H348" s="453" t="str">
        <f t="shared" si="30"/>
        <v xml:space="preserve"> </v>
      </c>
      <c r="I348" s="454" t="str">
        <f t="shared" si="31"/>
        <v>01.01.2026</v>
      </c>
      <c r="J348" s="454" t="str">
        <f t="shared" si="32"/>
        <v>31.12.2026</v>
      </c>
      <c r="K348" s="455">
        <f t="shared" si="33"/>
        <v>261</v>
      </c>
      <c r="L348" s="455">
        <f t="shared" si="34"/>
        <v>2349</v>
      </c>
      <c r="M348" s="455">
        <f t="shared" si="35"/>
        <v>-2349</v>
      </c>
      <c r="N348" s="56" t="str">
        <f>IFERROR(VLOOKUP($H348,'Leistungsn. BE m IV-R u Abklär '!N:N,1,0),"")</f>
        <v xml:space="preserve"> </v>
      </c>
    </row>
    <row r="349" spans="1:14" ht="13.5" customHeight="1" x14ac:dyDescent="0.2">
      <c r="A349" s="307"/>
      <c r="B349" s="307"/>
      <c r="C349" s="307"/>
      <c r="D349" s="307"/>
      <c r="E349" s="308"/>
      <c r="F349" s="308"/>
      <c r="G349" s="309"/>
      <c r="H349" s="453" t="str">
        <f t="shared" si="30"/>
        <v xml:space="preserve"> </v>
      </c>
      <c r="I349" s="454" t="str">
        <f t="shared" si="31"/>
        <v>01.01.2026</v>
      </c>
      <c r="J349" s="454" t="str">
        <f t="shared" si="32"/>
        <v>31.12.2026</v>
      </c>
      <c r="K349" s="455">
        <f t="shared" si="33"/>
        <v>261</v>
      </c>
      <c r="L349" s="455">
        <f t="shared" si="34"/>
        <v>2349</v>
      </c>
      <c r="M349" s="455">
        <f t="shared" si="35"/>
        <v>-2349</v>
      </c>
      <c r="N349" s="56" t="str">
        <f>IFERROR(VLOOKUP($H349,'Leistungsn. BE m IV-R u Abklär '!N:N,1,0),"")</f>
        <v xml:space="preserve"> </v>
      </c>
    </row>
    <row r="350" spans="1:14" ht="13.5" customHeight="1" x14ac:dyDescent="0.2">
      <c r="A350" s="307"/>
      <c r="B350" s="307"/>
      <c r="C350" s="307"/>
      <c r="D350" s="307"/>
      <c r="E350" s="308"/>
      <c r="F350" s="308"/>
      <c r="G350" s="309"/>
      <c r="H350" s="453" t="str">
        <f t="shared" si="30"/>
        <v xml:space="preserve"> </v>
      </c>
      <c r="I350" s="454" t="str">
        <f t="shared" si="31"/>
        <v>01.01.2026</v>
      </c>
      <c r="J350" s="454" t="str">
        <f t="shared" si="32"/>
        <v>31.12.2026</v>
      </c>
      <c r="K350" s="455">
        <f t="shared" si="33"/>
        <v>261</v>
      </c>
      <c r="L350" s="455">
        <f t="shared" si="34"/>
        <v>2349</v>
      </c>
      <c r="M350" s="455">
        <f t="shared" si="35"/>
        <v>-2349</v>
      </c>
      <c r="N350" s="56" t="str">
        <f>IFERROR(VLOOKUP($H350,'Leistungsn. BE m IV-R u Abklär '!N:N,1,0),"")</f>
        <v xml:space="preserve"> </v>
      </c>
    </row>
    <row r="351" spans="1:14" ht="13.5" customHeight="1" x14ac:dyDescent="0.2">
      <c r="A351" s="307"/>
      <c r="B351" s="307"/>
      <c r="C351" s="307"/>
      <c r="D351" s="307"/>
      <c r="E351" s="308"/>
      <c r="F351" s="308"/>
      <c r="G351" s="309"/>
      <c r="H351" s="453" t="str">
        <f t="shared" si="30"/>
        <v xml:space="preserve"> </v>
      </c>
      <c r="I351" s="454" t="str">
        <f t="shared" si="31"/>
        <v>01.01.2026</v>
      </c>
      <c r="J351" s="454" t="str">
        <f t="shared" si="32"/>
        <v>31.12.2026</v>
      </c>
      <c r="K351" s="455">
        <f t="shared" si="33"/>
        <v>261</v>
      </c>
      <c r="L351" s="455">
        <f t="shared" si="34"/>
        <v>2349</v>
      </c>
      <c r="M351" s="455">
        <f t="shared" si="35"/>
        <v>-2349</v>
      </c>
      <c r="N351" s="56" t="str">
        <f>IFERROR(VLOOKUP($H351,'Leistungsn. BE m IV-R u Abklär '!N:N,1,0),"")</f>
        <v xml:space="preserve"> </v>
      </c>
    </row>
    <row r="352" spans="1:14" ht="13.5" customHeight="1" x14ac:dyDescent="0.2">
      <c r="A352" s="307"/>
      <c r="B352" s="307"/>
      <c r="C352" s="307"/>
      <c r="D352" s="307"/>
      <c r="E352" s="308"/>
      <c r="F352" s="308"/>
      <c r="G352" s="309"/>
      <c r="H352" s="453" t="str">
        <f t="shared" si="30"/>
        <v xml:space="preserve"> </v>
      </c>
      <c r="I352" s="454" t="str">
        <f t="shared" si="31"/>
        <v>01.01.2026</v>
      </c>
      <c r="J352" s="454" t="str">
        <f t="shared" si="32"/>
        <v>31.12.2026</v>
      </c>
      <c r="K352" s="455">
        <f t="shared" si="33"/>
        <v>261</v>
      </c>
      <c r="L352" s="455">
        <f t="shared" si="34"/>
        <v>2349</v>
      </c>
      <c r="M352" s="455">
        <f t="shared" si="35"/>
        <v>-2349</v>
      </c>
      <c r="N352" s="56" t="str">
        <f>IFERROR(VLOOKUP($H352,'Leistungsn. BE m IV-R u Abklär '!N:N,1,0),"")</f>
        <v xml:space="preserve"> </v>
      </c>
    </row>
    <row r="353" spans="1:14" ht="13.5" customHeight="1" x14ac:dyDescent="0.2">
      <c r="A353" s="307"/>
      <c r="B353" s="307"/>
      <c r="C353" s="307"/>
      <c r="D353" s="307"/>
      <c r="E353" s="308"/>
      <c r="F353" s="308"/>
      <c r="G353" s="309"/>
      <c r="H353" s="453" t="str">
        <f t="shared" si="30"/>
        <v xml:space="preserve"> </v>
      </c>
      <c r="I353" s="454" t="str">
        <f t="shared" si="31"/>
        <v>01.01.2026</v>
      </c>
      <c r="J353" s="454" t="str">
        <f t="shared" si="32"/>
        <v>31.12.2026</v>
      </c>
      <c r="K353" s="455">
        <f t="shared" si="33"/>
        <v>261</v>
      </c>
      <c r="L353" s="455">
        <f t="shared" si="34"/>
        <v>2349</v>
      </c>
      <c r="M353" s="455">
        <f t="shared" si="35"/>
        <v>-2349</v>
      </c>
      <c r="N353" s="56" t="str">
        <f>IFERROR(VLOOKUP($H353,'Leistungsn. BE m IV-R u Abklär '!N:N,1,0),"")</f>
        <v xml:space="preserve"> </v>
      </c>
    </row>
    <row r="354" spans="1:14" ht="13.5" customHeight="1" x14ac:dyDescent="0.2">
      <c r="A354" s="307"/>
      <c r="B354" s="307"/>
      <c r="C354" s="307"/>
      <c r="D354" s="307"/>
      <c r="E354" s="308"/>
      <c r="F354" s="308"/>
      <c r="G354" s="309"/>
      <c r="H354" s="453" t="str">
        <f t="shared" si="30"/>
        <v xml:space="preserve"> </v>
      </c>
      <c r="I354" s="454" t="str">
        <f t="shared" si="31"/>
        <v>01.01.2026</v>
      </c>
      <c r="J354" s="454" t="str">
        <f t="shared" si="32"/>
        <v>31.12.2026</v>
      </c>
      <c r="K354" s="455">
        <f t="shared" si="33"/>
        <v>261</v>
      </c>
      <c r="L354" s="455">
        <f t="shared" si="34"/>
        <v>2349</v>
      </c>
      <c r="M354" s="455">
        <f t="shared" si="35"/>
        <v>-2349</v>
      </c>
      <c r="N354" s="56" t="str">
        <f>IFERROR(VLOOKUP($H354,'Leistungsn. BE m IV-R u Abklär '!N:N,1,0),"")</f>
        <v xml:space="preserve"> </v>
      </c>
    </row>
    <row r="355" spans="1:14" ht="13.5" customHeight="1" x14ac:dyDescent="0.2">
      <c r="A355" s="307"/>
      <c r="B355" s="307"/>
      <c r="C355" s="307"/>
      <c r="D355" s="307"/>
      <c r="E355" s="308"/>
      <c r="F355" s="308"/>
      <c r="G355" s="309"/>
      <c r="H355" s="453" t="str">
        <f t="shared" si="30"/>
        <v xml:space="preserve"> </v>
      </c>
      <c r="I355" s="454" t="str">
        <f t="shared" si="31"/>
        <v>01.01.2026</v>
      </c>
      <c r="J355" s="454" t="str">
        <f t="shared" si="32"/>
        <v>31.12.2026</v>
      </c>
      <c r="K355" s="455">
        <f t="shared" si="33"/>
        <v>261</v>
      </c>
      <c r="L355" s="455">
        <f t="shared" si="34"/>
        <v>2349</v>
      </c>
      <c r="M355" s="455">
        <f t="shared" si="35"/>
        <v>-2349</v>
      </c>
      <c r="N355" s="56" t="str">
        <f>IFERROR(VLOOKUP($H355,'Leistungsn. BE m IV-R u Abklär '!N:N,1,0),"")</f>
        <v xml:space="preserve"> </v>
      </c>
    </row>
    <row r="356" spans="1:14" ht="13.5" customHeight="1" x14ac:dyDescent="0.2">
      <c r="A356" s="307"/>
      <c r="B356" s="307"/>
      <c r="C356" s="307"/>
      <c r="D356" s="307"/>
      <c r="E356" s="308"/>
      <c r="F356" s="308"/>
      <c r="G356" s="309"/>
      <c r="H356" s="453" t="str">
        <f t="shared" si="30"/>
        <v xml:space="preserve"> </v>
      </c>
      <c r="I356" s="454" t="str">
        <f t="shared" si="31"/>
        <v>01.01.2026</v>
      </c>
      <c r="J356" s="454" t="str">
        <f t="shared" si="32"/>
        <v>31.12.2026</v>
      </c>
      <c r="K356" s="455">
        <f t="shared" si="33"/>
        <v>261</v>
      </c>
      <c r="L356" s="455">
        <f t="shared" si="34"/>
        <v>2349</v>
      </c>
      <c r="M356" s="455">
        <f t="shared" si="35"/>
        <v>-2349</v>
      </c>
      <c r="N356" s="56" t="str">
        <f>IFERROR(VLOOKUP($H356,'Leistungsn. BE m IV-R u Abklär '!N:N,1,0),"")</f>
        <v xml:space="preserve"> </v>
      </c>
    </row>
    <row r="357" spans="1:14" ht="13.5" customHeight="1" x14ac:dyDescent="0.2">
      <c r="A357" s="307"/>
      <c r="B357" s="307"/>
      <c r="C357" s="307"/>
      <c r="D357" s="307"/>
      <c r="E357" s="308"/>
      <c r="F357" s="308"/>
      <c r="G357" s="309"/>
      <c r="H357" s="453" t="str">
        <f t="shared" si="30"/>
        <v xml:space="preserve"> </v>
      </c>
      <c r="I357" s="454" t="str">
        <f t="shared" si="31"/>
        <v>01.01.2026</v>
      </c>
      <c r="J357" s="454" t="str">
        <f t="shared" si="32"/>
        <v>31.12.2026</v>
      </c>
      <c r="K357" s="455">
        <f t="shared" si="33"/>
        <v>261</v>
      </c>
      <c r="L357" s="455">
        <f t="shared" si="34"/>
        <v>2349</v>
      </c>
      <c r="M357" s="455">
        <f t="shared" si="35"/>
        <v>-2349</v>
      </c>
      <c r="N357" s="56" t="str">
        <f>IFERROR(VLOOKUP($H357,'Leistungsn. BE m IV-R u Abklär '!N:N,1,0),"")</f>
        <v xml:space="preserve"> </v>
      </c>
    </row>
    <row r="358" spans="1:14" ht="13.5" customHeight="1" x14ac:dyDescent="0.2">
      <c r="A358" s="307"/>
      <c r="B358" s="307"/>
      <c r="C358" s="307"/>
      <c r="D358" s="307"/>
      <c r="E358" s="308"/>
      <c r="F358" s="308"/>
      <c r="G358" s="309"/>
      <c r="H358" s="453" t="str">
        <f t="shared" si="30"/>
        <v xml:space="preserve"> </v>
      </c>
      <c r="I358" s="454" t="str">
        <f t="shared" si="31"/>
        <v>01.01.2026</v>
      </c>
      <c r="J358" s="454" t="str">
        <f t="shared" si="32"/>
        <v>31.12.2026</v>
      </c>
      <c r="K358" s="455">
        <f t="shared" si="33"/>
        <v>261</v>
      </c>
      <c r="L358" s="455">
        <f t="shared" si="34"/>
        <v>2349</v>
      </c>
      <c r="M358" s="455">
        <f t="shared" si="35"/>
        <v>-2349</v>
      </c>
      <c r="N358" s="56" t="str">
        <f>IFERROR(VLOOKUP($H358,'Leistungsn. BE m IV-R u Abklär '!N:N,1,0),"")</f>
        <v xml:space="preserve"> </v>
      </c>
    </row>
    <row r="359" spans="1:14" ht="13.5" customHeight="1" x14ac:dyDescent="0.2">
      <c r="A359" s="307"/>
      <c r="B359" s="307"/>
      <c r="C359" s="307"/>
      <c r="D359" s="307"/>
      <c r="E359" s="308"/>
      <c r="F359" s="308"/>
      <c r="G359" s="309"/>
      <c r="H359" s="453" t="str">
        <f t="shared" si="30"/>
        <v xml:space="preserve"> </v>
      </c>
      <c r="I359" s="454" t="str">
        <f t="shared" si="31"/>
        <v>01.01.2026</v>
      </c>
      <c r="J359" s="454" t="str">
        <f t="shared" si="32"/>
        <v>31.12.2026</v>
      </c>
      <c r="K359" s="455">
        <f t="shared" si="33"/>
        <v>261</v>
      </c>
      <c r="L359" s="455">
        <f t="shared" si="34"/>
        <v>2349</v>
      </c>
      <c r="M359" s="455">
        <f t="shared" si="35"/>
        <v>-2349</v>
      </c>
      <c r="N359" s="56" t="str">
        <f>IFERROR(VLOOKUP($H359,'Leistungsn. BE m IV-R u Abklär '!N:N,1,0),"")</f>
        <v xml:space="preserve"> </v>
      </c>
    </row>
    <row r="360" spans="1:14" ht="13.5" customHeight="1" x14ac:dyDescent="0.2">
      <c r="A360" s="307"/>
      <c r="B360" s="307"/>
      <c r="C360" s="307"/>
      <c r="D360" s="307"/>
      <c r="E360" s="308"/>
      <c r="F360" s="308"/>
      <c r="G360" s="309"/>
      <c r="H360" s="453" t="str">
        <f t="shared" si="30"/>
        <v xml:space="preserve"> </v>
      </c>
      <c r="I360" s="454" t="str">
        <f t="shared" si="31"/>
        <v>01.01.2026</v>
      </c>
      <c r="J360" s="454" t="str">
        <f t="shared" si="32"/>
        <v>31.12.2026</v>
      </c>
      <c r="K360" s="455">
        <f t="shared" si="33"/>
        <v>261</v>
      </c>
      <c r="L360" s="455">
        <f t="shared" si="34"/>
        <v>2349</v>
      </c>
      <c r="M360" s="455">
        <f t="shared" si="35"/>
        <v>-2349</v>
      </c>
      <c r="N360" s="56" t="str">
        <f>IFERROR(VLOOKUP($H360,'Leistungsn. BE m IV-R u Abklär '!N:N,1,0),"")</f>
        <v xml:space="preserve"> </v>
      </c>
    </row>
    <row r="361" spans="1:14" ht="13.5" customHeight="1" x14ac:dyDescent="0.2">
      <c r="A361" s="307"/>
      <c r="B361" s="307"/>
      <c r="C361" s="307"/>
      <c r="D361" s="307"/>
      <c r="E361" s="308"/>
      <c r="F361" s="308"/>
      <c r="G361" s="309"/>
      <c r="H361" s="453" t="str">
        <f t="shared" si="30"/>
        <v xml:space="preserve"> </v>
      </c>
      <c r="I361" s="454" t="str">
        <f t="shared" si="31"/>
        <v>01.01.2026</v>
      </c>
      <c r="J361" s="454" t="str">
        <f t="shared" si="32"/>
        <v>31.12.2026</v>
      </c>
      <c r="K361" s="455">
        <f t="shared" si="33"/>
        <v>261</v>
      </c>
      <c r="L361" s="455">
        <f t="shared" si="34"/>
        <v>2349</v>
      </c>
      <c r="M361" s="455">
        <f t="shared" si="35"/>
        <v>-2349</v>
      </c>
      <c r="N361" s="56" t="str">
        <f>IFERROR(VLOOKUP($H361,'Leistungsn. BE m IV-R u Abklär '!N:N,1,0),"")</f>
        <v xml:space="preserve"> </v>
      </c>
    </row>
    <row r="362" spans="1:14" ht="13.5" customHeight="1" x14ac:dyDescent="0.2">
      <c r="A362" s="307"/>
      <c r="B362" s="307"/>
      <c r="C362" s="307"/>
      <c r="D362" s="307"/>
      <c r="E362" s="308"/>
      <c r="F362" s="308"/>
      <c r="G362" s="309"/>
      <c r="H362" s="453" t="str">
        <f t="shared" si="30"/>
        <v xml:space="preserve"> </v>
      </c>
      <c r="I362" s="454" t="str">
        <f t="shared" si="31"/>
        <v>01.01.2026</v>
      </c>
      <c r="J362" s="454" t="str">
        <f t="shared" si="32"/>
        <v>31.12.2026</v>
      </c>
      <c r="K362" s="455">
        <f t="shared" si="33"/>
        <v>261</v>
      </c>
      <c r="L362" s="455">
        <f t="shared" si="34"/>
        <v>2349</v>
      </c>
      <c r="M362" s="455">
        <f t="shared" si="35"/>
        <v>-2349</v>
      </c>
      <c r="N362" s="56" t="str">
        <f>IFERROR(VLOOKUP($H362,'Leistungsn. BE m IV-R u Abklär '!N:N,1,0),"")</f>
        <v xml:space="preserve"> </v>
      </c>
    </row>
    <row r="363" spans="1:14" ht="13.5" customHeight="1" x14ac:dyDescent="0.2">
      <c r="A363" s="307"/>
      <c r="B363" s="307"/>
      <c r="C363" s="307"/>
      <c r="D363" s="307"/>
      <c r="E363" s="308"/>
      <c r="F363" s="308"/>
      <c r="G363" s="309"/>
      <c r="H363" s="453" t="str">
        <f t="shared" si="30"/>
        <v xml:space="preserve"> </v>
      </c>
      <c r="I363" s="454" t="str">
        <f t="shared" si="31"/>
        <v>01.01.2026</v>
      </c>
      <c r="J363" s="454" t="str">
        <f t="shared" si="32"/>
        <v>31.12.2026</v>
      </c>
      <c r="K363" s="455">
        <f t="shared" si="33"/>
        <v>261</v>
      </c>
      <c r="L363" s="455">
        <f t="shared" si="34"/>
        <v>2349</v>
      </c>
      <c r="M363" s="455">
        <f t="shared" si="35"/>
        <v>-2349</v>
      </c>
      <c r="N363" s="56" t="str">
        <f>IFERROR(VLOOKUP($H363,'Leistungsn. BE m IV-R u Abklär '!N:N,1,0),"")</f>
        <v xml:space="preserve"> </v>
      </c>
    </row>
    <row r="364" spans="1:14" ht="13.5" customHeight="1" x14ac:dyDescent="0.2">
      <c r="A364" s="307"/>
      <c r="B364" s="307"/>
      <c r="C364" s="307"/>
      <c r="D364" s="307"/>
      <c r="E364" s="308"/>
      <c r="F364" s="308"/>
      <c r="G364" s="309"/>
      <c r="H364" s="453" t="str">
        <f t="shared" si="30"/>
        <v xml:space="preserve"> </v>
      </c>
      <c r="I364" s="454" t="str">
        <f t="shared" si="31"/>
        <v>01.01.2026</v>
      </c>
      <c r="J364" s="454" t="str">
        <f t="shared" si="32"/>
        <v>31.12.2026</v>
      </c>
      <c r="K364" s="455">
        <f t="shared" si="33"/>
        <v>261</v>
      </c>
      <c r="L364" s="455">
        <f t="shared" si="34"/>
        <v>2349</v>
      </c>
      <c r="M364" s="455">
        <f t="shared" si="35"/>
        <v>-2349</v>
      </c>
      <c r="N364" s="56" t="str">
        <f>IFERROR(VLOOKUP($H364,'Leistungsn. BE m IV-R u Abklär '!N:N,1,0),"")</f>
        <v xml:space="preserve"> </v>
      </c>
    </row>
    <row r="365" spans="1:14" ht="13.5" customHeight="1" x14ac:dyDescent="0.2">
      <c r="A365" s="307"/>
      <c r="B365" s="307"/>
      <c r="C365" s="307"/>
      <c r="D365" s="307"/>
      <c r="E365" s="308"/>
      <c r="F365" s="308"/>
      <c r="G365" s="309"/>
      <c r="H365" s="453" t="str">
        <f t="shared" si="30"/>
        <v xml:space="preserve"> </v>
      </c>
      <c r="I365" s="454" t="str">
        <f t="shared" si="31"/>
        <v>01.01.2026</v>
      </c>
      <c r="J365" s="454" t="str">
        <f t="shared" si="32"/>
        <v>31.12.2026</v>
      </c>
      <c r="K365" s="455">
        <f t="shared" si="33"/>
        <v>261</v>
      </c>
      <c r="L365" s="455">
        <f t="shared" si="34"/>
        <v>2349</v>
      </c>
      <c r="M365" s="455">
        <f t="shared" si="35"/>
        <v>-2349</v>
      </c>
      <c r="N365" s="56" t="str">
        <f>IFERROR(VLOOKUP($H365,'Leistungsn. BE m IV-R u Abklär '!N:N,1,0),"")</f>
        <v xml:space="preserve"> </v>
      </c>
    </row>
    <row r="366" spans="1:14" ht="13.5" customHeight="1" x14ac:dyDescent="0.2">
      <c r="A366" s="307"/>
      <c r="B366" s="307"/>
      <c r="C366" s="307"/>
      <c r="D366" s="307"/>
      <c r="E366" s="308"/>
      <c r="F366" s="308"/>
      <c r="G366" s="309"/>
      <c r="H366" s="453" t="str">
        <f t="shared" si="30"/>
        <v xml:space="preserve"> </v>
      </c>
      <c r="I366" s="454" t="str">
        <f t="shared" si="31"/>
        <v>01.01.2026</v>
      </c>
      <c r="J366" s="454" t="str">
        <f t="shared" si="32"/>
        <v>31.12.2026</v>
      </c>
      <c r="K366" s="455">
        <f t="shared" si="33"/>
        <v>261</v>
      </c>
      <c r="L366" s="455">
        <f t="shared" si="34"/>
        <v>2349</v>
      </c>
      <c r="M366" s="455">
        <f t="shared" si="35"/>
        <v>-2349</v>
      </c>
      <c r="N366" s="56" t="str">
        <f>IFERROR(VLOOKUP($H366,'Leistungsn. BE m IV-R u Abklär '!N:N,1,0),"")</f>
        <v xml:space="preserve"> </v>
      </c>
    </row>
    <row r="367" spans="1:14" ht="13.5" customHeight="1" x14ac:dyDescent="0.2">
      <c r="A367" s="307"/>
      <c r="B367" s="307"/>
      <c r="C367" s="307"/>
      <c r="D367" s="307"/>
      <c r="E367" s="308"/>
      <c r="F367" s="308"/>
      <c r="G367" s="309"/>
      <c r="H367" s="453" t="str">
        <f t="shared" si="30"/>
        <v xml:space="preserve"> </v>
      </c>
      <c r="I367" s="454" t="str">
        <f t="shared" si="31"/>
        <v>01.01.2026</v>
      </c>
      <c r="J367" s="454" t="str">
        <f t="shared" si="32"/>
        <v>31.12.2026</v>
      </c>
      <c r="K367" s="455">
        <f t="shared" si="33"/>
        <v>261</v>
      </c>
      <c r="L367" s="455">
        <f t="shared" si="34"/>
        <v>2349</v>
      </c>
      <c r="M367" s="455">
        <f t="shared" si="35"/>
        <v>-2349</v>
      </c>
      <c r="N367" s="56" t="str">
        <f>IFERROR(VLOOKUP($H367,'Leistungsn. BE m IV-R u Abklär '!N:N,1,0),"")</f>
        <v xml:space="preserve"> </v>
      </c>
    </row>
    <row r="368" spans="1:14" ht="13.5" customHeight="1" x14ac:dyDescent="0.2">
      <c r="A368" s="307"/>
      <c r="B368" s="307"/>
      <c r="C368" s="307"/>
      <c r="D368" s="307"/>
      <c r="E368" s="308"/>
      <c r="F368" s="308"/>
      <c r="G368" s="309"/>
      <c r="H368" s="453" t="str">
        <f t="shared" si="30"/>
        <v xml:space="preserve"> </v>
      </c>
      <c r="I368" s="454" t="str">
        <f t="shared" si="31"/>
        <v>01.01.2026</v>
      </c>
      <c r="J368" s="454" t="str">
        <f t="shared" si="32"/>
        <v>31.12.2026</v>
      </c>
      <c r="K368" s="455">
        <f t="shared" si="33"/>
        <v>261</v>
      </c>
      <c r="L368" s="455">
        <f t="shared" si="34"/>
        <v>2349</v>
      </c>
      <c r="M368" s="455">
        <f t="shared" si="35"/>
        <v>-2349</v>
      </c>
      <c r="N368" s="56" t="str">
        <f>IFERROR(VLOOKUP($H368,'Leistungsn. BE m IV-R u Abklär '!N:N,1,0),"")</f>
        <v xml:space="preserve"> </v>
      </c>
    </row>
    <row r="369" spans="1:14" ht="13.5" customHeight="1" x14ac:dyDescent="0.2">
      <c r="A369" s="307"/>
      <c r="B369" s="307"/>
      <c r="C369" s="307"/>
      <c r="D369" s="307"/>
      <c r="E369" s="308"/>
      <c r="F369" s="308"/>
      <c r="G369" s="309"/>
      <c r="H369" s="453" t="str">
        <f t="shared" si="30"/>
        <v xml:space="preserve"> </v>
      </c>
      <c r="I369" s="454" t="str">
        <f t="shared" si="31"/>
        <v>01.01.2026</v>
      </c>
      <c r="J369" s="454" t="str">
        <f t="shared" si="32"/>
        <v>31.12.2026</v>
      </c>
      <c r="K369" s="455">
        <f t="shared" si="33"/>
        <v>261</v>
      </c>
      <c r="L369" s="455">
        <f t="shared" si="34"/>
        <v>2349</v>
      </c>
      <c r="M369" s="455">
        <f t="shared" si="35"/>
        <v>-2349</v>
      </c>
      <c r="N369" s="56" t="str">
        <f>IFERROR(VLOOKUP($H369,'Leistungsn. BE m IV-R u Abklär '!N:N,1,0),"")</f>
        <v xml:space="preserve"> </v>
      </c>
    </row>
    <row r="370" spans="1:14" ht="13.5" customHeight="1" x14ac:dyDescent="0.2">
      <c r="A370" s="307"/>
      <c r="B370" s="307"/>
      <c r="C370" s="307"/>
      <c r="D370" s="307"/>
      <c r="E370" s="308"/>
      <c r="F370" s="308"/>
      <c r="G370" s="309"/>
      <c r="H370" s="453" t="str">
        <f t="shared" si="30"/>
        <v xml:space="preserve"> </v>
      </c>
      <c r="I370" s="454" t="str">
        <f t="shared" si="31"/>
        <v>01.01.2026</v>
      </c>
      <c r="J370" s="454" t="str">
        <f t="shared" si="32"/>
        <v>31.12.2026</v>
      </c>
      <c r="K370" s="455">
        <f t="shared" si="33"/>
        <v>261</v>
      </c>
      <c r="L370" s="455">
        <f t="shared" si="34"/>
        <v>2349</v>
      </c>
      <c r="M370" s="455">
        <f t="shared" si="35"/>
        <v>-2349</v>
      </c>
      <c r="N370" s="56" t="str">
        <f>IFERROR(VLOOKUP($H370,'Leistungsn. BE m IV-R u Abklär '!N:N,1,0),"")</f>
        <v xml:space="preserve"> </v>
      </c>
    </row>
    <row r="371" spans="1:14" ht="13.5" customHeight="1" x14ac:dyDescent="0.2">
      <c r="A371" s="307"/>
      <c r="B371" s="307"/>
      <c r="C371" s="307"/>
      <c r="D371" s="307"/>
      <c r="E371" s="308"/>
      <c r="F371" s="308"/>
      <c r="G371" s="309"/>
      <c r="H371" s="453" t="str">
        <f t="shared" si="30"/>
        <v xml:space="preserve"> </v>
      </c>
      <c r="I371" s="454" t="str">
        <f t="shared" si="31"/>
        <v>01.01.2026</v>
      </c>
      <c r="J371" s="454" t="str">
        <f t="shared" si="32"/>
        <v>31.12.2026</v>
      </c>
      <c r="K371" s="455">
        <f t="shared" si="33"/>
        <v>261</v>
      </c>
      <c r="L371" s="455">
        <f t="shared" si="34"/>
        <v>2349</v>
      </c>
      <c r="M371" s="455">
        <f t="shared" si="35"/>
        <v>-2349</v>
      </c>
      <c r="N371" s="56" t="str">
        <f>IFERROR(VLOOKUP($H371,'Leistungsn. BE m IV-R u Abklär '!N:N,1,0),"")</f>
        <v xml:space="preserve"> </v>
      </c>
    </row>
    <row r="372" spans="1:14" ht="13.5" customHeight="1" x14ac:dyDescent="0.2">
      <c r="A372" s="307"/>
      <c r="B372" s="307"/>
      <c r="C372" s="307"/>
      <c r="D372" s="307"/>
      <c r="E372" s="308"/>
      <c r="F372" s="308"/>
      <c r="G372" s="309"/>
      <c r="H372" s="453" t="str">
        <f t="shared" si="30"/>
        <v xml:space="preserve"> </v>
      </c>
      <c r="I372" s="454" t="str">
        <f t="shared" si="31"/>
        <v>01.01.2026</v>
      </c>
      <c r="J372" s="454" t="str">
        <f t="shared" si="32"/>
        <v>31.12.2026</v>
      </c>
      <c r="K372" s="455">
        <f t="shared" si="33"/>
        <v>261</v>
      </c>
      <c r="L372" s="455">
        <f t="shared" si="34"/>
        <v>2349</v>
      </c>
      <c r="M372" s="455">
        <f t="shared" si="35"/>
        <v>-2349</v>
      </c>
      <c r="N372" s="56" t="str">
        <f>IFERROR(VLOOKUP($H372,'Leistungsn. BE m IV-R u Abklär '!N:N,1,0),"")</f>
        <v xml:space="preserve"> </v>
      </c>
    </row>
    <row r="373" spans="1:14" ht="13.5" customHeight="1" x14ac:dyDescent="0.2">
      <c r="A373" s="307"/>
      <c r="B373" s="307"/>
      <c r="C373" s="307"/>
      <c r="D373" s="307"/>
      <c r="E373" s="308"/>
      <c r="F373" s="308"/>
      <c r="G373" s="309"/>
      <c r="H373" s="453" t="str">
        <f t="shared" si="30"/>
        <v xml:space="preserve"> </v>
      </c>
      <c r="I373" s="454" t="str">
        <f t="shared" si="31"/>
        <v>01.01.2026</v>
      </c>
      <c r="J373" s="454" t="str">
        <f t="shared" si="32"/>
        <v>31.12.2026</v>
      </c>
      <c r="K373" s="455">
        <f t="shared" si="33"/>
        <v>261</v>
      </c>
      <c r="L373" s="455">
        <f t="shared" si="34"/>
        <v>2349</v>
      </c>
      <c r="M373" s="455">
        <f t="shared" si="35"/>
        <v>-2349</v>
      </c>
      <c r="N373" s="56" t="str">
        <f>IFERROR(VLOOKUP($H373,'Leistungsn. BE m IV-R u Abklär '!N:N,1,0),"")</f>
        <v xml:space="preserve"> </v>
      </c>
    </row>
    <row r="374" spans="1:14" ht="13.5" customHeight="1" x14ac:dyDescent="0.2">
      <c r="A374" s="307"/>
      <c r="B374" s="307"/>
      <c r="C374" s="307"/>
      <c r="D374" s="307"/>
      <c r="E374" s="308"/>
      <c r="F374" s="308"/>
      <c r="G374" s="309"/>
      <c r="H374" s="453" t="str">
        <f t="shared" si="30"/>
        <v xml:space="preserve"> </v>
      </c>
      <c r="I374" s="454" t="str">
        <f t="shared" si="31"/>
        <v>01.01.2026</v>
      </c>
      <c r="J374" s="454" t="str">
        <f t="shared" si="32"/>
        <v>31.12.2026</v>
      </c>
      <c r="K374" s="455">
        <f t="shared" si="33"/>
        <v>261</v>
      </c>
      <c r="L374" s="455">
        <f t="shared" si="34"/>
        <v>2349</v>
      </c>
      <c r="M374" s="455">
        <f t="shared" si="35"/>
        <v>-2349</v>
      </c>
      <c r="N374" s="56" t="str">
        <f>IFERROR(VLOOKUP($H374,'Leistungsn. BE m IV-R u Abklär '!N:N,1,0),"")</f>
        <v xml:space="preserve"> </v>
      </c>
    </row>
    <row r="375" spans="1:14" ht="13.5" customHeight="1" x14ac:dyDescent="0.2">
      <c r="A375" s="307"/>
      <c r="B375" s="307"/>
      <c r="C375" s="307"/>
      <c r="D375" s="307"/>
      <c r="E375" s="308"/>
      <c r="F375" s="308"/>
      <c r="G375" s="309"/>
      <c r="H375" s="453" t="str">
        <f t="shared" si="30"/>
        <v xml:space="preserve"> </v>
      </c>
      <c r="I375" s="454" t="str">
        <f t="shared" si="31"/>
        <v>01.01.2026</v>
      </c>
      <c r="J375" s="454" t="str">
        <f t="shared" si="32"/>
        <v>31.12.2026</v>
      </c>
      <c r="K375" s="455">
        <f t="shared" si="33"/>
        <v>261</v>
      </c>
      <c r="L375" s="455">
        <f t="shared" si="34"/>
        <v>2349</v>
      </c>
      <c r="M375" s="455">
        <f t="shared" si="35"/>
        <v>-2349</v>
      </c>
      <c r="N375" s="56" t="str">
        <f>IFERROR(VLOOKUP($H375,'Leistungsn. BE m IV-R u Abklär '!N:N,1,0),"")</f>
        <v xml:space="preserve"> </v>
      </c>
    </row>
    <row r="376" spans="1:14" ht="13.5" customHeight="1" x14ac:dyDescent="0.2">
      <c r="A376" s="307"/>
      <c r="B376" s="307"/>
      <c r="C376" s="307"/>
      <c r="D376" s="307"/>
      <c r="E376" s="308"/>
      <c r="F376" s="308"/>
      <c r="G376" s="309"/>
      <c r="H376" s="453" t="str">
        <f t="shared" si="30"/>
        <v xml:space="preserve"> </v>
      </c>
      <c r="I376" s="454" t="str">
        <f t="shared" si="31"/>
        <v>01.01.2026</v>
      </c>
      <c r="J376" s="454" t="str">
        <f t="shared" si="32"/>
        <v>31.12.2026</v>
      </c>
      <c r="K376" s="455">
        <f t="shared" si="33"/>
        <v>261</v>
      </c>
      <c r="L376" s="455">
        <f t="shared" si="34"/>
        <v>2349</v>
      </c>
      <c r="M376" s="455">
        <f t="shared" si="35"/>
        <v>-2349</v>
      </c>
      <c r="N376" s="56" t="str">
        <f>IFERROR(VLOOKUP($H376,'Leistungsn. BE m IV-R u Abklär '!N:N,1,0),"")</f>
        <v xml:space="preserve"> </v>
      </c>
    </row>
    <row r="377" spans="1:14" ht="13.5" customHeight="1" x14ac:dyDescent="0.2">
      <c r="A377" s="307"/>
      <c r="B377" s="307"/>
      <c r="C377" s="307"/>
      <c r="D377" s="307"/>
      <c r="E377" s="308"/>
      <c r="F377" s="308"/>
      <c r="G377" s="309"/>
      <c r="H377" s="453" t="str">
        <f t="shared" si="30"/>
        <v xml:space="preserve"> </v>
      </c>
      <c r="I377" s="454" t="str">
        <f t="shared" si="31"/>
        <v>01.01.2026</v>
      </c>
      <c r="J377" s="454" t="str">
        <f t="shared" si="32"/>
        <v>31.12.2026</v>
      </c>
      <c r="K377" s="455">
        <f t="shared" si="33"/>
        <v>261</v>
      </c>
      <c r="L377" s="455">
        <f t="shared" si="34"/>
        <v>2349</v>
      </c>
      <c r="M377" s="455">
        <f t="shared" si="35"/>
        <v>-2349</v>
      </c>
      <c r="N377" s="56" t="str">
        <f>IFERROR(VLOOKUP($H377,'Leistungsn. BE m IV-R u Abklär '!N:N,1,0),"")</f>
        <v xml:space="preserve"> </v>
      </c>
    </row>
    <row r="378" spans="1:14" ht="13.5" customHeight="1" x14ac:dyDescent="0.2">
      <c r="A378" s="307"/>
      <c r="B378" s="307"/>
      <c r="C378" s="307"/>
      <c r="D378" s="307"/>
      <c r="E378" s="308"/>
      <c r="F378" s="308"/>
      <c r="G378" s="309"/>
      <c r="H378" s="453" t="str">
        <f t="shared" si="30"/>
        <v xml:space="preserve"> </v>
      </c>
      <c r="I378" s="454" t="str">
        <f t="shared" si="31"/>
        <v>01.01.2026</v>
      </c>
      <c r="J378" s="454" t="str">
        <f t="shared" si="32"/>
        <v>31.12.2026</v>
      </c>
      <c r="K378" s="455">
        <f t="shared" si="33"/>
        <v>261</v>
      </c>
      <c r="L378" s="455">
        <f t="shared" si="34"/>
        <v>2349</v>
      </c>
      <c r="M378" s="455">
        <f t="shared" si="35"/>
        <v>-2349</v>
      </c>
      <c r="N378" s="56" t="str">
        <f>IFERROR(VLOOKUP($H378,'Leistungsn. BE m IV-R u Abklär '!N:N,1,0),"")</f>
        <v xml:space="preserve"> </v>
      </c>
    </row>
    <row r="379" spans="1:14" ht="13.5" customHeight="1" x14ac:dyDescent="0.2">
      <c r="A379" s="307"/>
      <c r="B379" s="307"/>
      <c r="C379" s="307"/>
      <c r="D379" s="307"/>
      <c r="E379" s="308"/>
      <c r="F379" s="308"/>
      <c r="G379" s="309"/>
      <c r="H379" s="453" t="str">
        <f t="shared" si="30"/>
        <v xml:space="preserve"> </v>
      </c>
      <c r="I379" s="454" t="str">
        <f t="shared" si="31"/>
        <v>01.01.2026</v>
      </c>
      <c r="J379" s="454" t="str">
        <f t="shared" si="32"/>
        <v>31.12.2026</v>
      </c>
      <c r="K379" s="455">
        <f t="shared" si="33"/>
        <v>261</v>
      </c>
      <c r="L379" s="455">
        <f t="shared" si="34"/>
        <v>2349</v>
      </c>
      <c r="M379" s="455">
        <f t="shared" si="35"/>
        <v>-2349</v>
      </c>
      <c r="N379" s="56" t="str">
        <f>IFERROR(VLOOKUP($H379,'Leistungsn. BE m IV-R u Abklär '!N:N,1,0),"")</f>
        <v xml:space="preserve"> </v>
      </c>
    </row>
    <row r="380" spans="1:14" ht="13.5" customHeight="1" x14ac:dyDescent="0.2">
      <c r="A380" s="307"/>
      <c r="B380" s="307"/>
      <c r="C380" s="307"/>
      <c r="D380" s="307"/>
      <c r="E380" s="308"/>
      <c r="F380" s="308"/>
      <c r="G380" s="309"/>
      <c r="H380" s="453" t="str">
        <f t="shared" si="30"/>
        <v xml:space="preserve"> </v>
      </c>
      <c r="I380" s="454" t="str">
        <f t="shared" si="31"/>
        <v>01.01.2026</v>
      </c>
      <c r="J380" s="454" t="str">
        <f t="shared" si="32"/>
        <v>31.12.2026</v>
      </c>
      <c r="K380" s="455">
        <f t="shared" si="33"/>
        <v>261</v>
      </c>
      <c r="L380" s="455">
        <f t="shared" si="34"/>
        <v>2349</v>
      </c>
      <c r="M380" s="455">
        <f t="shared" si="35"/>
        <v>-2349</v>
      </c>
      <c r="N380" s="56" t="str">
        <f>IFERROR(VLOOKUP($H380,'Leistungsn. BE m IV-R u Abklär '!N:N,1,0),"")</f>
        <v xml:space="preserve"> </v>
      </c>
    </row>
    <row r="381" spans="1:14" ht="13.5" customHeight="1" x14ac:dyDescent="0.2">
      <c r="A381" s="307"/>
      <c r="B381" s="307"/>
      <c r="C381" s="307"/>
      <c r="D381" s="307"/>
      <c r="E381" s="308"/>
      <c r="F381" s="308"/>
      <c r="G381" s="309"/>
      <c r="H381" s="453" t="str">
        <f t="shared" si="30"/>
        <v xml:space="preserve"> </v>
      </c>
      <c r="I381" s="454" t="str">
        <f t="shared" si="31"/>
        <v>01.01.2026</v>
      </c>
      <c r="J381" s="454" t="str">
        <f t="shared" si="32"/>
        <v>31.12.2026</v>
      </c>
      <c r="K381" s="455">
        <f t="shared" si="33"/>
        <v>261</v>
      </c>
      <c r="L381" s="455">
        <f t="shared" si="34"/>
        <v>2349</v>
      </c>
      <c r="M381" s="455">
        <f t="shared" si="35"/>
        <v>-2349</v>
      </c>
      <c r="N381" s="56" t="str">
        <f>IFERROR(VLOOKUP($H381,'Leistungsn. BE m IV-R u Abklär '!N:N,1,0),"")</f>
        <v xml:space="preserve"> </v>
      </c>
    </row>
    <row r="382" spans="1:14" ht="13.5" customHeight="1" x14ac:dyDescent="0.2">
      <c r="A382" s="307"/>
      <c r="B382" s="307"/>
      <c r="C382" s="307"/>
      <c r="D382" s="307"/>
      <c r="E382" s="308"/>
      <c r="F382" s="308"/>
      <c r="G382" s="309"/>
      <c r="H382" s="453" t="str">
        <f t="shared" si="30"/>
        <v xml:space="preserve"> </v>
      </c>
      <c r="I382" s="454" t="str">
        <f t="shared" si="31"/>
        <v>01.01.2026</v>
      </c>
      <c r="J382" s="454" t="str">
        <f t="shared" si="32"/>
        <v>31.12.2026</v>
      </c>
      <c r="K382" s="455">
        <f t="shared" si="33"/>
        <v>261</v>
      </c>
      <c r="L382" s="455">
        <f t="shared" si="34"/>
        <v>2349</v>
      </c>
      <c r="M382" s="455">
        <f t="shared" si="35"/>
        <v>-2349</v>
      </c>
      <c r="N382" s="56" t="str">
        <f>IFERROR(VLOOKUP($H382,'Leistungsn. BE m IV-R u Abklär '!N:N,1,0),"")</f>
        <v xml:space="preserve"> </v>
      </c>
    </row>
    <row r="383" spans="1:14" ht="13.5" customHeight="1" x14ac:dyDescent="0.2">
      <c r="A383" s="307"/>
      <c r="B383" s="307"/>
      <c r="C383" s="307"/>
      <c r="D383" s="307"/>
      <c r="E383" s="308"/>
      <c r="F383" s="308"/>
      <c r="G383" s="309"/>
      <c r="H383" s="453" t="str">
        <f t="shared" si="30"/>
        <v xml:space="preserve"> </v>
      </c>
      <c r="I383" s="454" t="str">
        <f t="shared" si="31"/>
        <v>01.01.2026</v>
      </c>
      <c r="J383" s="454" t="str">
        <f t="shared" si="32"/>
        <v>31.12.2026</v>
      </c>
      <c r="K383" s="455">
        <f t="shared" si="33"/>
        <v>261</v>
      </c>
      <c r="L383" s="455">
        <f t="shared" si="34"/>
        <v>2349</v>
      </c>
      <c r="M383" s="455">
        <f t="shared" si="35"/>
        <v>-2349</v>
      </c>
      <c r="N383" s="56" t="str">
        <f>IFERROR(VLOOKUP($H383,'Leistungsn. BE m IV-R u Abklär '!N:N,1,0),"")</f>
        <v xml:space="preserve"> </v>
      </c>
    </row>
    <row r="384" spans="1:14" ht="13.5" customHeight="1" x14ac:dyDescent="0.2">
      <c r="A384" s="307"/>
      <c r="B384" s="307"/>
      <c r="C384" s="307"/>
      <c r="D384" s="307"/>
      <c r="E384" s="308"/>
      <c r="F384" s="308"/>
      <c r="G384" s="309"/>
      <c r="H384" s="453" t="str">
        <f t="shared" si="30"/>
        <v xml:space="preserve"> </v>
      </c>
      <c r="I384" s="454" t="str">
        <f t="shared" si="31"/>
        <v>01.01.2026</v>
      </c>
      <c r="J384" s="454" t="str">
        <f t="shared" si="32"/>
        <v>31.12.2026</v>
      </c>
      <c r="K384" s="455">
        <f t="shared" si="33"/>
        <v>261</v>
      </c>
      <c r="L384" s="455">
        <f t="shared" si="34"/>
        <v>2349</v>
      </c>
      <c r="M384" s="455">
        <f t="shared" si="35"/>
        <v>-2349</v>
      </c>
      <c r="N384" s="56" t="str">
        <f>IFERROR(VLOOKUP($H384,'Leistungsn. BE m IV-R u Abklär '!N:N,1,0),"")</f>
        <v xml:space="preserve"> </v>
      </c>
    </row>
    <row r="385" spans="1:14" ht="13.5" customHeight="1" x14ac:dyDescent="0.2">
      <c r="A385" s="307"/>
      <c r="B385" s="307"/>
      <c r="C385" s="307"/>
      <c r="D385" s="307"/>
      <c r="E385" s="308"/>
      <c r="F385" s="308"/>
      <c r="G385" s="309"/>
      <c r="H385" s="453" t="str">
        <f t="shared" si="30"/>
        <v xml:space="preserve"> </v>
      </c>
      <c r="I385" s="454" t="str">
        <f t="shared" si="31"/>
        <v>01.01.2026</v>
      </c>
      <c r="J385" s="454" t="str">
        <f t="shared" si="32"/>
        <v>31.12.2026</v>
      </c>
      <c r="K385" s="455">
        <f t="shared" si="33"/>
        <v>261</v>
      </c>
      <c r="L385" s="455">
        <f t="shared" si="34"/>
        <v>2349</v>
      </c>
      <c r="M385" s="455">
        <f t="shared" si="35"/>
        <v>-2349</v>
      </c>
      <c r="N385" s="56" t="str">
        <f>IFERROR(VLOOKUP($H385,'Leistungsn. BE m IV-R u Abklär '!N:N,1,0),"")</f>
        <v xml:space="preserve"> </v>
      </c>
    </row>
    <row r="386" spans="1:14" ht="13.5" customHeight="1" x14ac:dyDescent="0.2">
      <c r="A386" s="307"/>
      <c r="B386" s="307"/>
      <c r="C386" s="307"/>
      <c r="D386" s="307"/>
      <c r="E386" s="308"/>
      <c r="F386" s="308"/>
      <c r="G386" s="309"/>
      <c r="H386" s="453" t="str">
        <f t="shared" si="30"/>
        <v xml:space="preserve"> </v>
      </c>
      <c r="I386" s="454" t="str">
        <f t="shared" si="31"/>
        <v>01.01.2026</v>
      </c>
      <c r="J386" s="454" t="str">
        <f t="shared" si="32"/>
        <v>31.12.2026</v>
      </c>
      <c r="K386" s="455">
        <f t="shared" si="33"/>
        <v>261</v>
      </c>
      <c r="L386" s="455">
        <f t="shared" si="34"/>
        <v>2349</v>
      </c>
      <c r="M386" s="455">
        <f t="shared" si="35"/>
        <v>-2349</v>
      </c>
      <c r="N386" s="56" t="str">
        <f>IFERROR(VLOOKUP($H386,'Leistungsn. BE m IV-R u Abklär '!N:N,1,0),"")</f>
        <v xml:space="preserve"> </v>
      </c>
    </row>
    <row r="387" spans="1:14" ht="13.5" customHeight="1" x14ac:dyDescent="0.2">
      <c r="A387" s="307"/>
      <c r="B387" s="307"/>
      <c r="C387" s="307"/>
      <c r="D387" s="307"/>
      <c r="E387" s="308"/>
      <c r="F387" s="308"/>
      <c r="G387" s="309"/>
      <c r="H387" s="453" t="str">
        <f t="shared" si="30"/>
        <v xml:space="preserve"> </v>
      </c>
      <c r="I387" s="454" t="str">
        <f t="shared" si="31"/>
        <v>01.01.2026</v>
      </c>
      <c r="J387" s="454" t="str">
        <f t="shared" si="32"/>
        <v>31.12.2026</v>
      </c>
      <c r="K387" s="455">
        <f t="shared" si="33"/>
        <v>261</v>
      </c>
      <c r="L387" s="455">
        <f t="shared" si="34"/>
        <v>2349</v>
      </c>
      <c r="M387" s="455">
        <f t="shared" si="35"/>
        <v>-2349</v>
      </c>
      <c r="N387" s="56" t="str">
        <f>IFERROR(VLOOKUP($H387,'Leistungsn. BE m IV-R u Abklär '!N:N,1,0),"")</f>
        <v xml:space="preserve"> </v>
      </c>
    </row>
    <row r="388" spans="1:14" ht="13.5" customHeight="1" x14ac:dyDescent="0.2">
      <c r="A388" s="307"/>
      <c r="B388" s="307"/>
      <c r="C388" s="307"/>
      <c r="D388" s="307"/>
      <c r="E388" s="308"/>
      <c r="F388" s="308"/>
      <c r="G388" s="309"/>
      <c r="H388" s="453" t="str">
        <f t="shared" si="30"/>
        <v xml:space="preserve"> </v>
      </c>
      <c r="I388" s="454" t="str">
        <f t="shared" si="31"/>
        <v>01.01.2026</v>
      </c>
      <c r="J388" s="454" t="str">
        <f t="shared" si="32"/>
        <v>31.12.2026</v>
      </c>
      <c r="K388" s="455">
        <f t="shared" si="33"/>
        <v>261</v>
      </c>
      <c r="L388" s="455">
        <f t="shared" si="34"/>
        <v>2349</v>
      </c>
      <c r="M388" s="455">
        <f t="shared" si="35"/>
        <v>-2349</v>
      </c>
      <c r="N388" s="56" t="str">
        <f>IFERROR(VLOOKUP($H388,'Leistungsn. BE m IV-R u Abklär '!N:N,1,0),"")</f>
        <v xml:space="preserve"> </v>
      </c>
    </row>
    <row r="389" spans="1:14" ht="13.5" customHeight="1" x14ac:dyDescent="0.2">
      <c r="A389" s="307"/>
      <c r="B389" s="307"/>
      <c r="C389" s="307"/>
      <c r="D389" s="307"/>
      <c r="E389" s="308"/>
      <c r="F389" s="308"/>
      <c r="G389" s="309"/>
      <c r="H389" s="453" t="str">
        <f t="shared" si="30"/>
        <v xml:space="preserve"> </v>
      </c>
      <c r="I389" s="454" t="str">
        <f t="shared" si="31"/>
        <v>01.01.2026</v>
      </c>
      <c r="J389" s="454" t="str">
        <f t="shared" si="32"/>
        <v>31.12.2026</v>
      </c>
      <c r="K389" s="455">
        <f t="shared" si="33"/>
        <v>261</v>
      </c>
      <c r="L389" s="455">
        <f t="shared" si="34"/>
        <v>2349</v>
      </c>
      <c r="M389" s="455">
        <f t="shared" si="35"/>
        <v>-2349</v>
      </c>
      <c r="N389" s="56" t="str">
        <f>IFERROR(VLOOKUP($H389,'Leistungsn. BE m IV-R u Abklär '!N:N,1,0),"")</f>
        <v xml:space="preserve"> </v>
      </c>
    </row>
    <row r="390" spans="1:14" ht="13.5" customHeight="1" x14ac:dyDescent="0.2">
      <c r="A390" s="307"/>
      <c r="B390" s="307"/>
      <c r="C390" s="307"/>
      <c r="D390" s="307"/>
      <c r="E390" s="308"/>
      <c r="F390" s="308"/>
      <c r="G390" s="309"/>
      <c r="H390" s="453" t="str">
        <f t="shared" si="30"/>
        <v xml:space="preserve"> </v>
      </c>
      <c r="I390" s="454" t="str">
        <f t="shared" si="31"/>
        <v>01.01.2026</v>
      </c>
      <c r="J390" s="454" t="str">
        <f t="shared" si="32"/>
        <v>31.12.2026</v>
      </c>
      <c r="K390" s="455">
        <f t="shared" si="33"/>
        <v>261</v>
      </c>
      <c r="L390" s="455">
        <f t="shared" si="34"/>
        <v>2349</v>
      </c>
      <c r="M390" s="455">
        <f t="shared" si="35"/>
        <v>-2349</v>
      </c>
      <c r="N390" s="56" t="str">
        <f>IFERROR(VLOOKUP($H390,'Leistungsn. BE m IV-R u Abklär '!N:N,1,0),"")</f>
        <v xml:space="preserve"> </v>
      </c>
    </row>
    <row r="391" spans="1:14" ht="13.5" customHeight="1" x14ac:dyDescent="0.2">
      <c r="A391" s="307"/>
      <c r="B391" s="307"/>
      <c r="C391" s="307"/>
      <c r="D391" s="307"/>
      <c r="E391" s="308"/>
      <c r="F391" s="308"/>
      <c r="G391" s="309"/>
      <c r="H391" s="453" t="str">
        <f t="shared" si="30"/>
        <v xml:space="preserve"> </v>
      </c>
      <c r="I391" s="454" t="str">
        <f t="shared" si="31"/>
        <v>01.01.2026</v>
      </c>
      <c r="J391" s="454" t="str">
        <f t="shared" si="32"/>
        <v>31.12.2026</v>
      </c>
      <c r="K391" s="455">
        <f t="shared" si="33"/>
        <v>261</v>
      </c>
      <c r="L391" s="455">
        <f t="shared" si="34"/>
        <v>2349</v>
      </c>
      <c r="M391" s="455">
        <f t="shared" si="35"/>
        <v>-2349</v>
      </c>
      <c r="N391" s="56" t="str">
        <f>IFERROR(VLOOKUP($H391,'Leistungsn. BE m IV-R u Abklär '!N:N,1,0),"")</f>
        <v xml:space="preserve"> </v>
      </c>
    </row>
    <row r="392" spans="1:14" ht="13.5" customHeight="1" x14ac:dyDescent="0.2">
      <c r="A392" s="307"/>
      <c r="B392" s="307"/>
      <c r="C392" s="307"/>
      <c r="D392" s="307"/>
      <c r="E392" s="308"/>
      <c r="F392" s="308"/>
      <c r="G392" s="309"/>
      <c r="H392" s="453" t="str">
        <f t="shared" si="30"/>
        <v xml:space="preserve"> </v>
      </c>
      <c r="I392" s="454" t="str">
        <f t="shared" si="31"/>
        <v>01.01.2026</v>
      </c>
      <c r="J392" s="454" t="str">
        <f t="shared" si="32"/>
        <v>31.12.2026</v>
      </c>
      <c r="K392" s="455">
        <f t="shared" si="33"/>
        <v>261</v>
      </c>
      <c r="L392" s="455">
        <f t="shared" si="34"/>
        <v>2349</v>
      </c>
      <c r="M392" s="455">
        <f t="shared" si="35"/>
        <v>-2349</v>
      </c>
      <c r="N392" s="56" t="str">
        <f>IFERROR(VLOOKUP($H392,'Leistungsn. BE m IV-R u Abklär '!N:N,1,0),"")</f>
        <v xml:space="preserve"> </v>
      </c>
    </row>
    <row r="393" spans="1:14" ht="13.5" customHeight="1" x14ac:dyDescent="0.2">
      <c r="A393" s="307"/>
      <c r="B393" s="307"/>
      <c r="C393" s="307"/>
      <c r="D393" s="307"/>
      <c r="E393" s="308"/>
      <c r="F393" s="308"/>
      <c r="G393" s="309"/>
      <c r="H393" s="453" t="str">
        <f t="shared" si="30"/>
        <v xml:space="preserve"> </v>
      </c>
      <c r="I393" s="454" t="str">
        <f t="shared" si="31"/>
        <v>01.01.2026</v>
      </c>
      <c r="J393" s="454" t="str">
        <f t="shared" si="32"/>
        <v>31.12.2026</v>
      </c>
      <c r="K393" s="455">
        <f t="shared" si="33"/>
        <v>261</v>
      </c>
      <c r="L393" s="455">
        <f t="shared" si="34"/>
        <v>2349</v>
      </c>
      <c r="M393" s="455">
        <f t="shared" si="35"/>
        <v>-2349</v>
      </c>
      <c r="N393" s="56" t="str">
        <f>IFERROR(VLOOKUP($H393,'Leistungsn. BE m IV-R u Abklär '!N:N,1,0),"")</f>
        <v xml:space="preserve"> </v>
      </c>
    </row>
    <row r="394" spans="1:14" ht="13.5" customHeight="1" x14ac:dyDescent="0.2">
      <c r="A394" s="307"/>
      <c r="B394" s="307"/>
      <c r="C394" s="307"/>
      <c r="D394" s="307"/>
      <c r="E394" s="308"/>
      <c r="F394" s="308"/>
      <c r="G394" s="309"/>
      <c r="H394" s="453" t="str">
        <f t="shared" si="30"/>
        <v xml:space="preserve"> </v>
      </c>
      <c r="I394" s="454" t="str">
        <f t="shared" si="31"/>
        <v>01.01.2026</v>
      </c>
      <c r="J394" s="454" t="str">
        <f t="shared" si="32"/>
        <v>31.12.2026</v>
      </c>
      <c r="K394" s="455">
        <f t="shared" si="33"/>
        <v>261</v>
      </c>
      <c r="L394" s="455">
        <f t="shared" si="34"/>
        <v>2349</v>
      </c>
      <c r="M394" s="455">
        <f t="shared" si="35"/>
        <v>-2349</v>
      </c>
      <c r="N394" s="56" t="str">
        <f>IFERROR(VLOOKUP($H394,'Leistungsn. BE m IV-R u Abklär '!N:N,1,0),"")</f>
        <v xml:space="preserve"> </v>
      </c>
    </row>
    <row r="395" spans="1:14" ht="13.5" customHeight="1" x14ac:dyDescent="0.2">
      <c r="A395" s="307"/>
      <c r="B395" s="307"/>
      <c r="C395" s="307"/>
      <c r="D395" s="307"/>
      <c r="E395" s="308"/>
      <c r="F395" s="308"/>
      <c r="G395" s="309"/>
      <c r="H395" s="453" t="str">
        <f t="shared" si="30"/>
        <v xml:space="preserve"> </v>
      </c>
      <c r="I395" s="454" t="str">
        <f t="shared" si="31"/>
        <v>01.01.2026</v>
      </c>
      <c r="J395" s="454" t="str">
        <f t="shared" si="32"/>
        <v>31.12.2026</v>
      </c>
      <c r="K395" s="455">
        <f t="shared" si="33"/>
        <v>261</v>
      </c>
      <c r="L395" s="455">
        <f t="shared" si="34"/>
        <v>2349</v>
      </c>
      <c r="M395" s="455">
        <f t="shared" si="35"/>
        <v>-2349</v>
      </c>
      <c r="N395" s="56" t="str">
        <f>IFERROR(VLOOKUP($H395,'Leistungsn. BE m IV-R u Abklär '!N:N,1,0),"")</f>
        <v xml:space="preserve"> </v>
      </c>
    </row>
    <row r="396" spans="1:14" ht="13.5" customHeight="1" x14ac:dyDescent="0.2">
      <c r="A396" s="307"/>
      <c r="B396" s="307"/>
      <c r="C396" s="307"/>
      <c r="D396" s="307"/>
      <c r="E396" s="308"/>
      <c r="F396" s="308"/>
      <c r="G396" s="309"/>
      <c r="H396" s="453" t="str">
        <f t="shared" si="30"/>
        <v xml:space="preserve"> </v>
      </c>
      <c r="I396" s="454" t="str">
        <f t="shared" si="31"/>
        <v>01.01.2026</v>
      </c>
      <c r="J396" s="454" t="str">
        <f t="shared" si="32"/>
        <v>31.12.2026</v>
      </c>
      <c r="K396" s="455">
        <f t="shared" si="33"/>
        <v>261</v>
      </c>
      <c r="L396" s="455">
        <f t="shared" si="34"/>
        <v>2349</v>
      </c>
      <c r="M396" s="455">
        <f t="shared" si="35"/>
        <v>-2349</v>
      </c>
      <c r="N396" s="56" t="str">
        <f>IFERROR(VLOOKUP($H396,'Leistungsn. BE m IV-R u Abklär '!N:N,1,0),"")</f>
        <v xml:space="preserve"> </v>
      </c>
    </row>
    <row r="397" spans="1:14" ht="13.5" customHeight="1" x14ac:dyDescent="0.2">
      <c r="A397" s="307"/>
      <c r="B397" s="307"/>
      <c r="C397" s="307"/>
      <c r="D397" s="307"/>
      <c r="E397" s="308"/>
      <c r="F397" s="308"/>
      <c r="G397" s="309"/>
      <c r="H397" s="453" t="str">
        <f t="shared" si="30"/>
        <v xml:space="preserve"> </v>
      </c>
      <c r="I397" s="454" t="str">
        <f t="shared" si="31"/>
        <v>01.01.2026</v>
      </c>
      <c r="J397" s="454" t="str">
        <f t="shared" si="32"/>
        <v>31.12.2026</v>
      </c>
      <c r="K397" s="455">
        <f t="shared" si="33"/>
        <v>261</v>
      </c>
      <c r="L397" s="455">
        <f t="shared" si="34"/>
        <v>2349</v>
      </c>
      <c r="M397" s="455">
        <f t="shared" si="35"/>
        <v>-2349</v>
      </c>
      <c r="N397" s="56" t="str">
        <f>IFERROR(VLOOKUP($H397,'Leistungsn. BE m IV-R u Abklär '!N:N,1,0),"")</f>
        <v xml:space="preserve"> </v>
      </c>
    </row>
    <row r="398" spans="1:14" ht="13.5" customHeight="1" x14ac:dyDescent="0.2">
      <c r="A398" s="307"/>
      <c r="B398" s="307"/>
      <c r="C398" s="307"/>
      <c r="D398" s="307"/>
      <c r="E398" s="308"/>
      <c r="F398" s="308"/>
      <c r="G398" s="309"/>
      <c r="H398" s="453" t="str">
        <f t="shared" si="30"/>
        <v xml:space="preserve"> </v>
      </c>
      <c r="I398" s="454" t="str">
        <f t="shared" si="31"/>
        <v>01.01.2026</v>
      </c>
      <c r="J398" s="454" t="str">
        <f t="shared" si="32"/>
        <v>31.12.2026</v>
      </c>
      <c r="K398" s="455">
        <f t="shared" si="33"/>
        <v>261</v>
      </c>
      <c r="L398" s="455">
        <f t="shared" si="34"/>
        <v>2349</v>
      </c>
      <c r="M398" s="455">
        <f t="shared" si="35"/>
        <v>-2349</v>
      </c>
      <c r="N398" s="56" t="str">
        <f>IFERROR(VLOOKUP($H398,'Leistungsn. BE m IV-R u Abklär '!N:N,1,0),"")</f>
        <v xml:space="preserve"> </v>
      </c>
    </row>
    <row r="399" spans="1:14" ht="13.5" customHeight="1" x14ac:dyDescent="0.2">
      <c r="A399" s="307"/>
      <c r="B399" s="307"/>
      <c r="C399" s="307"/>
      <c r="D399" s="307"/>
      <c r="E399" s="308"/>
      <c r="F399" s="308"/>
      <c r="G399" s="309"/>
      <c r="H399" s="453" t="str">
        <f t="shared" si="30"/>
        <v xml:space="preserve"> </v>
      </c>
      <c r="I399" s="454" t="str">
        <f t="shared" si="31"/>
        <v>01.01.2026</v>
      </c>
      <c r="J399" s="454" t="str">
        <f t="shared" si="32"/>
        <v>31.12.2026</v>
      </c>
      <c r="K399" s="455">
        <f t="shared" si="33"/>
        <v>261</v>
      </c>
      <c r="L399" s="455">
        <f t="shared" si="34"/>
        <v>2349</v>
      </c>
      <c r="M399" s="455">
        <f t="shared" si="35"/>
        <v>-2349</v>
      </c>
      <c r="N399" s="56" t="str">
        <f>IFERROR(VLOOKUP($H399,'Leistungsn. BE m IV-R u Abklär '!N:N,1,0),"")</f>
        <v xml:space="preserve"> </v>
      </c>
    </row>
    <row r="400" spans="1:14" ht="13.5" customHeight="1" x14ac:dyDescent="0.2">
      <c r="A400" s="307"/>
      <c r="B400" s="307"/>
      <c r="C400" s="307"/>
      <c r="D400" s="307"/>
      <c r="E400" s="308"/>
      <c r="F400" s="308"/>
      <c r="G400" s="309"/>
      <c r="H400" s="453" t="str">
        <f t="shared" si="30"/>
        <v xml:space="preserve"> </v>
      </c>
      <c r="I400" s="454" t="str">
        <f t="shared" si="31"/>
        <v>01.01.2026</v>
      </c>
      <c r="J400" s="454" t="str">
        <f t="shared" si="32"/>
        <v>31.12.2026</v>
      </c>
      <c r="K400" s="455">
        <f t="shared" si="33"/>
        <v>261</v>
      </c>
      <c r="L400" s="455">
        <f t="shared" si="34"/>
        <v>2349</v>
      </c>
      <c r="M400" s="455">
        <f t="shared" si="35"/>
        <v>-2349</v>
      </c>
      <c r="N400" s="56" t="str">
        <f>IFERROR(VLOOKUP($H400,'Leistungsn. BE m IV-R u Abklär '!N:N,1,0),"")</f>
        <v xml:space="preserve"> </v>
      </c>
    </row>
    <row r="401" spans="1:14" ht="13.5" customHeight="1" x14ac:dyDescent="0.2">
      <c r="A401" s="307"/>
      <c r="B401" s="307"/>
      <c r="C401" s="307"/>
      <c r="D401" s="307"/>
      <c r="E401" s="308"/>
      <c r="F401" s="308"/>
      <c r="G401" s="309"/>
      <c r="H401" s="453" t="str">
        <f t="shared" si="30"/>
        <v xml:space="preserve"> </v>
      </c>
      <c r="I401" s="454" t="str">
        <f t="shared" si="31"/>
        <v>01.01.2026</v>
      </c>
      <c r="J401" s="454" t="str">
        <f t="shared" si="32"/>
        <v>31.12.2026</v>
      </c>
      <c r="K401" s="455">
        <f t="shared" si="33"/>
        <v>261</v>
      </c>
      <c r="L401" s="455">
        <f t="shared" si="34"/>
        <v>2349</v>
      </c>
      <c r="M401" s="455">
        <f t="shared" si="35"/>
        <v>-2349</v>
      </c>
      <c r="N401" s="56" t="str">
        <f>IFERROR(VLOOKUP($H401,'Leistungsn. BE m IV-R u Abklär '!N:N,1,0),"")</f>
        <v xml:space="preserve"> </v>
      </c>
    </row>
    <row r="402" spans="1:14" ht="13.5" customHeight="1" x14ac:dyDescent="0.2">
      <c r="A402" s="307"/>
      <c r="B402" s="307"/>
      <c r="C402" s="307"/>
      <c r="D402" s="307"/>
      <c r="E402" s="308"/>
      <c r="F402" s="308"/>
      <c r="G402" s="309"/>
      <c r="H402" s="453" t="str">
        <f t="shared" si="30"/>
        <v xml:space="preserve"> </v>
      </c>
      <c r="I402" s="454" t="str">
        <f t="shared" si="31"/>
        <v>01.01.2026</v>
      </c>
      <c r="J402" s="454" t="str">
        <f t="shared" si="32"/>
        <v>31.12.2026</v>
      </c>
      <c r="K402" s="455">
        <f t="shared" si="33"/>
        <v>261</v>
      </c>
      <c r="L402" s="455">
        <f t="shared" si="34"/>
        <v>2349</v>
      </c>
      <c r="M402" s="455">
        <f t="shared" si="35"/>
        <v>-2349</v>
      </c>
      <c r="N402" s="56" t="str">
        <f>IFERROR(VLOOKUP($H402,'Leistungsn. BE m IV-R u Abklär '!N:N,1,0),"")</f>
        <v xml:space="preserve"> </v>
      </c>
    </row>
    <row r="403" spans="1:14" ht="13.5" customHeight="1" x14ac:dyDescent="0.2">
      <c r="A403" s="307"/>
      <c r="B403" s="307"/>
      <c r="C403" s="307"/>
      <c r="D403" s="307"/>
      <c r="E403" s="308"/>
      <c r="F403" s="308"/>
      <c r="G403" s="309"/>
      <c r="H403" s="453" t="str">
        <f t="shared" si="30"/>
        <v xml:space="preserve"> </v>
      </c>
      <c r="I403" s="454" t="str">
        <f t="shared" si="31"/>
        <v>01.01.2026</v>
      </c>
      <c r="J403" s="454" t="str">
        <f t="shared" si="32"/>
        <v>31.12.2026</v>
      </c>
      <c r="K403" s="455">
        <f t="shared" si="33"/>
        <v>261</v>
      </c>
      <c r="L403" s="455">
        <f t="shared" si="34"/>
        <v>2349</v>
      </c>
      <c r="M403" s="455">
        <f t="shared" si="35"/>
        <v>-2349</v>
      </c>
      <c r="N403" s="56" t="str">
        <f>IFERROR(VLOOKUP($H403,'Leistungsn. BE m IV-R u Abklär '!N:N,1,0),"")</f>
        <v xml:space="preserve"> </v>
      </c>
    </row>
    <row r="404" spans="1:14" ht="13.5" customHeight="1" x14ac:dyDescent="0.2">
      <c r="A404" s="307"/>
      <c r="B404" s="307"/>
      <c r="C404" s="307"/>
      <c r="D404" s="307"/>
      <c r="E404" s="308"/>
      <c r="F404" s="308"/>
      <c r="G404" s="309"/>
      <c r="H404" s="453" t="str">
        <f t="shared" si="30"/>
        <v xml:space="preserve"> </v>
      </c>
      <c r="I404" s="454" t="str">
        <f t="shared" si="31"/>
        <v>01.01.2026</v>
      </c>
      <c r="J404" s="454" t="str">
        <f t="shared" si="32"/>
        <v>31.12.2026</v>
      </c>
      <c r="K404" s="455">
        <f t="shared" si="33"/>
        <v>261</v>
      </c>
      <c r="L404" s="455">
        <f t="shared" si="34"/>
        <v>2349</v>
      </c>
      <c r="M404" s="455">
        <f t="shared" si="35"/>
        <v>-2349</v>
      </c>
      <c r="N404" s="56" t="str">
        <f>IFERROR(VLOOKUP($H404,'Leistungsn. BE m IV-R u Abklär '!N:N,1,0),"")</f>
        <v xml:space="preserve"> </v>
      </c>
    </row>
    <row r="405" spans="1:14" ht="13.5" customHeight="1" x14ac:dyDescent="0.2">
      <c r="A405" s="307"/>
      <c r="B405" s="307"/>
      <c r="C405" s="307"/>
      <c r="D405" s="307"/>
      <c r="E405" s="308"/>
      <c r="F405" s="308"/>
      <c r="G405" s="309"/>
      <c r="H405" s="453" t="str">
        <f t="shared" ref="H405:H468" si="36">CONCATENATE(A405," ",B405)</f>
        <v xml:space="preserve"> </v>
      </c>
      <c r="I405" s="454" t="str">
        <f t="shared" ref="I405:I468" si="37">IF(YEAR($E405)&lt;$B$4,CONCATENATE("01.01.",$B$4),$E405)</f>
        <v>01.01.2026</v>
      </c>
      <c r="J405" s="454" t="str">
        <f t="shared" ref="J405:J468" si="38">IF(F405="",CONCATENATE("31.12.",$B$4),F405)</f>
        <v>31.12.2026</v>
      </c>
      <c r="K405" s="455">
        <f t="shared" ref="K405:K468" si="39">NETWORKDAYS(I405,J405)</f>
        <v>261</v>
      </c>
      <c r="L405" s="455">
        <f t="shared" ref="L405:L468" si="40">K405*9</f>
        <v>2349</v>
      </c>
      <c r="M405" s="455">
        <f t="shared" ref="M405:M468" si="41">G405-L405</f>
        <v>-2349</v>
      </c>
      <c r="N405" s="56" t="str">
        <f>IFERROR(VLOOKUP($H405,'Leistungsn. BE m IV-R u Abklär '!N:N,1,0),"")</f>
        <v xml:space="preserve"> </v>
      </c>
    </row>
    <row r="406" spans="1:14" ht="13.5" customHeight="1" x14ac:dyDescent="0.2">
      <c r="A406" s="307"/>
      <c r="B406" s="307"/>
      <c r="C406" s="307"/>
      <c r="D406" s="307"/>
      <c r="E406" s="308"/>
      <c r="F406" s="308"/>
      <c r="G406" s="309"/>
      <c r="H406" s="453" t="str">
        <f t="shared" si="36"/>
        <v xml:space="preserve"> </v>
      </c>
      <c r="I406" s="454" t="str">
        <f t="shared" si="37"/>
        <v>01.01.2026</v>
      </c>
      <c r="J406" s="454" t="str">
        <f t="shared" si="38"/>
        <v>31.12.2026</v>
      </c>
      <c r="K406" s="455">
        <f t="shared" si="39"/>
        <v>261</v>
      </c>
      <c r="L406" s="455">
        <f t="shared" si="40"/>
        <v>2349</v>
      </c>
      <c r="M406" s="455">
        <f t="shared" si="41"/>
        <v>-2349</v>
      </c>
      <c r="N406" s="56" t="str">
        <f>IFERROR(VLOOKUP($H406,'Leistungsn. BE m IV-R u Abklär '!N:N,1,0),"")</f>
        <v xml:space="preserve"> </v>
      </c>
    </row>
    <row r="407" spans="1:14" ht="13.5" customHeight="1" x14ac:dyDescent="0.2">
      <c r="A407" s="307"/>
      <c r="B407" s="307"/>
      <c r="C407" s="307"/>
      <c r="D407" s="307"/>
      <c r="E407" s="308"/>
      <c r="F407" s="308"/>
      <c r="G407" s="309"/>
      <c r="H407" s="453" t="str">
        <f t="shared" si="36"/>
        <v xml:space="preserve"> </v>
      </c>
      <c r="I407" s="454" t="str">
        <f t="shared" si="37"/>
        <v>01.01.2026</v>
      </c>
      <c r="J407" s="454" t="str">
        <f t="shared" si="38"/>
        <v>31.12.2026</v>
      </c>
      <c r="K407" s="455">
        <f t="shared" si="39"/>
        <v>261</v>
      </c>
      <c r="L407" s="455">
        <f t="shared" si="40"/>
        <v>2349</v>
      </c>
      <c r="M407" s="455">
        <f t="shared" si="41"/>
        <v>-2349</v>
      </c>
      <c r="N407" s="56" t="str">
        <f>IFERROR(VLOOKUP($H407,'Leistungsn. BE m IV-R u Abklär '!N:N,1,0),"")</f>
        <v xml:space="preserve"> </v>
      </c>
    </row>
    <row r="408" spans="1:14" ht="13.5" customHeight="1" x14ac:dyDescent="0.2">
      <c r="A408" s="307"/>
      <c r="B408" s="307"/>
      <c r="C408" s="307"/>
      <c r="D408" s="307"/>
      <c r="E408" s="308"/>
      <c r="F408" s="308"/>
      <c r="G408" s="309"/>
      <c r="H408" s="453" t="str">
        <f t="shared" si="36"/>
        <v xml:space="preserve"> </v>
      </c>
      <c r="I408" s="454" t="str">
        <f t="shared" si="37"/>
        <v>01.01.2026</v>
      </c>
      <c r="J408" s="454" t="str">
        <f t="shared" si="38"/>
        <v>31.12.2026</v>
      </c>
      <c r="K408" s="455">
        <f t="shared" si="39"/>
        <v>261</v>
      </c>
      <c r="L408" s="455">
        <f t="shared" si="40"/>
        <v>2349</v>
      </c>
      <c r="M408" s="455">
        <f t="shared" si="41"/>
        <v>-2349</v>
      </c>
      <c r="N408" s="56" t="str">
        <f>IFERROR(VLOOKUP($H408,'Leistungsn. BE m IV-R u Abklär '!N:N,1,0),"")</f>
        <v xml:space="preserve"> </v>
      </c>
    </row>
    <row r="409" spans="1:14" ht="13.5" customHeight="1" x14ac:dyDescent="0.2">
      <c r="A409" s="307"/>
      <c r="B409" s="307"/>
      <c r="C409" s="307"/>
      <c r="D409" s="307"/>
      <c r="E409" s="308"/>
      <c r="F409" s="308"/>
      <c r="G409" s="309"/>
      <c r="H409" s="453" t="str">
        <f t="shared" si="36"/>
        <v xml:space="preserve"> </v>
      </c>
      <c r="I409" s="454" t="str">
        <f t="shared" si="37"/>
        <v>01.01.2026</v>
      </c>
      <c r="J409" s="454" t="str">
        <f t="shared" si="38"/>
        <v>31.12.2026</v>
      </c>
      <c r="K409" s="455">
        <f t="shared" si="39"/>
        <v>261</v>
      </c>
      <c r="L409" s="455">
        <f t="shared" si="40"/>
        <v>2349</v>
      </c>
      <c r="M409" s="455">
        <f t="shared" si="41"/>
        <v>-2349</v>
      </c>
      <c r="N409" s="56" t="str">
        <f>IFERROR(VLOOKUP($H409,'Leistungsn. BE m IV-R u Abklär '!N:N,1,0),"")</f>
        <v xml:space="preserve"> </v>
      </c>
    </row>
    <row r="410" spans="1:14" ht="13.5" customHeight="1" x14ac:dyDescent="0.2">
      <c r="A410" s="307"/>
      <c r="B410" s="307"/>
      <c r="C410" s="307"/>
      <c r="D410" s="307"/>
      <c r="E410" s="308"/>
      <c r="F410" s="308"/>
      <c r="G410" s="309"/>
      <c r="H410" s="453" t="str">
        <f t="shared" si="36"/>
        <v xml:space="preserve"> </v>
      </c>
      <c r="I410" s="454" t="str">
        <f t="shared" si="37"/>
        <v>01.01.2026</v>
      </c>
      <c r="J410" s="454" t="str">
        <f t="shared" si="38"/>
        <v>31.12.2026</v>
      </c>
      <c r="K410" s="455">
        <f t="shared" si="39"/>
        <v>261</v>
      </c>
      <c r="L410" s="455">
        <f t="shared" si="40"/>
        <v>2349</v>
      </c>
      <c r="M410" s="455">
        <f t="shared" si="41"/>
        <v>-2349</v>
      </c>
      <c r="N410" s="56" t="str">
        <f>IFERROR(VLOOKUP($H410,'Leistungsn. BE m IV-R u Abklär '!N:N,1,0),"")</f>
        <v xml:space="preserve"> </v>
      </c>
    </row>
    <row r="411" spans="1:14" ht="13.5" customHeight="1" x14ac:dyDescent="0.2">
      <c r="A411" s="307"/>
      <c r="B411" s="307"/>
      <c r="C411" s="307"/>
      <c r="D411" s="307"/>
      <c r="E411" s="308"/>
      <c r="F411" s="308"/>
      <c r="G411" s="309"/>
      <c r="H411" s="453" t="str">
        <f t="shared" si="36"/>
        <v xml:space="preserve"> </v>
      </c>
      <c r="I411" s="454" t="str">
        <f t="shared" si="37"/>
        <v>01.01.2026</v>
      </c>
      <c r="J411" s="454" t="str">
        <f t="shared" si="38"/>
        <v>31.12.2026</v>
      </c>
      <c r="K411" s="455">
        <f t="shared" si="39"/>
        <v>261</v>
      </c>
      <c r="L411" s="455">
        <f t="shared" si="40"/>
        <v>2349</v>
      </c>
      <c r="M411" s="455">
        <f t="shared" si="41"/>
        <v>-2349</v>
      </c>
      <c r="N411" s="56" t="str">
        <f>IFERROR(VLOOKUP($H411,'Leistungsn. BE m IV-R u Abklär '!N:N,1,0),"")</f>
        <v xml:space="preserve"> </v>
      </c>
    </row>
    <row r="412" spans="1:14" ht="13.5" customHeight="1" x14ac:dyDescent="0.2">
      <c r="A412" s="307"/>
      <c r="B412" s="307"/>
      <c r="C412" s="307"/>
      <c r="D412" s="307"/>
      <c r="E412" s="308"/>
      <c r="F412" s="308"/>
      <c r="G412" s="309"/>
      <c r="H412" s="453" t="str">
        <f t="shared" si="36"/>
        <v xml:space="preserve"> </v>
      </c>
      <c r="I412" s="454" t="str">
        <f t="shared" si="37"/>
        <v>01.01.2026</v>
      </c>
      <c r="J412" s="454" t="str">
        <f t="shared" si="38"/>
        <v>31.12.2026</v>
      </c>
      <c r="K412" s="455">
        <f t="shared" si="39"/>
        <v>261</v>
      </c>
      <c r="L412" s="455">
        <f t="shared" si="40"/>
        <v>2349</v>
      </c>
      <c r="M412" s="455">
        <f t="shared" si="41"/>
        <v>-2349</v>
      </c>
      <c r="N412" s="56" t="str">
        <f>IFERROR(VLOOKUP($H412,'Leistungsn. BE m IV-R u Abklär '!N:N,1,0),"")</f>
        <v xml:space="preserve"> </v>
      </c>
    </row>
    <row r="413" spans="1:14" ht="13.5" customHeight="1" x14ac:dyDescent="0.2">
      <c r="A413" s="307"/>
      <c r="B413" s="307"/>
      <c r="C413" s="307"/>
      <c r="D413" s="307"/>
      <c r="E413" s="308"/>
      <c r="F413" s="308"/>
      <c r="G413" s="309"/>
      <c r="H413" s="453" t="str">
        <f t="shared" si="36"/>
        <v xml:space="preserve"> </v>
      </c>
      <c r="I413" s="454" t="str">
        <f t="shared" si="37"/>
        <v>01.01.2026</v>
      </c>
      <c r="J413" s="454" t="str">
        <f t="shared" si="38"/>
        <v>31.12.2026</v>
      </c>
      <c r="K413" s="455">
        <f t="shared" si="39"/>
        <v>261</v>
      </c>
      <c r="L413" s="455">
        <f t="shared" si="40"/>
        <v>2349</v>
      </c>
      <c r="M413" s="455">
        <f t="shared" si="41"/>
        <v>-2349</v>
      </c>
      <c r="N413" s="56" t="str">
        <f>IFERROR(VLOOKUP($H413,'Leistungsn. BE m IV-R u Abklär '!N:N,1,0),"")</f>
        <v xml:space="preserve"> </v>
      </c>
    </row>
    <row r="414" spans="1:14" ht="13.5" customHeight="1" x14ac:dyDescent="0.2">
      <c r="A414" s="307"/>
      <c r="B414" s="307"/>
      <c r="C414" s="307"/>
      <c r="D414" s="307"/>
      <c r="E414" s="308"/>
      <c r="F414" s="308"/>
      <c r="G414" s="309"/>
      <c r="H414" s="453" t="str">
        <f t="shared" si="36"/>
        <v xml:space="preserve"> </v>
      </c>
      <c r="I414" s="454" t="str">
        <f t="shared" si="37"/>
        <v>01.01.2026</v>
      </c>
      <c r="J414" s="454" t="str">
        <f t="shared" si="38"/>
        <v>31.12.2026</v>
      </c>
      <c r="K414" s="455">
        <f t="shared" si="39"/>
        <v>261</v>
      </c>
      <c r="L414" s="455">
        <f t="shared" si="40"/>
        <v>2349</v>
      </c>
      <c r="M414" s="455">
        <f t="shared" si="41"/>
        <v>-2349</v>
      </c>
      <c r="N414" s="56" t="str">
        <f>IFERROR(VLOOKUP($H414,'Leistungsn. BE m IV-R u Abklär '!N:N,1,0),"")</f>
        <v xml:space="preserve"> </v>
      </c>
    </row>
    <row r="415" spans="1:14" ht="13.5" customHeight="1" x14ac:dyDescent="0.2">
      <c r="A415" s="307"/>
      <c r="B415" s="307"/>
      <c r="C415" s="307"/>
      <c r="D415" s="307"/>
      <c r="E415" s="308"/>
      <c r="F415" s="308"/>
      <c r="G415" s="309"/>
      <c r="H415" s="453" t="str">
        <f t="shared" si="36"/>
        <v xml:space="preserve"> </v>
      </c>
      <c r="I415" s="454" t="str">
        <f t="shared" si="37"/>
        <v>01.01.2026</v>
      </c>
      <c r="J415" s="454" t="str">
        <f t="shared" si="38"/>
        <v>31.12.2026</v>
      </c>
      <c r="K415" s="455">
        <f t="shared" si="39"/>
        <v>261</v>
      </c>
      <c r="L415" s="455">
        <f t="shared" si="40"/>
        <v>2349</v>
      </c>
      <c r="M415" s="455">
        <f t="shared" si="41"/>
        <v>-2349</v>
      </c>
      <c r="N415" s="56" t="str">
        <f>IFERROR(VLOOKUP($H415,'Leistungsn. BE m IV-R u Abklär '!N:N,1,0),"")</f>
        <v xml:space="preserve"> </v>
      </c>
    </row>
    <row r="416" spans="1:14" ht="13.5" customHeight="1" x14ac:dyDescent="0.2">
      <c r="A416" s="307"/>
      <c r="B416" s="307"/>
      <c r="C416" s="307"/>
      <c r="D416" s="307"/>
      <c r="E416" s="308"/>
      <c r="F416" s="308"/>
      <c r="G416" s="309"/>
      <c r="H416" s="453" t="str">
        <f t="shared" si="36"/>
        <v xml:space="preserve"> </v>
      </c>
      <c r="I416" s="454" t="str">
        <f t="shared" si="37"/>
        <v>01.01.2026</v>
      </c>
      <c r="J416" s="454" t="str">
        <f t="shared" si="38"/>
        <v>31.12.2026</v>
      </c>
      <c r="K416" s="455">
        <f t="shared" si="39"/>
        <v>261</v>
      </c>
      <c r="L416" s="455">
        <f t="shared" si="40"/>
        <v>2349</v>
      </c>
      <c r="M416" s="455">
        <f t="shared" si="41"/>
        <v>-2349</v>
      </c>
      <c r="N416" s="56" t="str">
        <f>IFERROR(VLOOKUP($H416,'Leistungsn. BE m IV-R u Abklär '!N:N,1,0),"")</f>
        <v xml:space="preserve"> </v>
      </c>
    </row>
    <row r="417" spans="1:14" ht="13.5" customHeight="1" x14ac:dyDescent="0.2">
      <c r="A417" s="307"/>
      <c r="B417" s="307"/>
      <c r="C417" s="307"/>
      <c r="D417" s="307"/>
      <c r="E417" s="308"/>
      <c r="F417" s="308"/>
      <c r="G417" s="309"/>
      <c r="H417" s="453" t="str">
        <f t="shared" si="36"/>
        <v xml:space="preserve"> </v>
      </c>
      <c r="I417" s="454" t="str">
        <f t="shared" si="37"/>
        <v>01.01.2026</v>
      </c>
      <c r="J417" s="454" t="str">
        <f t="shared" si="38"/>
        <v>31.12.2026</v>
      </c>
      <c r="K417" s="455">
        <f t="shared" si="39"/>
        <v>261</v>
      </c>
      <c r="L417" s="455">
        <f t="shared" si="40"/>
        <v>2349</v>
      </c>
      <c r="M417" s="455">
        <f t="shared" si="41"/>
        <v>-2349</v>
      </c>
      <c r="N417" s="56" t="str">
        <f>IFERROR(VLOOKUP($H417,'Leistungsn. BE m IV-R u Abklär '!N:N,1,0),"")</f>
        <v xml:space="preserve"> </v>
      </c>
    </row>
    <row r="418" spans="1:14" ht="13.5" customHeight="1" x14ac:dyDescent="0.2">
      <c r="A418" s="307"/>
      <c r="B418" s="307"/>
      <c r="C418" s="307"/>
      <c r="D418" s="307"/>
      <c r="E418" s="308"/>
      <c r="F418" s="308"/>
      <c r="G418" s="309"/>
      <c r="H418" s="453" t="str">
        <f t="shared" si="36"/>
        <v xml:space="preserve"> </v>
      </c>
      <c r="I418" s="454" t="str">
        <f t="shared" si="37"/>
        <v>01.01.2026</v>
      </c>
      <c r="J418" s="454" t="str">
        <f t="shared" si="38"/>
        <v>31.12.2026</v>
      </c>
      <c r="K418" s="455">
        <f t="shared" si="39"/>
        <v>261</v>
      </c>
      <c r="L418" s="455">
        <f t="shared" si="40"/>
        <v>2349</v>
      </c>
      <c r="M418" s="455">
        <f t="shared" si="41"/>
        <v>-2349</v>
      </c>
      <c r="N418" s="56" t="str">
        <f>IFERROR(VLOOKUP($H418,'Leistungsn. BE m IV-R u Abklär '!N:N,1,0),"")</f>
        <v xml:space="preserve"> </v>
      </c>
    </row>
    <row r="419" spans="1:14" ht="13.5" customHeight="1" x14ac:dyDescent="0.2">
      <c r="A419" s="307"/>
      <c r="B419" s="307"/>
      <c r="C419" s="307"/>
      <c r="D419" s="307"/>
      <c r="E419" s="308"/>
      <c r="F419" s="308"/>
      <c r="G419" s="309"/>
      <c r="H419" s="453" t="str">
        <f t="shared" si="36"/>
        <v xml:space="preserve"> </v>
      </c>
      <c r="I419" s="454" t="str">
        <f t="shared" si="37"/>
        <v>01.01.2026</v>
      </c>
      <c r="J419" s="454" t="str">
        <f t="shared" si="38"/>
        <v>31.12.2026</v>
      </c>
      <c r="K419" s="455">
        <f t="shared" si="39"/>
        <v>261</v>
      </c>
      <c r="L419" s="455">
        <f t="shared" si="40"/>
        <v>2349</v>
      </c>
      <c r="M419" s="455">
        <f t="shared" si="41"/>
        <v>-2349</v>
      </c>
      <c r="N419" s="56" t="str">
        <f>IFERROR(VLOOKUP($H419,'Leistungsn. BE m IV-R u Abklär '!N:N,1,0),"")</f>
        <v xml:space="preserve"> </v>
      </c>
    </row>
    <row r="420" spans="1:14" ht="13.5" customHeight="1" x14ac:dyDescent="0.2">
      <c r="A420" s="307"/>
      <c r="B420" s="307"/>
      <c r="C420" s="307"/>
      <c r="D420" s="307"/>
      <c r="E420" s="308"/>
      <c r="F420" s="308"/>
      <c r="G420" s="309"/>
      <c r="H420" s="453" t="str">
        <f t="shared" si="36"/>
        <v xml:space="preserve"> </v>
      </c>
      <c r="I420" s="454" t="str">
        <f t="shared" si="37"/>
        <v>01.01.2026</v>
      </c>
      <c r="J420" s="454" t="str">
        <f t="shared" si="38"/>
        <v>31.12.2026</v>
      </c>
      <c r="K420" s="455">
        <f t="shared" si="39"/>
        <v>261</v>
      </c>
      <c r="L420" s="455">
        <f t="shared" si="40"/>
        <v>2349</v>
      </c>
      <c r="M420" s="455">
        <f t="shared" si="41"/>
        <v>-2349</v>
      </c>
      <c r="N420" s="56" t="str">
        <f>IFERROR(VLOOKUP($H420,'Leistungsn. BE m IV-R u Abklär '!N:N,1,0),"")</f>
        <v xml:space="preserve"> </v>
      </c>
    </row>
    <row r="421" spans="1:14" ht="13.5" customHeight="1" x14ac:dyDescent="0.2">
      <c r="A421" s="307"/>
      <c r="B421" s="307"/>
      <c r="C421" s="307"/>
      <c r="D421" s="307"/>
      <c r="E421" s="308"/>
      <c r="F421" s="308"/>
      <c r="G421" s="309"/>
      <c r="H421" s="453" t="str">
        <f t="shared" si="36"/>
        <v xml:space="preserve"> </v>
      </c>
      <c r="I421" s="454" t="str">
        <f t="shared" si="37"/>
        <v>01.01.2026</v>
      </c>
      <c r="J421" s="454" t="str">
        <f t="shared" si="38"/>
        <v>31.12.2026</v>
      </c>
      <c r="K421" s="455">
        <f t="shared" si="39"/>
        <v>261</v>
      </c>
      <c r="L421" s="455">
        <f t="shared" si="40"/>
        <v>2349</v>
      </c>
      <c r="M421" s="455">
        <f t="shared" si="41"/>
        <v>-2349</v>
      </c>
      <c r="N421" s="56" t="str">
        <f>IFERROR(VLOOKUP($H421,'Leistungsn. BE m IV-R u Abklär '!N:N,1,0),"")</f>
        <v xml:space="preserve"> </v>
      </c>
    </row>
    <row r="422" spans="1:14" ht="13.5" customHeight="1" x14ac:dyDescent="0.2">
      <c r="A422" s="307"/>
      <c r="B422" s="307"/>
      <c r="C422" s="307"/>
      <c r="D422" s="307"/>
      <c r="E422" s="308"/>
      <c r="F422" s="308"/>
      <c r="G422" s="309"/>
      <c r="H422" s="453" t="str">
        <f t="shared" si="36"/>
        <v xml:space="preserve"> </v>
      </c>
      <c r="I422" s="454" t="str">
        <f t="shared" si="37"/>
        <v>01.01.2026</v>
      </c>
      <c r="J422" s="454" t="str">
        <f t="shared" si="38"/>
        <v>31.12.2026</v>
      </c>
      <c r="K422" s="455">
        <f t="shared" si="39"/>
        <v>261</v>
      </c>
      <c r="L422" s="455">
        <f t="shared" si="40"/>
        <v>2349</v>
      </c>
      <c r="M422" s="455">
        <f t="shared" si="41"/>
        <v>-2349</v>
      </c>
      <c r="N422" s="56" t="str">
        <f>IFERROR(VLOOKUP($H422,'Leistungsn. BE m IV-R u Abklär '!N:N,1,0),"")</f>
        <v xml:space="preserve"> </v>
      </c>
    </row>
    <row r="423" spans="1:14" ht="13.5" customHeight="1" x14ac:dyDescent="0.2">
      <c r="A423" s="307"/>
      <c r="B423" s="307"/>
      <c r="C423" s="307"/>
      <c r="D423" s="307"/>
      <c r="E423" s="308"/>
      <c r="F423" s="308"/>
      <c r="G423" s="309"/>
      <c r="H423" s="453" t="str">
        <f t="shared" si="36"/>
        <v xml:space="preserve"> </v>
      </c>
      <c r="I423" s="454" t="str">
        <f t="shared" si="37"/>
        <v>01.01.2026</v>
      </c>
      <c r="J423" s="454" t="str">
        <f t="shared" si="38"/>
        <v>31.12.2026</v>
      </c>
      <c r="K423" s="455">
        <f t="shared" si="39"/>
        <v>261</v>
      </c>
      <c r="L423" s="455">
        <f t="shared" si="40"/>
        <v>2349</v>
      </c>
      <c r="M423" s="455">
        <f t="shared" si="41"/>
        <v>-2349</v>
      </c>
      <c r="N423" s="56" t="str">
        <f>IFERROR(VLOOKUP($H423,'Leistungsn. BE m IV-R u Abklär '!N:N,1,0),"")</f>
        <v xml:space="preserve"> </v>
      </c>
    </row>
    <row r="424" spans="1:14" ht="13.5" customHeight="1" x14ac:dyDescent="0.2">
      <c r="A424" s="307"/>
      <c r="B424" s="307"/>
      <c r="C424" s="307"/>
      <c r="D424" s="307"/>
      <c r="E424" s="308"/>
      <c r="F424" s="308"/>
      <c r="G424" s="309"/>
      <c r="H424" s="453" t="str">
        <f t="shared" si="36"/>
        <v xml:space="preserve"> </v>
      </c>
      <c r="I424" s="454" t="str">
        <f t="shared" si="37"/>
        <v>01.01.2026</v>
      </c>
      <c r="J424" s="454" t="str">
        <f t="shared" si="38"/>
        <v>31.12.2026</v>
      </c>
      <c r="K424" s="455">
        <f t="shared" si="39"/>
        <v>261</v>
      </c>
      <c r="L424" s="455">
        <f t="shared" si="40"/>
        <v>2349</v>
      </c>
      <c r="M424" s="455">
        <f t="shared" si="41"/>
        <v>-2349</v>
      </c>
      <c r="N424" s="56" t="str">
        <f>IFERROR(VLOOKUP($H424,'Leistungsn. BE m IV-R u Abklär '!N:N,1,0),"")</f>
        <v xml:space="preserve"> </v>
      </c>
    </row>
    <row r="425" spans="1:14" ht="13.5" customHeight="1" x14ac:dyDescent="0.2">
      <c r="A425" s="307"/>
      <c r="B425" s="307"/>
      <c r="C425" s="307"/>
      <c r="D425" s="307"/>
      <c r="E425" s="308"/>
      <c r="F425" s="308"/>
      <c r="G425" s="309"/>
      <c r="H425" s="453" t="str">
        <f t="shared" si="36"/>
        <v xml:space="preserve"> </v>
      </c>
      <c r="I425" s="454" t="str">
        <f t="shared" si="37"/>
        <v>01.01.2026</v>
      </c>
      <c r="J425" s="454" t="str">
        <f t="shared" si="38"/>
        <v>31.12.2026</v>
      </c>
      <c r="K425" s="455">
        <f t="shared" si="39"/>
        <v>261</v>
      </c>
      <c r="L425" s="455">
        <f t="shared" si="40"/>
        <v>2349</v>
      </c>
      <c r="M425" s="455">
        <f t="shared" si="41"/>
        <v>-2349</v>
      </c>
      <c r="N425" s="56" t="str">
        <f>IFERROR(VLOOKUP($H425,'Leistungsn. BE m IV-R u Abklär '!N:N,1,0),"")</f>
        <v xml:space="preserve"> </v>
      </c>
    </row>
    <row r="426" spans="1:14" ht="13.5" customHeight="1" x14ac:dyDescent="0.2">
      <c r="A426" s="307"/>
      <c r="B426" s="307"/>
      <c r="C426" s="307"/>
      <c r="D426" s="307"/>
      <c r="E426" s="308"/>
      <c r="F426" s="308"/>
      <c r="G426" s="309"/>
      <c r="H426" s="453" t="str">
        <f t="shared" si="36"/>
        <v xml:space="preserve"> </v>
      </c>
      <c r="I426" s="454" t="str">
        <f t="shared" si="37"/>
        <v>01.01.2026</v>
      </c>
      <c r="J426" s="454" t="str">
        <f t="shared" si="38"/>
        <v>31.12.2026</v>
      </c>
      <c r="K426" s="455">
        <f t="shared" si="39"/>
        <v>261</v>
      </c>
      <c r="L426" s="455">
        <f t="shared" si="40"/>
        <v>2349</v>
      </c>
      <c r="M426" s="455">
        <f t="shared" si="41"/>
        <v>-2349</v>
      </c>
      <c r="N426" s="56" t="str">
        <f>IFERROR(VLOOKUP($H426,'Leistungsn. BE m IV-R u Abklär '!N:N,1,0),"")</f>
        <v xml:space="preserve"> </v>
      </c>
    </row>
    <row r="427" spans="1:14" ht="13.5" customHeight="1" x14ac:dyDescent="0.2">
      <c r="A427" s="307"/>
      <c r="B427" s="307"/>
      <c r="C427" s="307"/>
      <c r="D427" s="307"/>
      <c r="E427" s="308"/>
      <c r="F427" s="308"/>
      <c r="G427" s="309"/>
      <c r="H427" s="453" t="str">
        <f t="shared" si="36"/>
        <v xml:space="preserve"> </v>
      </c>
      <c r="I427" s="454" t="str">
        <f t="shared" si="37"/>
        <v>01.01.2026</v>
      </c>
      <c r="J427" s="454" t="str">
        <f t="shared" si="38"/>
        <v>31.12.2026</v>
      </c>
      <c r="K427" s="455">
        <f t="shared" si="39"/>
        <v>261</v>
      </c>
      <c r="L427" s="455">
        <f t="shared" si="40"/>
        <v>2349</v>
      </c>
      <c r="M427" s="455">
        <f t="shared" si="41"/>
        <v>-2349</v>
      </c>
      <c r="N427" s="56" t="str">
        <f>IFERROR(VLOOKUP($H427,'Leistungsn. BE m IV-R u Abklär '!N:N,1,0),"")</f>
        <v xml:space="preserve"> </v>
      </c>
    </row>
    <row r="428" spans="1:14" ht="13.5" customHeight="1" x14ac:dyDescent="0.2">
      <c r="A428" s="307"/>
      <c r="B428" s="307"/>
      <c r="C428" s="307"/>
      <c r="D428" s="307"/>
      <c r="E428" s="308"/>
      <c r="F428" s="308"/>
      <c r="G428" s="309"/>
      <c r="H428" s="453" t="str">
        <f t="shared" si="36"/>
        <v xml:space="preserve"> </v>
      </c>
      <c r="I428" s="454" t="str">
        <f t="shared" si="37"/>
        <v>01.01.2026</v>
      </c>
      <c r="J428" s="454" t="str">
        <f t="shared" si="38"/>
        <v>31.12.2026</v>
      </c>
      <c r="K428" s="455">
        <f t="shared" si="39"/>
        <v>261</v>
      </c>
      <c r="L428" s="455">
        <f t="shared" si="40"/>
        <v>2349</v>
      </c>
      <c r="M428" s="455">
        <f t="shared" si="41"/>
        <v>-2349</v>
      </c>
      <c r="N428" s="56" t="str">
        <f>IFERROR(VLOOKUP($H428,'Leistungsn. BE m IV-R u Abklär '!N:N,1,0),"")</f>
        <v xml:space="preserve"> </v>
      </c>
    </row>
    <row r="429" spans="1:14" ht="13.5" customHeight="1" x14ac:dyDescent="0.2">
      <c r="A429" s="307"/>
      <c r="B429" s="307"/>
      <c r="C429" s="307"/>
      <c r="D429" s="307"/>
      <c r="E429" s="308"/>
      <c r="F429" s="308"/>
      <c r="G429" s="309"/>
      <c r="H429" s="453" t="str">
        <f t="shared" si="36"/>
        <v xml:space="preserve"> </v>
      </c>
      <c r="I429" s="454" t="str">
        <f t="shared" si="37"/>
        <v>01.01.2026</v>
      </c>
      <c r="J429" s="454" t="str">
        <f t="shared" si="38"/>
        <v>31.12.2026</v>
      </c>
      <c r="K429" s="455">
        <f t="shared" si="39"/>
        <v>261</v>
      </c>
      <c r="L429" s="455">
        <f t="shared" si="40"/>
        <v>2349</v>
      </c>
      <c r="M429" s="455">
        <f t="shared" si="41"/>
        <v>-2349</v>
      </c>
      <c r="N429" s="56" t="str">
        <f>IFERROR(VLOOKUP($H429,'Leistungsn. BE m IV-R u Abklär '!N:N,1,0),"")</f>
        <v xml:space="preserve"> </v>
      </c>
    </row>
    <row r="430" spans="1:14" ht="13.5" customHeight="1" x14ac:dyDescent="0.2">
      <c r="A430" s="307"/>
      <c r="B430" s="307"/>
      <c r="C430" s="307"/>
      <c r="D430" s="307"/>
      <c r="E430" s="308"/>
      <c r="F430" s="308"/>
      <c r="G430" s="309"/>
      <c r="H430" s="453" t="str">
        <f t="shared" si="36"/>
        <v xml:space="preserve"> </v>
      </c>
      <c r="I430" s="454" t="str">
        <f t="shared" si="37"/>
        <v>01.01.2026</v>
      </c>
      <c r="J430" s="454" t="str">
        <f t="shared" si="38"/>
        <v>31.12.2026</v>
      </c>
      <c r="K430" s="455">
        <f t="shared" si="39"/>
        <v>261</v>
      </c>
      <c r="L430" s="455">
        <f t="shared" si="40"/>
        <v>2349</v>
      </c>
      <c r="M430" s="455">
        <f t="shared" si="41"/>
        <v>-2349</v>
      </c>
      <c r="N430" s="56" t="str">
        <f>IFERROR(VLOOKUP($H430,'Leistungsn. BE m IV-R u Abklär '!N:N,1,0),"")</f>
        <v xml:space="preserve"> </v>
      </c>
    </row>
    <row r="431" spans="1:14" ht="13.5" customHeight="1" x14ac:dyDescent="0.2">
      <c r="A431" s="307"/>
      <c r="B431" s="307"/>
      <c r="C431" s="307"/>
      <c r="D431" s="307"/>
      <c r="E431" s="308"/>
      <c r="F431" s="308"/>
      <c r="G431" s="309"/>
      <c r="H431" s="453" t="str">
        <f t="shared" si="36"/>
        <v xml:space="preserve"> </v>
      </c>
      <c r="I431" s="454" t="str">
        <f t="shared" si="37"/>
        <v>01.01.2026</v>
      </c>
      <c r="J431" s="454" t="str">
        <f t="shared" si="38"/>
        <v>31.12.2026</v>
      </c>
      <c r="K431" s="455">
        <f t="shared" si="39"/>
        <v>261</v>
      </c>
      <c r="L431" s="455">
        <f t="shared" si="40"/>
        <v>2349</v>
      </c>
      <c r="M431" s="455">
        <f t="shared" si="41"/>
        <v>-2349</v>
      </c>
      <c r="N431" s="56" t="str">
        <f>IFERROR(VLOOKUP($H431,'Leistungsn. BE m IV-R u Abklär '!N:N,1,0),"")</f>
        <v xml:space="preserve"> </v>
      </c>
    </row>
    <row r="432" spans="1:14" ht="13.5" customHeight="1" x14ac:dyDescent="0.2">
      <c r="A432" s="307"/>
      <c r="B432" s="307"/>
      <c r="C432" s="307"/>
      <c r="D432" s="307"/>
      <c r="E432" s="308"/>
      <c r="F432" s="308"/>
      <c r="G432" s="309"/>
      <c r="H432" s="453" t="str">
        <f t="shared" si="36"/>
        <v xml:space="preserve"> </v>
      </c>
      <c r="I432" s="454" t="str">
        <f t="shared" si="37"/>
        <v>01.01.2026</v>
      </c>
      <c r="J432" s="454" t="str">
        <f t="shared" si="38"/>
        <v>31.12.2026</v>
      </c>
      <c r="K432" s="455">
        <f t="shared" si="39"/>
        <v>261</v>
      </c>
      <c r="L432" s="455">
        <f t="shared" si="40"/>
        <v>2349</v>
      </c>
      <c r="M432" s="455">
        <f t="shared" si="41"/>
        <v>-2349</v>
      </c>
      <c r="N432" s="56" t="str">
        <f>IFERROR(VLOOKUP($H432,'Leistungsn. BE m IV-R u Abklär '!N:N,1,0),"")</f>
        <v xml:space="preserve"> </v>
      </c>
    </row>
    <row r="433" spans="1:14" ht="13.5" customHeight="1" x14ac:dyDescent="0.2">
      <c r="A433" s="307"/>
      <c r="B433" s="307"/>
      <c r="C433" s="307"/>
      <c r="D433" s="307"/>
      <c r="E433" s="308"/>
      <c r="F433" s="308"/>
      <c r="G433" s="309"/>
      <c r="H433" s="453" t="str">
        <f t="shared" si="36"/>
        <v xml:space="preserve"> </v>
      </c>
      <c r="I433" s="454" t="str">
        <f t="shared" si="37"/>
        <v>01.01.2026</v>
      </c>
      <c r="J433" s="454" t="str">
        <f t="shared" si="38"/>
        <v>31.12.2026</v>
      </c>
      <c r="K433" s="455">
        <f t="shared" si="39"/>
        <v>261</v>
      </c>
      <c r="L433" s="455">
        <f t="shared" si="40"/>
        <v>2349</v>
      </c>
      <c r="M433" s="455">
        <f t="shared" si="41"/>
        <v>-2349</v>
      </c>
      <c r="N433" s="56" t="str">
        <f>IFERROR(VLOOKUP($H433,'Leistungsn. BE m IV-R u Abklär '!N:N,1,0),"")</f>
        <v xml:space="preserve"> </v>
      </c>
    </row>
    <row r="434" spans="1:14" ht="13.5" customHeight="1" x14ac:dyDescent="0.2">
      <c r="A434" s="307"/>
      <c r="B434" s="307"/>
      <c r="C434" s="307"/>
      <c r="D434" s="307"/>
      <c r="E434" s="308"/>
      <c r="F434" s="308"/>
      <c r="G434" s="309"/>
      <c r="H434" s="453" t="str">
        <f t="shared" si="36"/>
        <v xml:space="preserve"> </v>
      </c>
      <c r="I434" s="454" t="str">
        <f t="shared" si="37"/>
        <v>01.01.2026</v>
      </c>
      <c r="J434" s="454" t="str">
        <f t="shared" si="38"/>
        <v>31.12.2026</v>
      </c>
      <c r="K434" s="455">
        <f t="shared" si="39"/>
        <v>261</v>
      </c>
      <c r="L434" s="455">
        <f t="shared" si="40"/>
        <v>2349</v>
      </c>
      <c r="M434" s="455">
        <f t="shared" si="41"/>
        <v>-2349</v>
      </c>
      <c r="N434" s="56" t="str">
        <f>IFERROR(VLOOKUP($H434,'Leistungsn. BE m IV-R u Abklär '!N:N,1,0),"")</f>
        <v xml:space="preserve"> </v>
      </c>
    </row>
    <row r="435" spans="1:14" ht="13.5" customHeight="1" x14ac:dyDescent="0.2">
      <c r="A435" s="307"/>
      <c r="B435" s="307"/>
      <c r="C435" s="307"/>
      <c r="D435" s="307"/>
      <c r="E435" s="308"/>
      <c r="F435" s="308"/>
      <c r="G435" s="309"/>
      <c r="H435" s="453" t="str">
        <f t="shared" si="36"/>
        <v xml:space="preserve"> </v>
      </c>
      <c r="I435" s="454" t="str">
        <f t="shared" si="37"/>
        <v>01.01.2026</v>
      </c>
      <c r="J435" s="454" t="str">
        <f t="shared" si="38"/>
        <v>31.12.2026</v>
      </c>
      <c r="K435" s="455">
        <f t="shared" si="39"/>
        <v>261</v>
      </c>
      <c r="L435" s="455">
        <f t="shared" si="40"/>
        <v>2349</v>
      </c>
      <c r="M435" s="455">
        <f t="shared" si="41"/>
        <v>-2349</v>
      </c>
      <c r="N435" s="56" t="str">
        <f>IFERROR(VLOOKUP($H435,'Leistungsn. BE m IV-R u Abklär '!N:N,1,0),"")</f>
        <v xml:space="preserve"> </v>
      </c>
    </row>
    <row r="436" spans="1:14" ht="13.5" customHeight="1" x14ac:dyDescent="0.2">
      <c r="A436" s="307"/>
      <c r="B436" s="307"/>
      <c r="C436" s="307"/>
      <c r="D436" s="307"/>
      <c r="E436" s="308"/>
      <c r="F436" s="308"/>
      <c r="G436" s="309"/>
      <c r="H436" s="453" t="str">
        <f t="shared" si="36"/>
        <v xml:space="preserve"> </v>
      </c>
      <c r="I436" s="454" t="str">
        <f t="shared" si="37"/>
        <v>01.01.2026</v>
      </c>
      <c r="J436" s="454" t="str">
        <f t="shared" si="38"/>
        <v>31.12.2026</v>
      </c>
      <c r="K436" s="455">
        <f t="shared" si="39"/>
        <v>261</v>
      </c>
      <c r="L436" s="455">
        <f t="shared" si="40"/>
        <v>2349</v>
      </c>
      <c r="M436" s="455">
        <f t="shared" si="41"/>
        <v>-2349</v>
      </c>
      <c r="N436" s="56" t="str">
        <f>IFERROR(VLOOKUP($H436,'Leistungsn. BE m IV-R u Abklär '!N:N,1,0),"")</f>
        <v xml:space="preserve"> </v>
      </c>
    </row>
    <row r="437" spans="1:14" ht="13.5" customHeight="1" x14ac:dyDescent="0.2">
      <c r="A437" s="307"/>
      <c r="B437" s="307"/>
      <c r="C437" s="307"/>
      <c r="D437" s="307"/>
      <c r="E437" s="308"/>
      <c r="F437" s="308"/>
      <c r="G437" s="309"/>
      <c r="H437" s="453" t="str">
        <f t="shared" si="36"/>
        <v xml:space="preserve"> </v>
      </c>
      <c r="I437" s="454" t="str">
        <f t="shared" si="37"/>
        <v>01.01.2026</v>
      </c>
      <c r="J437" s="454" t="str">
        <f t="shared" si="38"/>
        <v>31.12.2026</v>
      </c>
      <c r="K437" s="455">
        <f t="shared" si="39"/>
        <v>261</v>
      </c>
      <c r="L437" s="455">
        <f t="shared" si="40"/>
        <v>2349</v>
      </c>
      <c r="M437" s="455">
        <f t="shared" si="41"/>
        <v>-2349</v>
      </c>
      <c r="N437" s="56" t="str">
        <f>IFERROR(VLOOKUP($H437,'Leistungsn. BE m IV-R u Abklär '!N:N,1,0),"")</f>
        <v xml:space="preserve"> </v>
      </c>
    </row>
    <row r="438" spans="1:14" ht="13.5" customHeight="1" x14ac:dyDescent="0.2">
      <c r="A438" s="307"/>
      <c r="B438" s="307"/>
      <c r="C438" s="307"/>
      <c r="D438" s="307"/>
      <c r="E438" s="308"/>
      <c r="F438" s="308"/>
      <c r="G438" s="309"/>
      <c r="H438" s="453" t="str">
        <f t="shared" si="36"/>
        <v xml:space="preserve"> </v>
      </c>
      <c r="I438" s="454" t="str">
        <f t="shared" si="37"/>
        <v>01.01.2026</v>
      </c>
      <c r="J438" s="454" t="str">
        <f t="shared" si="38"/>
        <v>31.12.2026</v>
      </c>
      <c r="K438" s="455">
        <f t="shared" si="39"/>
        <v>261</v>
      </c>
      <c r="L438" s="455">
        <f t="shared" si="40"/>
        <v>2349</v>
      </c>
      <c r="M438" s="455">
        <f t="shared" si="41"/>
        <v>-2349</v>
      </c>
      <c r="N438" s="56" t="str">
        <f>IFERROR(VLOOKUP($H438,'Leistungsn. BE m IV-R u Abklär '!N:N,1,0),"")</f>
        <v xml:space="preserve"> </v>
      </c>
    </row>
    <row r="439" spans="1:14" ht="13.5" customHeight="1" x14ac:dyDescent="0.2">
      <c r="A439" s="307"/>
      <c r="B439" s="307"/>
      <c r="C439" s="307"/>
      <c r="D439" s="307"/>
      <c r="E439" s="308"/>
      <c r="F439" s="308"/>
      <c r="G439" s="309"/>
      <c r="H439" s="453" t="str">
        <f t="shared" si="36"/>
        <v xml:space="preserve"> </v>
      </c>
      <c r="I439" s="454" t="str">
        <f t="shared" si="37"/>
        <v>01.01.2026</v>
      </c>
      <c r="J439" s="454" t="str">
        <f t="shared" si="38"/>
        <v>31.12.2026</v>
      </c>
      <c r="K439" s="455">
        <f t="shared" si="39"/>
        <v>261</v>
      </c>
      <c r="L439" s="455">
        <f t="shared" si="40"/>
        <v>2349</v>
      </c>
      <c r="M439" s="455">
        <f t="shared" si="41"/>
        <v>-2349</v>
      </c>
      <c r="N439" s="56" t="str">
        <f>IFERROR(VLOOKUP($H439,'Leistungsn. BE m IV-R u Abklär '!N:N,1,0),"")</f>
        <v xml:space="preserve"> </v>
      </c>
    </row>
    <row r="440" spans="1:14" ht="13.5" customHeight="1" x14ac:dyDescent="0.2">
      <c r="A440" s="307"/>
      <c r="B440" s="307"/>
      <c r="C440" s="307"/>
      <c r="D440" s="307"/>
      <c r="E440" s="308"/>
      <c r="F440" s="308"/>
      <c r="G440" s="309"/>
      <c r="H440" s="453" t="str">
        <f t="shared" si="36"/>
        <v xml:space="preserve"> </v>
      </c>
      <c r="I440" s="454" t="str">
        <f t="shared" si="37"/>
        <v>01.01.2026</v>
      </c>
      <c r="J440" s="454" t="str">
        <f t="shared" si="38"/>
        <v>31.12.2026</v>
      </c>
      <c r="K440" s="455">
        <f t="shared" si="39"/>
        <v>261</v>
      </c>
      <c r="L440" s="455">
        <f t="shared" si="40"/>
        <v>2349</v>
      </c>
      <c r="M440" s="455">
        <f t="shared" si="41"/>
        <v>-2349</v>
      </c>
      <c r="N440" s="56" t="str">
        <f>IFERROR(VLOOKUP($H440,'Leistungsn. BE m IV-R u Abklär '!N:N,1,0),"")</f>
        <v xml:space="preserve"> </v>
      </c>
    </row>
    <row r="441" spans="1:14" ht="13.5" customHeight="1" x14ac:dyDescent="0.2">
      <c r="A441" s="307"/>
      <c r="B441" s="307"/>
      <c r="C441" s="307"/>
      <c r="D441" s="307"/>
      <c r="E441" s="308"/>
      <c r="F441" s="308"/>
      <c r="G441" s="309"/>
      <c r="H441" s="453" t="str">
        <f t="shared" si="36"/>
        <v xml:space="preserve"> </v>
      </c>
      <c r="I441" s="454" t="str">
        <f t="shared" si="37"/>
        <v>01.01.2026</v>
      </c>
      <c r="J441" s="454" t="str">
        <f t="shared" si="38"/>
        <v>31.12.2026</v>
      </c>
      <c r="K441" s="455">
        <f t="shared" si="39"/>
        <v>261</v>
      </c>
      <c r="L441" s="455">
        <f t="shared" si="40"/>
        <v>2349</v>
      </c>
      <c r="M441" s="455">
        <f t="shared" si="41"/>
        <v>-2349</v>
      </c>
      <c r="N441" s="56" t="str">
        <f>IFERROR(VLOOKUP($H441,'Leistungsn. BE m IV-R u Abklär '!N:N,1,0),"")</f>
        <v xml:space="preserve"> </v>
      </c>
    </row>
    <row r="442" spans="1:14" ht="13.5" customHeight="1" x14ac:dyDescent="0.2">
      <c r="A442" s="307"/>
      <c r="B442" s="307"/>
      <c r="C442" s="307"/>
      <c r="D442" s="307"/>
      <c r="E442" s="308"/>
      <c r="F442" s="308"/>
      <c r="G442" s="309"/>
      <c r="H442" s="453" t="str">
        <f t="shared" si="36"/>
        <v xml:space="preserve"> </v>
      </c>
      <c r="I442" s="454" t="str">
        <f t="shared" si="37"/>
        <v>01.01.2026</v>
      </c>
      <c r="J442" s="454" t="str">
        <f t="shared" si="38"/>
        <v>31.12.2026</v>
      </c>
      <c r="K442" s="455">
        <f t="shared" si="39"/>
        <v>261</v>
      </c>
      <c r="L442" s="455">
        <f t="shared" si="40"/>
        <v>2349</v>
      </c>
      <c r="M442" s="455">
        <f t="shared" si="41"/>
        <v>-2349</v>
      </c>
      <c r="N442" s="56" t="str">
        <f>IFERROR(VLOOKUP($H442,'Leistungsn. BE m IV-R u Abklär '!N:N,1,0),"")</f>
        <v xml:space="preserve"> </v>
      </c>
    </row>
    <row r="443" spans="1:14" ht="13.5" customHeight="1" x14ac:dyDescent="0.2">
      <c r="A443" s="307"/>
      <c r="B443" s="307"/>
      <c r="C443" s="307"/>
      <c r="D443" s="307"/>
      <c r="E443" s="308"/>
      <c r="F443" s="308"/>
      <c r="G443" s="309"/>
      <c r="H443" s="453" t="str">
        <f t="shared" si="36"/>
        <v xml:space="preserve"> </v>
      </c>
      <c r="I443" s="454" t="str">
        <f t="shared" si="37"/>
        <v>01.01.2026</v>
      </c>
      <c r="J443" s="454" t="str">
        <f t="shared" si="38"/>
        <v>31.12.2026</v>
      </c>
      <c r="K443" s="455">
        <f t="shared" si="39"/>
        <v>261</v>
      </c>
      <c r="L443" s="455">
        <f t="shared" si="40"/>
        <v>2349</v>
      </c>
      <c r="M443" s="455">
        <f t="shared" si="41"/>
        <v>-2349</v>
      </c>
      <c r="N443" s="56" t="str">
        <f>IFERROR(VLOOKUP($H443,'Leistungsn. BE m IV-R u Abklär '!N:N,1,0),"")</f>
        <v xml:space="preserve"> </v>
      </c>
    </row>
    <row r="444" spans="1:14" ht="13.5" customHeight="1" x14ac:dyDescent="0.2">
      <c r="A444" s="307"/>
      <c r="B444" s="307"/>
      <c r="C444" s="307"/>
      <c r="D444" s="307"/>
      <c r="E444" s="308"/>
      <c r="F444" s="308"/>
      <c r="G444" s="309"/>
      <c r="H444" s="453" t="str">
        <f t="shared" si="36"/>
        <v xml:space="preserve"> </v>
      </c>
      <c r="I444" s="454" t="str">
        <f t="shared" si="37"/>
        <v>01.01.2026</v>
      </c>
      <c r="J444" s="454" t="str">
        <f t="shared" si="38"/>
        <v>31.12.2026</v>
      </c>
      <c r="K444" s="455">
        <f t="shared" si="39"/>
        <v>261</v>
      </c>
      <c r="L444" s="455">
        <f t="shared" si="40"/>
        <v>2349</v>
      </c>
      <c r="M444" s="455">
        <f t="shared" si="41"/>
        <v>-2349</v>
      </c>
      <c r="N444" s="56" t="str">
        <f>IFERROR(VLOOKUP($H444,'Leistungsn. BE m IV-R u Abklär '!N:N,1,0),"")</f>
        <v xml:space="preserve"> </v>
      </c>
    </row>
    <row r="445" spans="1:14" ht="13.5" customHeight="1" x14ac:dyDescent="0.2">
      <c r="A445" s="307"/>
      <c r="B445" s="307"/>
      <c r="C445" s="307"/>
      <c r="D445" s="307"/>
      <c r="E445" s="308"/>
      <c r="F445" s="308"/>
      <c r="G445" s="309"/>
      <c r="H445" s="453" t="str">
        <f t="shared" si="36"/>
        <v xml:space="preserve"> </v>
      </c>
      <c r="I445" s="454" t="str">
        <f t="shared" si="37"/>
        <v>01.01.2026</v>
      </c>
      <c r="J445" s="454" t="str">
        <f t="shared" si="38"/>
        <v>31.12.2026</v>
      </c>
      <c r="K445" s="455">
        <f t="shared" si="39"/>
        <v>261</v>
      </c>
      <c r="L445" s="455">
        <f t="shared" si="40"/>
        <v>2349</v>
      </c>
      <c r="M445" s="455">
        <f t="shared" si="41"/>
        <v>-2349</v>
      </c>
      <c r="N445" s="56" t="str">
        <f>IFERROR(VLOOKUP($H445,'Leistungsn. BE m IV-R u Abklär '!N:N,1,0),"")</f>
        <v xml:space="preserve"> </v>
      </c>
    </row>
    <row r="446" spans="1:14" ht="13.5" customHeight="1" x14ac:dyDescent="0.2">
      <c r="A446" s="307"/>
      <c r="B446" s="307"/>
      <c r="C446" s="307"/>
      <c r="D446" s="307"/>
      <c r="E446" s="308"/>
      <c r="F446" s="308"/>
      <c r="G446" s="309"/>
      <c r="H446" s="453" t="str">
        <f t="shared" si="36"/>
        <v xml:space="preserve"> </v>
      </c>
      <c r="I446" s="454" t="str">
        <f t="shared" si="37"/>
        <v>01.01.2026</v>
      </c>
      <c r="J446" s="454" t="str">
        <f t="shared" si="38"/>
        <v>31.12.2026</v>
      </c>
      <c r="K446" s="455">
        <f t="shared" si="39"/>
        <v>261</v>
      </c>
      <c r="L446" s="455">
        <f t="shared" si="40"/>
        <v>2349</v>
      </c>
      <c r="M446" s="455">
        <f t="shared" si="41"/>
        <v>-2349</v>
      </c>
      <c r="N446" s="56" t="str">
        <f>IFERROR(VLOOKUP($H446,'Leistungsn. BE m IV-R u Abklär '!N:N,1,0),"")</f>
        <v xml:space="preserve"> </v>
      </c>
    </row>
    <row r="447" spans="1:14" ht="13.5" customHeight="1" x14ac:dyDescent="0.2">
      <c r="A447" s="307"/>
      <c r="B447" s="307"/>
      <c r="C447" s="307"/>
      <c r="D447" s="307"/>
      <c r="E447" s="308"/>
      <c r="F447" s="308"/>
      <c r="G447" s="309"/>
      <c r="H447" s="453" t="str">
        <f t="shared" si="36"/>
        <v xml:space="preserve"> </v>
      </c>
      <c r="I447" s="454" t="str">
        <f t="shared" si="37"/>
        <v>01.01.2026</v>
      </c>
      <c r="J447" s="454" t="str">
        <f t="shared" si="38"/>
        <v>31.12.2026</v>
      </c>
      <c r="K447" s="455">
        <f t="shared" si="39"/>
        <v>261</v>
      </c>
      <c r="L447" s="455">
        <f t="shared" si="40"/>
        <v>2349</v>
      </c>
      <c r="M447" s="455">
        <f t="shared" si="41"/>
        <v>-2349</v>
      </c>
      <c r="N447" s="56" t="str">
        <f>IFERROR(VLOOKUP($H447,'Leistungsn. BE m IV-R u Abklär '!N:N,1,0),"")</f>
        <v xml:space="preserve"> </v>
      </c>
    </row>
    <row r="448" spans="1:14" ht="13.5" customHeight="1" x14ac:dyDescent="0.2">
      <c r="A448" s="307"/>
      <c r="B448" s="307"/>
      <c r="C448" s="307"/>
      <c r="D448" s="307"/>
      <c r="E448" s="308"/>
      <c r="F448" s="308"/>
      <c r="G448" s="309"/>
      <c r="H448" s="453" t="str">
        <f t="shared" si="36"/>
        <v xml:space="preserve"> </v>
      </c>
      <c r="I448" s="454" t="str">
        <f t="shared" si="37"/>
        <v>01.01.2026</v>
      </c>
      <c r="J448" s="454" t="str">
        <f t="shared" si="38"/>
        <v>31.12.2026</v>
      </c>
      <c r="K448" s="455">
        <f t="shared" si="39"/>
        <v>261</v>
      </c>
      <c r="L448" s="455">
        <f t="shared" si="40"/>
        <v>2349</v>
      </c>
      <c r="M448" s="455">
        <f t="shared" si="41"/>
        <v>-2349</v>
      </c>
      <c r="N448" s="56" t="str">
        <f>IFERROR(VLOOKUP($H448,'Leistungsn. BE m IV-R u Abklär '!N:N,1,0),"")</f>
        <v xml:space="preserve"> </v>
      </c>
    </row>
    <row r="449" spans="1:14" ht="13.5" customHeight="1" x14ac:dyDescent="0.2">
      <c r="A449" s="307"/>
      <c r="B449" s="307"/>
      <c r="C449" s="307"/>
      <c r="D449" s="307"/>
      <c r="E449" s="308"/>
      <c r="F449" s="308"/>
      <c r="G449" s="309"/>
      <c r="H449" s="453" t="str">
        <f t="shared" si="36"/>
        <v xml:space="preserve"> </v>
      </c>
      <c r="I449" s="454" t="str">
        <f t="shared" si="37"/>
        <v>01.01.2026</v>
      </c>
      <c r="J449" s="454" t="str">
        <f t="shared" si="38"/>
        <v>31.12.2026</v>
      </c>
      <c r="K449" s="455">
        <f t="shared" si="39"/>
        <v>261</v>
      </c>
      <c r="L449" s="455">
        <f t="shared" si="40"/>
        <v>2349</v>
      </c>
      <c r="M449" s="455">
        <f t="shared" si="41"/>
        <v>-2349</v>
      </c>
      <c r="N449" s="56" t="str">
        <f>IFERROR(VLOOKUP($H449,'Leistungsn. BE m IV-R u Abklär '!N:N,1,0),"")</f>
        <v xml:space="preserve"> </v>
      </c>
    </row>
    <row r="450" spans="1:14" ht="13.5" customHeight="1" x14ac:dyDescent="0.2">
      <c r="A450" s="307"/>
      <c r="B450" s="307"/>
      <c r="C450" s="307"/>
      <c r="D450" s="307"/>
      <c r="E450" s="308"/>
      <c r="F450" s="308"/>
      <c r="G450" s="309"/>
      <c r="H450" s="453" t="str">
        <f t="shared" si="36"/>
        <v xml:space="preserve"> </v>
      </c>
      <c r="I450" s="454" t="str">
        <f t="shared" si="37"/>
        <v>01.01.2026</v>
      </c>
      <c r="J450" s="454" t="str">
        <f t="shared" si="38"/>
        <v>31.12.2026</v>
      </c>
      <c r="K450" s="455">
        <f t="shared" si="39"/>
        <v>261</v>
      </c>
      <c r="L450" s="455">
        <f t="shared" si="40"/>
        <v>2349</v>
      </c>
      <c r="M450" s="455">
        <f t="shared" si="41"/>
        <v>-2349</v>
      </c>
      <c r="N450" s="56" t="str">
        <f>IFERROR(VLOOKUP($H450,'Leistungsn. BE m IV-R u Abklär '!N:N,1,0),"")</f>
        <v xml:space="preserve"> </v>
      </c>
    </row>
    <row r="451" spans="1:14" ht="13.5" customHeight="1" x14ac:dyDescent="0.2">
      <c r="A451" s="307"/>
      <c r="B451" s="307"/>
      <c r="C451" s="307"/>
      <c r="D451" s="307"/>
      <c r="E451" s="308"/>
      <c r="F451" s="308"/>
      <c r="G451" s="309"/>
      <c r="H451" s="453" t="str">
        <f t="shared" si="36"/>
        <v xml:space="preserve"> </v>
      </c>
      <c r="I451" s="454" t="str">
        <f t="shared" si="37"/>
        <v>01.01.2026</v>
      </c>
      <c r="J451" s="454" t="str">
        <f t="shared" si="38"/>
        <v>31.12.2026</v>
      </c>
      <c r="K451" s="455">
        <f t="shared" si="39"/>
        <v>261</v>
      </c>
      <c r="L451" s="455">
        <f t="shared" si="40"/>
        <v>2349</v>
      </c>
      <c r="M451" s="455">
        <f t="shared" si="41"/>
        <v>-2349</v>
      </c>
      <c r="N451" s="56" t="str">
        <f>IFERROR(VLOOKUP($H451,'Leistungsn. BE m IV-R u Abklär '!N:N,1,0),"")</f>
        <v xml:space="preserve"> </v>
      </c>
    </row>
    <row r="452" spans="1:14" ht="13.5" customHeight="1" x14ac:dyDescent="0.2">
      <c r="A452" s="307"/>
      <c r="B452" s="307"/>
      <c r="C452" s="307"/>
      <c r="D452" s="307"/>
      <c r="E452" s="308"/>
      <c r="F452" s="308"/>
      <c r="G452" s="309"/>
      <c r="H452" s="453" t="str">
        <f t="shared" si="36"/>
        <v xml:space="preserve"> </v>
      </c>
      <c r="I452" s="454" t="str">
        <f t="shared" si="37"/>
        <v>01.01.2026</v>
      </c>
      <c r="J452" s="454" t="str">
        <f t="shared" si="38"/>
        <v>31.12.2026</v>
      </c>
      <c r="K452" s="455">
        <f t="shared" si="39"/>
        <v>261</v>
      </c>
      <c r="L452" s="455">
        <f t="shared" si="40"/>
        <v>2349</v>
      </c>
      <c r="M452" s="455">
        <f t="shared" si="41"/>
        <v>-2349</v>
      </c>
      <c r="N452" s="56" t="str">
        <f>IFERROR(VLOOKUP($H452,'Leistungsn. BE m IV-R u Abklär '!N:N,1,0),"")</f>
        <v xml:space="preserve"> </v>
      </c>
    </row>
    <row r="453" spans="1:14" ht="13.5" customHeight="1" x14ac:dyDescent="0.2">
      <c r="A453" s="307"/>
      <c r="B453" s="307"/>
      <c r="C453" s="307"/>
      <c r="D453" s="307"/>
      <c r="E453" s="308"/>
      <c r="F453" s="308"/>
      <c r="G453" s="309"/>
      <c r="H453" s="453" t="str">
        <f t="shared" si="36"/>
        <v xml:space="preserve"> </v>
      </c>
      <c r="I453" s="454" t="str">
        <f t="shared" si="37"/>
        <v>01.01.2026</v>
      </c>
      <c r="J453" s="454" t="str">
        <f t="shared" si="38"/>
        <v>31.12.2026</v>
      </c>
      <c r="K453" s="455">
        <f t="shared" si="39"/>
        <v>261</v>
      </c>
      <c r="L453" s="455">
        <f t="shared" si="40"/>
        <v>2349</v>
      </c>
      <c r="M453" s="455">
        <f t="shared" si="41"/>
        <v>-2349</v>
      </c>
      <c r="N453" s="56" t="str">
        <f>IFERROR(VLOOKUP($H453,'Leistungsn. BE m IV-R u Abklär '!N:N,1,0),"")</f>
        <v xml:space="preserve"> </v>
      </c>
    </row>
    <row r="454" spans="1:14" ht="13.5" customHeight="1" x14ac:dyDescent="0.2">
      <c r="A454" s="307"/>
      <c r="B454" s="307"/>
      <c r="C454" s="307"/>
      <c r="D454" s="307"/>
      <c r="E454" s="308"/>
      <c r="F454" s="308"/>
      <c r="G454" s="309"/>
      <c r="H454" s="453" t="str">
        <f t="shared" si="36"/>
        <v xml:space="preserve"> </v>
      </c>
      <c r="I454" s="454" t="str">
        <f t="shared" si="37"/>
        <v>01.01.2026</v>
      </c>
      <c r="J454" s="454" t="str">
        <f t="shared" si="38"/>
        <v>31.12.2026</v>
      </c>
      <c r="K454" s="455">
        <f t="shared" si="39"/>
        <v>261</v>
      </c>
      <c r="L454" s="455">
        <f t="shared" si="40"/>
        <v>2349</v>
      </c>
      <c r="M454" s="455">
        <f t="shared" si="41"/>
        <v>-2349</v>
      </c>
      <c r="N454" s="56" t="str">
        <f>IFERROR(VLOOKUP($H454,'Leistungsn. BE m IV-R u Abklär '!N:N,1,0),"")</f>
        <v xml:space="preserve"> </v>
      </c>
    </row>
    <row r="455" spans="1:14" ht="13.5" customHeight="1" x14ac:dyDescent="0.2">
      <c r="A455" s="307"/>
      <c r="B455" s="307"/>
      <c r="C455" s="307"/>
      <c r="D455" s="307"/>
      <c r="E455" s="308"/>
      <c r="F455" s="308"/>
      <c r="G455" s="309"/>
      <c r="H455" s="453" t="str">
        <f t="shared" si="36"/>
        <v xml:space="preserve"> </v>
      </c>
      <c r="I455" s="454" t="str">
        <f t="shared" si="37"/>
        <v>01.01.2026</v>
      </c>
      <c r="J455" s="454" t="str">
        <f t="shared" si="38"/>
        <v>31.12.2026</v>
      </c>
      <c r="K455" s="455">
        <f t="shared" si="39"/>
        <v>261</v>
      </c>
      <c r="L455" s="455">
        <f t="shared" si="40"/>
        <v>2349</v>
      </c>
      <c r="M455" s="455">
        <f t="shared" si="41"/>
        <v>-2349</v>
      </c>
      <c r="N455" s="56" t="str">
        <f>IFERROR(VLOOKUP($H455,'Leistungsn. BE m IV-R u Abklär '!N:N,1,0),"")</f>
        <v xml:space="preserve"> </v>
      </c>
    </row>
    <row r="456" spans="1:14" ht="13.5" customHeight="1" x14ac:dyDescent="0.2">
      <c r="A456" s="307"/>
      <c r="B456" s="307"/>
      <c r="C456" s="307"/>
      <c r="D456" s="307"/>
      <c r="E456" s="308"/>
      <c r="F456" s="308"/>
      <c r="G456" s="309"/>
      <c r="H456" s="453" t="str">
        <f t="shared" si="36"/>
        <v xml:space="preserve"> </v>
      </c>
      <c r="I456" s="454" t="str">
        <f t="shared" si="37"/>
        <v>01.01.2026</v>
      </c>
      <c r="J456" s="454" t="str">
        <f t="shared" si="38"/>
        <v>31.12.2026</v>
      </c>
      <c r="K456" s="455">
        <f t="shared" si="39"/>
        <v>261</v>
      </c>
      <c r="L456" s="455">
        <f t="shared" si="40"/>
        <v>2349</v>
      </c>
      <c r="M456" s="455">
        <f t="shared" si="41"/>
        <v>-2349</v>
      </c>
      <c r="N456" s="56" t="str">
        <f>IFERROR(VLOOKUP($H456,'Leistungsn. BE m IV-R u Abklär '!N:N,1,0),"")</f>
        <v xml:space="preserve"> </v>
      </c>
    </row>
    <row r="457" spans="1:14" ht="13.5" customHeight="1" x14ac:dyDescent="0.2">
      <c r="A457" s="307"/>
      <c r="B457" s="307"/>
      <c r="C457" s="307"/>
      <c r="D457" s="307"/>
      <c r="E457" s="308"/>
      <c r="F457" s="308"/>
      <c r="G457" s="309"/>
      <c r="H457" s="453" t="str">
        <f t="shared" si="36"/>
        <v xml:space="preserve"> </v>
      </c>
      <c r="I457" s="454" t="str">
        <f t="shared" si="37"/>
        <v>01.01.2026</v>
      </c>
      <c r="J457" s="454" t="str">
        <f t="shared" si="38"/>
        <v>31.12.2026</v>
      </c>
      <c r="K457" s="455">
        <f t="shared" si="39"/>
        <v>261</v>
      </c>
      <c r="L457" s="455">
        <f t="shared" si="40"/>
        <v>2349</v>
      </c>
      <c r="M457" s="455">
        <f t="shared" si="41"/>
        <v>-2349</v>
      </c>
      <c r="N457" s="56" t="str">
        <f>IFERROR(VLOOKUP($H457,'Leistungsn. BE m IV-R u Abklär '!N:N,1,0),"")</f>
        <v xml:space="preserve"> </v>
      </c>
    </row>
    <row r="458" spans="1:14" ht="13.5" customHeight="1" x14ac:dyDescent="0.2">
      <c r="A458" s="307"/>
      <c r="B458" s="307"/>
      <c r="C458" s="307"/>
      <c r="D458" s="307"/>
      <c r="E458" s="308"/>
      <c r="F458" s="308"/>
      <c r="G458" s="309"/>
      <c r="H458" s="453" t="str">
        <f t="shared" si="36"/>
        <v xml:space="preserve"> </v>
      </c>
      <c r="I458" s="454" t="str">
        <f t="shared" si="37"/>
        <v>01.01.2026</v>
      </c>
      <c r="J458" s="454" t="str">
        <f t="shared" si="38"/>
        <v>31.12.2026</v>
      </c>
      <c r="K458" s="455">
        <f t="shared" si="39"/>
        <v>261</v>
      </c>
      <c r="L458" s="455">
        <f t="shared" si="40"/>
        <v>2349</v>
      </c>
      <c r="M458" s="455">
        <f t="shared" si="41"/>
        <v>-2349</v>
      </c>
      <c r="N458" s="56" t="str">
        <f>IFERROR(VLOOKUP($H458,'Leistungsn. BE m IV-R u Abklär '!N:N,1,0),"")</f>
        <v xml:space="preserve"> </v>
      </c>
    </row>
    <row r="459" spans="1:14" ht="13.5" customHeight="1" x14ac:dyDescent="0.2">
      <c r="A459" s="307"/>
      <c r="B459" s="307"/>
      <c r="C459" s="307"/>
      <c r="D459" s="307"/>
      <c r="E459" s="308"/>
      <c r="F459" s="308"/>
      <c r="G459" s="309"/>
      <c r="H459" s="453" t="str">
        <f t="shared" si="36"/>
        <v xml:space="preserve"> </v>
      </c>
      <c r="I459" s="454" t="str">
        <f t="shared" si="37"/>
        <v>01.01.2026</v>
      </c>
      <c r="J459" s="454" t="str">
        <f t="shared" si="38"/>
        <v>31.12.2026</v>
      </c>
      <c r="K459" s="455">
        <f t="shared" si="39"/>
        <v>261</v>
      </c>
      <c r="L459" s="455">
        <f t="shared" si="40"/>
        <v>2349</v>
      </c>
      <c r="M459" s="455">
        <f t="shared" si="41"/>
        <v>-2349</v>
      </c>
      <c r="N459" s="56" t="str">
        <f>IFERROR(VLOOKUP($H459,'Leistungsn. BE m IV-R u Abklär '!N:N,1,0),"")</f>
        <v xml:space="preserve"> </v>
      </c>
    </row>
    <row r="460" spans="1:14" ht="13.5" customHeight="1" x14ac:dyDescent="0.2">
      <c r="A460" s="307"/>
      <c r="B460" s="307"/>
      <c r="C460" s="307"/>
      <c r="D460" s="307"/>
      <c r="E460" s="308"/>
      <c r="F460" s="308"/>
      <c r="G460" s="309"/>
      <c r="H460" s="453" t="str">
        <f t="shared" si="36"/>
        <v xml:space="preserve"> </v>
      </c>
      <c r="I460" s="454" t="str">
        <f t="shared" si="37"/>
        <v>01.01.2026</v>
      </c>
      <c r="J460" s="454" t="str">
        <f t="shared" si="38"/>
        <v>31.12.2026</v>
      </c>
      <c r="K460" s="455">
        <f t="shared" si="39"/>
        <v>261</v>
      </c>
      <c r="L460" s="455">
        <f t="shared" si="40"/>
        <v>2349</v>
      </c>
      <c r="M460" s="455">
        <f t="shared" si="41"/>
        <v>-2349</v>
      </c>
      <c r="N460" s="56" t="str">
        <f>IFERROR(VLOOKUP($H460,'Leistungsn. BE m IV-R u Abklär '!N:N,1,0),"")</f>
        <v xml:space="preserve"> </v>
      </c>
    </row>
    <row r="461" spans="1:14" ht="13.5" customHeight="1" x14ac:dyDescent="0.2">
      <c r="A461" s="307"/>
      <c r="B461" s="307"/>
      <c r="C461" s="307"/>
      <c r="D461" s="307"/>
      <c r="E461" s="308"/>
      <c r="F461" s="308"/>
      <c r="G461" s="309"/>
      <c r="H461" s="453" t="str">
        <f t="shared" si="36"/>
        <v xml:space="preserve"> </v>
      </c>
      <c r="I461" s="454" t="str">
        <f t="shared" si="37"/>
        <v>01.01.2026</v>
      </c>
      <c r="J461" s="454" t="str">
        <f t="shared" si="38"/>
        <v>31.12.2026</v>
      </c>
      <c r="K461" s="455">
        <f t="shared" si="39"/>
        <v>261</v>
      </c>
      <c r="L461" s="455">
        <f t="shared" si="40"/>
        <v>2349</v>
      </c>
      <c r="M461" s="455">
        <f t="shared" si="41"/>
        <v>-2349</v>
      </c>
      <c r="N461" s="56" t="str">
        <f>IFERROR(VLOOKUP($H461,'Leistungsn. BE m IV-R u Abklär '!N:N,1,0),"")</f>
        <v xml:space="preserve"> </v>
      </c>
    </row>
    <row r="462" spans="1:14" ht="13.5" customHeight="1" x14ac:dyDescent="0.2">
      <c r="A462" s="307"/>
      <c r="B462" s="307"/>
      <c r="C462" s="307"/>
      <c r="D462" s="307"/>
      <c r="E462" s="308"/>
      <c r="F462" s="308"/>
      <c r="G462" s="309"/>
      <c r="H462" s="453" t="str">
        <f t="shared" si="36"/>
        <v xml:space="preserve"> </v>
      </c>
      <c r="I462" s="454" t="str">
        <f t="shared" si="37"/>
        <v>01.01.2026</v>
      </c>
      <c r="J462" s="454" t="str">
        <f t="shared" si="38"/>
        <v>31.12.2026</v>
      </c>
      <c r="K462" s="455">
        <f t="shared" si="39"/>
        <v>261</v>
      </c>
      <c r="L462" s="455">
        <f t="shared" si="40"/>
        <v>2349</v>
      </c>
      <c r="M462" s="455">
        <f t="shared" si="41"/>
        <v>-2349</v>
      </c>
      <c r="N462" s="56" t="str">
        <f>IFERROR(VLOOKUP($H462,'Leistungsn. BE m IV-R u Abklär '!N:N,1,0),"")</f>
        <v xml:space="preserve"> </v>
      </c>
    </row>
    <row r="463" spans="1:14" ht="13.5" customHeight="1" x14ac:dyDescent="0.2">
      <c r="A463" s="307"/>
      <c r="B463" s="307"/>
      <c r="C463" s="307"/>
      <c r="D463" s="307"/>
      <c r="E463" s="308"/>
      <c r="F463" s="308"/>
      <c r="G463" s="309"/>
      <c r="H463" s="453" t="str">
        <f t="shared" si="36"/>
        <v xml:space="preserve"> </v>
      </c>
      <c r="I463" s="454" t="str">
        <f t="shared" si="37"/>
        <v>01.01.2026</v>
      </c>
      <c r="J463" s="454" t="str">
        <f t="shared" si="38"/>
        <v>31.12.2026</v>
      </c>
      <c r="K463" s="455">
        <f t="shared" si="39"/>
        <v>261</v>
      </c>
      <c r="L463" s="455">
        <f t="shared" si="40"/>
        <v>2349</v>
      </c>
      <c r="M463" s="455">
        <f t="shared" si="41"/>
        <v>-2349</v>
      </c>
      <c r="N463" s="56" t="str">
        <f>IFERROR(VLOOKUP($H463,'Leistungsn. BE m IV-R u Abklär '!N:N,1,0),"")</f>
        <v xml:space="preserve"> </v>
      </c>
    </row>
    <row r="464" spans="1:14" ht="13.5" customHeight="1" x14ac:dyDescent="0.2">
      <c r="A464" s="307"/>
      <c r="B464" s="307"/>
      <c r="C464" s="307"/>
      <c r="D464" s="307"/>
      <c r="E464" s="308"/>
      <c r="F464" s="308"/>
      <c r="G464" s="309"/>
      <c r="H464" s="453" t="str">
        <f t="shared" si="36"/>
        <v xml:space="preserve"> </v>
      </c>
      <c r="I464" s="454" t="str">
        <f t="shared" si="37"/>
        <v>01.01.2026</v>
      </c>
      <c r="J464" s="454" t="str">
        <f t="shared" si="38"/>
        <v>31.12.2026</v>
      </c>
      <c r="K464" s="455">
        <f t="shared" si="39"/>
        <v>261</v>
      </c>
      <c r="L464" s="455">
        <f t="shared" si="40"/>
        <v>2349</v>
      </c>
      <c r="M464" s="455">
        <f t="shared" si="41"/>
        <v>-2349</v>
      </c>
      <c r="N464" s="56" t="str">
        <f>IFERROR(VLOOKUP($H464,'Leistungsn. BE m IV-R u Abklär '!N:N,1,0),"")</f>
        <v xml:space="preserve"> </v>
      </c>
    </row>
    <row r="465" spans="1:14" ht="13.5" customHeight="1" x14ac:dyDescent="0.2">
      <c r="A465" s="307"/>
      <c r="B465" s="307"/>
      <c r="C465" s="307"/>
      <c r="D465" s="307"/>
      <c r="E465" s="308"/>
      <c r="F465" s="308"/>
      <c r="G465" s="309"/>
      <c r="H465" s="453" t="str">
        <f t="shared" si="36"/>
        <v xml:space="preserve"> </v>
      </c>
      <c r="I465" s="454" t="str">
        <f t="shared" si="37"/>
        <v>01.01.2026</v>
      </c>
      <c r="J465" s="454" t="str">
        <f t="shared" si="38"/>
        <v>31.12.2026</v>
      </c>
      <c r="K465" s="455">
        <f t="shared" si="39"/>
        <v>261</v>
      </c>
      <c r="L465" s="455">
        <f t="shared" si="40"/>
        <v>2349</v>
      </c>
      <c r="M465" s="455">
        <f t="shared" si="41"/>
        <v>-2349</v>
      </c>
      <c r="N465" s="56" t="str">
        <f>IFERROR(VLOOKUP($H465,'Leistungsn. BE m IV-R u Abklär '!N:N,1,0),"")</f>
        <v xml:space="preserve"> </v>
      </c>
    </row>
    <row r="466" spans="1:14" ht="13.5" customHeight="1" x14ac:dyDescent="0.2">
      <c r="A466" s="307"/>
      <c r="B466" s="307"/>
      <c r="C466" s="307"/>
      <c r="D466" s="307"/>
      <c r="E466" s="308"/>
      <c r="F466" s="308"/>
      <c r="G466" s="309"/>
      <c r="H466" s="453" t="str">
        <f t="shared" si="36"/>
        <v xml:space="preserve"> </v>
      </c>
      <c r="I466" s="454" t="str">
        <f t="shared" si="37"/>
        <v>01.01.2026</v>
      </c>
      <c r="J466" s="454" t="str">
        <f t="shared" si="38"/>
        <v>31.12.2026</v>
      </c>
      <c r="K466" s="455">
        <f t="shared" si="39"/>
        <v>261</v>
      </c>
      <c r="L466" s="455">
        <f t="shared" si="40"/>
        <v>2349</v>
      </c>
      <c r="M466" s="455">
        <f t="shared" si="41"/>
        <v>-2349</v>
      </c>
      <c r="N466" s="56" t="str">
        <f>IFERROR(VLOOKUP($H466,'Leistungsn. BE m IV-R u Abklär '!N:N,1,0),"")</f>
        <v xml:space="preserve"> </v>
      </c>
    </row>
    <row r="467" spans="1:14" ht="13.5" customHeight="1" x14ac:dyDescent="0.2">
      <c r="A467" s="307"/>
      <c r="B467" s="307"/>
      <c r="C467" s="307"/>
      <c r="D467" s="307"/>
      <c r="E467" s="308"/>
      <c r="F467" s="308"/>
      <c r="G467" s="309"/>
      <c r="H467" s="453" t="str">
        <f t="shared" si="36"/>
        <v xml:space="preserve"> </v>
      </c>
      <c r="I467" s="454" t="str">
        <f t="shared" si="37"/>
        <v>01.01.2026</v>
      </c>
      <c r="J467" s="454" t="str">
        <f t="shared" si="38"/>
        <v>31.12.2026</v>
      </c>
      <c r="K467" s="455">
        <f t="shared" si="39"/>
        <v>261</v>
      </c>
      <c r="L467" s="455">
        <f t="shared" si="40"/>
        <v>2349</v>
      </c>
      <c r="M467" s="455">
        <f t="shared" si="41"/>
        <v>-2349</v>
      </c>
      <c r="N467" s="56" t="str">
        <f>IFERROR(VLOOKUP($H467,'Leistungsn. BE m IV-R u Abklär '!N:N,1,0),"")</f>
        <v xml:space="preserve"> </v>
      </c>
    </row>
    <row r="468" spans="1:14" ht="13.5" customHeight="1" x14ac:dyDescent="0.2">
      <c r="A468" s="307"/>
      <c r="B468" s="307"/>
      <c r="C468" s="307"/>
      <c r="D468" s="307"/>
      <c r="E468" s="308"/>
      <c r="F468" s="308"/>
      <c r="G468" s="309"/>
      <c r="H468" s="453" t="str">
        <f t="shared" si="36"/>
        <v xml:space="preserve"> </v>
      </c>
      <c r="I468" s="454" t="str">
        <f t="shared" si="37"/>
        <v>01.01.2026</v>
      </c>
      <c r="J468" s="454" t="str">
        <f t="shared" si="38"/>
        <v>31.12.2026</v>
      </c>
      <c r="K468" s="455">
        <f t="shared" si="39"/>
        <v>261</v>
      </c>
      <c r="L468" s="455">
        <f t="shared" si="40"/>
        <v>2349</v>
      </c>
      <c r="M468" s="455">
        <f t="shared" si="41"/>
        <v>-2349</v>
      </c>
      <c r="N468" s="56" t="str">
        <f>IFERROR(VLOOKUP($H468,'Leistungsn. BE m IV-R u Abklär '!N:N,1,0),"")</f>
        <v xml:space="preserve"> </v>
      </c>
    </row>
    <row r="469" spans="1:14" ht="13.5" customHeight="1" x14ac:dyDescent="0.2">
      <c r="A469" s="307"/>
      <c r="B469" s="307"/>
      <c r="C469" s="307"/>
      <c r="D469" s="307"/>
      <c r="E469" s="308"/>
      <c r="F469" s="308"/>
      <c r="G469" s="309"/>
      <c r="H469" s="453" t="str">
        <f t="shared" ref="H469:H532" si="42">CONCATENATE(A469," ",B469)</f>
        <v xml:space="preserve"> </v>
      </c>
      <c r="I469" s="454" t="str">
        <f t="shared" ref="I469:I532" si="43">IF(YEAR($E469)&lt;$B$4,CONCATENATE("01.01.",$B$4),$E469)</f>
        <v>01.01.2026</v>
      </c>
      <c r="J469" s="454" t="str">
        <f t="shared" ref="J469:J532" si="44">IF(F469="",CONCATENATE("31.12.",$B$4),F469)</f>
        <v>31.12.2026</v>
      </c>
      <c r="K469" s="455">
        <f t="shared" ref="K469:K532" si="45">NETWORKDAYS(I469,J469)</f>
        <v>261</v>
      </c>
      <c r="L469" s="455">
        <f t="shared" ref="L469:L532" si="46">K469*9</f>
        <v>2349</v>
      </c>
      <c r="M469" s="455">
        <f t="shared" ref="M469:M532" si="47">G469-L469</f>
        <v>-2349</v>
      </c>
      <c r="N469" s="56" t="str">
        <f>IFERROR(VLOOKUP($H469,'Leistungsn. BE m IV-R u Abklär '!N:N,1,0),"")</f>
        <v xml:space="preserve"> </v>
      </c>
    </row>
    <row r="470" spans="1:14" ht="13.5" customHeight="1" x14ac:dyDescent="0.2">
      <c r="A470" s="307"/>
      <c r="B470" s="307"/>
      <c r="C470" s="307"/>
      <c r="D470" s="307"/>
      <c r="E470" s="308"/>
      <c r="F470" s="308"/>
      <c r="G470" s="309"/>
      <c r="H470" s="453" t="str">
        <f t="shared" si="42"/>
        <v xml:space="preserve"> </v>
      </c>
      <c r="I470" s="454" t="str">
        <f t="shared" si="43"/>
        <v>01.01.2026</v>
      </c>
      <c r="J470" s="454" t="str">
        <f t="shared" si="44"/>
        <v>31.12.2026</v>
      </c>
      <c r="K470" s="455">
        <f t="shared" si="45"/>
        <v>261</v>
      </c>
      <c r="L470" s="455">
        <f t="shared" si="46"/>
        <v>2349</v>
      </c>
      <c r="M470" s="455">
        <f t="shared" si="47"/>
        <v>-2349</v>
      </c>
      <c r="N470" s="56" t="str">
        <f>IFERROR(VLOOKUP($H470,'Leistungsn. BE m IV-R u Abklär '!N:N,1,0),"")</f>
        <v xml:space="preserve"> </v>
      </c>
    </row>
    <row r="471" spans="1:14" ht="13.5" customHeight="1" x14ac:dyDescent="0.2">
      <c r="A471" s="307"/>
      <c r="B471" s="307"/>
      <c r="C471" s="307"/>
      <c r="D471" s="307"/>
      <c r="E471" s="308"/>
      <c r="F471" s="308"/>
      <c r="G471" s="309"/>
      <c r="H471" s="453" t="str">
        <f t="shared" si="42"/>
        <v xml:space="preserve"> </v>
      </c>
      <c r="I471" s="454" t="str">
        <f t="shared" si="43"/>
        <v>01.01.2026</v>
      </c>
      <c r="J471" s="454" t="str">
        <f t="shared" si="44"/>
        <v>31.12.2026</v>
      </c>
      <c r="K471" s="455">
        <f t="shared" si="45"/>
        <v>261</v>
      </c>
      <c r="L471" s="455">
        <f t="shared" si="46"/>
        <v>2349</v>
      </c>
      <c r="M471" s="455">
        <f t="shared" si="47"/>
        <v>-2349</v>
      </c>
      <c r="N471" s="56" t="str">
        <f>IFERROR(VLOOKUP($H471,'Leistungsn. BE m IV-R u Abklär '!N:N,1,0),"")</f>
        <v xml:space="preserve"> </v>
      </c>
    </row>
    <row r="472" spans="1:14" ht="13.5" customHeight="1" x14ac:dyDescent="0.2">
      <c r="A472" s="307"/>
      <c r="B472" s="307"/>
      <c r="C472" s="307"/>
      <c r="D472" s="307"/>
      <c r="E472" s="308"/>
      <c r="F472" s="308"/>
      <c r="G472" s="309"/>
      <c r="H472" s="453" t="str">
        <f t="shared" si="42"/>
        <v xml:space="preserve"> </v>
      </c>
      <c r="I472" s="454" t="str">
        <f t="shared" si="43"/>
        <v>01.01.2026</v>
      </c>
      <c r="J472" s="454" t="str">
        <f t="shared" si="44"/>
        <v>31.12.2026</v>
      </c>
      <c r="K472" s="455">
        <f t="shared" si="45"/>
        <v>261</v>
      </c>
      <c r="L472" s="455">
        <f t="shared" si="46"/>
        <v>2349</v>
      </c>
      <c r="M472" s="455">
        <f t="shared" si="47"/>
        <v>-2349</v>
      </c>
      <c r="N472" s="56" t="str">
        <f>IFERROR(VLOOKUP($H472,'Leistungsn. BE m IV-R u Abklär '!N:N,1,0),"")</f>
        <v xml:space="preserve"> </v>
      </c>
    </row>
    <row r="473" spans="1:14" ht="13.5" customHeight="1" x14ac:dyDescent="0.2">
      <c r="A473" s="307"/>
      <c r="B473" s="307"/>
      <c r="C473" s="307"/>
      <c r="D473" s="307"/>
      <c r="E473" s="308"/>
      <c r="F473" s="308"/>
      <c r="G473" s="309"/>
      <c r="H473" s="453" t="str">
        <f t="shared" si="42"/>
        <v xml:space="preserve"> </v>
      </c>
      <c r="I473" s="454" t="str">
        <f t="shared" si="43"/>
        <v>01.01.2026</v>
      </c>
      <c r="J473" s="454" t="str">
        <f t="shared" si="44"/>
        <v>31.12.2026</v>
      </c>
      <c r="K473" s="455">
        <f t="shared" si="45"/>
        <v>261</v>
      </c>
      <c r="L473" s="455">
        <f t="shared" si="46"/>
        <v>2349</v>
      </c>
      <c r="M473" s="455">
        <f t="shared" si="47"/>
        <v>-2349</v>
      </c>
      <c r="N473" s="56" t="str">
        <f>IFERROR(VLOOKUP($H473,'Leistungsn. BE m IV-R u Abklär '!N:N,1,0),"")</f>
        <v xml:space="preserve"> </v>
      </c>
    </row>
    <row r="474" spans="1:14" ht="13.5" customHeight="1" x14ac:dyDescent="0.2">
      <c r="A474" s="307"/>
      <c r="B474" s="307"/>
      <c r="C474" s="307"/>
      <c r="D474" s="307"/>
      <c r="E474" s="308"/>
      <c r="F474" s="308"/>
      <c r="G474" s="309"/>
      <c r="H474" s="453" t="str">
        <f t="shared" si="42"/>
        <v xml:space="preserve"> </v>
      </c>
      <c r="I474" s="454" t="str">
        <f t="shared" si="43"/>
        <v>01.01.2026</v>
      </c>
      <c r="J474" s="454" t="str">
        <f t="shared" si="44"/>
        <v>31.12.2026</v>
      </c>
      <c r="K474" s="455">
        <f t="shared" si="45"/>
        <v>261</v>
      </c>
      <c r="L474" s="455">
        <f t="shared" si="46"/>
        <v>2349</v>
      </c>
      <c r="M474" s="455">
        <f t="shared" si="47"/>
        <v>-2349</v>
      </c>
      <c r="N474" s="56" t="str">
        <f>IFERROR(VLOOKUP($H474,'Leistungsn. BE m IV-R u Abklär '!N:N,1,0),"")</f>
        <v xml:space="preserve"> </v>
      </c>
    </row>
    <row r="475" spans="1:14" ht="13.5" customHeight="1" x14ac:dyDescent="0.2">
      <c r="A475" s="307"/>
      <c r="B475" s="307"/>
      <c r="C475" s="307"/>
      <c r="D475" s="307"/>
      <c r="E475" s="308"/>
      <c r="F475" s="308"/>
      <c r="G475" s="309"/>
      <c r="H475" s="453" t="str">
        <f t="shared" si="42"/>
        <v xml:space="preserve"> </v>
      </c>
      <c r="I475" s="454" t="str">
        <f t="shared" si="43"/>
        <v>01.01.2026</v>
      </c>
      <c r="J475" s="454" t="str">
        <f t="shared" si="44"/>
        <v>31.12.2026</v>
      </c>
      <c r="K475" s="455">
        <f t="shared" si="45"/>
        <v>261</v>
      </c>
      <c r="L475" s="455">
        <f t="shared" si="46"/>
        <v>2349</v>
      </c>
      <c r="M475" s="455">
        <f t="shared" si="47"/>
        <v>-2349</v>
      </c>
      <c r="N475" s="56" t="str">
        <f>IFERROR(VLOOKUP($H475,'Leistungsn. BE m IV-R u Abklär '!N:N,1,0),"")</f>
        <v xml:space="preserve"> </v>
      </c>
    </row>
    <row r="476" spans="1:14" ht="13.5" customHeight="1" x14ac:dyDescent="0.2">
      <c r="A476" s="307"/>
      <c r="B476" s="307"/>
      <c r="C476" s="307"/>
      <c r="D476" s="307"/>
      <c r="E476" s="308"/>
      <c r="F476" s="308"/>
      <c r="G476" s="309"/>
      <c r="H476" s="453" t="str">
        <f t="shared" si="42"/>
        <v xml:space="preserve"> </v>
      </c>
      <c r="I476" s="454" t="str">
        <f t="shared" si="43"/>
        <v>01.01.2026</v>
      </c>
      <c r="J476" s="454" t="str">
        <f t="shared" si="44"/>
        <v>31.12.2026</v>
      </c>
      <c r="K476" s="455">
        <f t="shared" si="45"/>
        <v>261</v>
      </c>
      <c r="L476" s="455">
        <f t="shared" si="46"/>
        <v>2349</v>
      </c>
      <c r="M476" s="455">
        <f t="shared" si="47"/>
        <v>-2349</v>
      </c>
      <c r="N476" s="56" t="str">
        <f>IFERROR(VLOOKUP($H476,'Leistungsn. BE m IV-R u Abklär '!N:N,1,0),"")</f>
        <v xml:space="preserve"> </v>
      </c>
    </row>
    <row r="477" spans="1:14" ht="13.5" customHeight="1" x14ac:dyDescent="0.2">
      <c r="A477" s="307"/>
      <c r="B477" s="307"/>
      <c r="C477" s="307"/>
      <c r="D477" s="307"/>
      <c r="E477" s="308"/>
      <c r="F477" s="308"/>
      <c r="G477" s="309"/>
      <c r="H477" s="453" t="str">
        <f t="shared" si="42"/>
        <v xml:space="preserve"> </v>
      </c>
      <c r="I477" s="454" t="str">
        <f t="shared" si="43"/>
        <v>01.01.2026</v>
      </c>
      <c r="J477" s="454" t="str">
        <f t="shared" si="44"/>
        <v>31.12.2026</v>
      </c>
      <c r="K477" s="455">
        <f t="shared" si="45"/>
        <v>261</v>
      </c>
      <c r="L477" s="455">
        <f t="shared" si="46"/>
        <v>2349</v>
      </c>
      <c r="M477" s="455">
        <f t="shared" si="47"/>
        <v>-2349</v>
      </c>
      <c r="N477" s="56" t="str">
        <f>IFERROR(VLOOKUP($H477,'Leistungsn. BE m IV-R u Abklär '!N:N,1,0),"")</f>
        <v xml:space="preserve"> </v>
      </c>
    </row>
    <row r="478" spans="1:14" ht="13.5" customHeight="1" x14ac:dyDescent="0.2">
      <c r="A478" s="307"/>
      <c r="B478" s="307"/>
      <c r="C478" s="307"/>
      <c r="D478" s="307"/>
      <c r="E478" s="308"/>
      <c r="F478" s="308"/>
      <c r="G478" s="309"/>
      <c r="H478" s="453" t="str">
        <f t="shared" si="42"/>
        <v xml:space="preserve"> </v>
      </c>
      <c r="I478" s="454" t="str">
        <f t="shared" si="43"/>
        <v>01.01.2026</v>
      </c>
      <c r="J478" s="454" t="str">
        <f t="shared" si="44"/>
        <v>31.12.2026</v>
      </c>
      <c r="K478" s="455">
        <f t="shared" si="45"/>
        <v>261</v>
      </c>
      <c r="L478" s="455">
        <f t="shared" si="46"/>
        <v>2349</v>
      </c>
      <c r="M478" s="455">
        <f t="shared" si="47"/>
        <v>-2349</v>
      </c>
      <c r="N478" s="56" t="str">
        <f>IFERROR(VLOOKUP($H478,'Leistungsn. BE m IV-R u Abklär '!N:N,1,0),"")</f>
        <v xml:space="preserve"> </v>
      </c>
    </row>
    <row r="479" spans="1:14" ht="13.5" customHeight="1" x14ac:dyDescent="0.2">
      <c r="A479" s="307"/>
      <c r="B479" s="307"/>
      <c r="C479" s="307"/>
      <c r="D479" s="307"/>
      <c r="E479" s="308"/>
      <c r="F479" s="308"/>
      <c r="G479" s="309"/>
      <c r="H479" s="453" t="str">
        <f t="shared" si="42"/>
        <v xml:space="preserve"> </v>
      </c>
      <c r="I479" s="454" t="str">
        <f t="shared" si="43"/>
        <v>01.01.2026</v>
      </c>
      <c r="J479" s="454" t="str">
        <f t="shared" si="44"/>
        <v>31.12.2026</v>
      </c>
      <c r="K479" s="455">
        <f t="shared" si="45"/>
        <v>261</v>
      </c>
      <c r="L479" s="455">
        <f t="shared" si="46"/>
        <v>2349</v>
      </c>
      <c r="M479" s="455">
        <f t="shared" si="47"/>
        <v>-2349</v>
      </c>
      <c r="N479" s="56" t="str">
        <f>IFERROR(VLOOKUP($H479,'Leistungsn. BE m IV-R u Abklär '!N:N,1,0),"")</f>
        <v xml:space="preserve"> </v>
      </c>
    </row>
    <row r="480" spans="1:14" ht="13.5" customHeight="1" x14ac:dyDescent="0.2">
      <c r="A480" s="307"/>
      <c r="B480" s="307"/>
      <c r="C480" s="307"/>
      <c r="D480" s="307"/>
      <c r="E480" s="308"/>
      <c r="F480" s="308"/>
      <c r="G480" s="309"/>
      <c r="H480" s="453" t="str">
        <f t="shared" si="42"/>
        <v xml:space="preserve"> </v>
      </c>
      <c r="I480" s="454" t="str">
        <f t="shared" si="43"/>
        <v>01.01.2026</v>
      </c>
      <c r="J480" s="454" t="str">
        <f t="shared" si="44"/>
        <v>31.12.2026</v>
      </c>
      <c r="K480" s="455">
        <f t="shared" si="45"/>
        <v>261</v>
      </c>
      <c r="L480" s="455">
        <f t="shared" si="46"/>
        <v>2349</v>
      </c>
      <c r="M480" s="455">
        <f t="shared" si="47"/>
        <v>-2349</v>
      </c>
      <c r="N480" s="56" t="str">
        <f>IFERROR(VLOOKUP($H480,'Leistungsn. BE m IV-R u Abklär '!N:N,1,0),"")</f>
        <v xml:space="preserve"> </v>
      </c>
    </row>
    <row r="481" spans="1:14" ht="13.5" customHeight="1" x14ac:dyDescent="0.2">
      <c r="A481" s="307"/>
      <c r="B481" s="307"/>
      <c r="C481" s="307"/>
      <c r="D481" s="307"/>
      <c r="E481" s="308"/>
      <c r="F481" s="308"/>
      <c r="G481" s="309"/>
      <c r="H481" s="453" t="str">
        <f t="shared" si="42"/>
        <v xml:space="preserve"> </v>
      </c>
      <c r="I481" s="454" t="str">
        <f t="shared" si="43"/>
        <v>01.01.2026</v>
      </c>
      <c r="J481" s="454" t="str">
        <f t="shared" si="44"/>
        <v>31.12.2026</v>
      </c>
      <c r="K481" s="455">
        <f t="shared" si="45"/>
        <v>261</v>
      </c>
      <c r="L481" s="455">
        <f t="shared" si="46"/>
        <v>2349</v>
      </c>
      <c r="M481" s="455">
        <f t="shared" si="47"/>
        <v>-2349</v>
      </c>
      <c r="N481" s="56" t="str">
        <f>IFERROR(VLOOKUP($H481,'Leistungsn. BE m IV-R u Abklär '!N:N,1,0),"")</f>
        <v xml:space="preserve"> </v>
      </c>
    </row>
    <row r="482" spans="1:14" ht="13.5" customHeight="1" x14ac:dyDescent="0.2">
      <c r="A482" s="307"/>
      <c r="B482" s="307"/>
      <c r="C482" s="307"/>
      <c r="D482" s="307"/>
      <c r="E482" s="308"/>
      <c r="F482" s="308"/>
      <c r="G482" s="309"/>
      <c r="H482" s="453" t="str">
        <f t="shared" si="42"/>
        <v xml:space="preserve"> </v>
      </c>
      <c r="I482" s="454" t="str">
        <f t="shared" si="43"/>
        <v>01.01.2026</v>
      </c>
      <c r="J482" s="454" t="str">
        <f t="shared" si="44"/>
        <v>31.12.2026</v>
      </c>
      <c r="K482" s="455">
        <f t="shared" si="45"/>
        <v>261</v>
      </c>
      <c r="L482" s="455">
        <f t="shared" si="46"/>
        <v>2349</v>
      </c>
      <c r="M482" s="455">
        <f t="shared" si="47"/>
        <v>-2349</v>
      </c>
      <c r="N482" s="56" t="str">
        <f>IFERROR(VLOOKUP($H482,'Leistungsn. BE m IV-R u Abklär '!N:N,1,0),"")</f>
        <v xml:space="preserve"> </v>
      </c>
    </row>
    <row r="483" spans="1:14" ht="13.5" customHeight="1" x14ac:dyDescent="0.2">
      <c r="A483" s="307"/>
      <c r="B483" s="307"/>
      <c r="C483" s="307"/>
      <c r="D483" s="307"/>
      <c r="E483" s="308"/>
      <c r="F483" s="308"/>
      <c r="G483" s="309"/>
      <c r="H483" s="453" t="str">
        <f t="shared" si="42"/>
        <v xml:space="preserve"> </v>
      </c>
      <c r="I483" s="454" t="str">
        <f t="shared" si="43"/>
        <v>01.01.2026</v>
      </c>
      <c r="J483" s="454" t="str">
        <f t="shared" si="44"/>
        <v>31.12.2026</v>
      </c>
      <c r="K483" s="455">
        <f t="shared" si="45"/>
        <v>261</v>
      </c>
      <c r="L483" s="455">
        <f t="shared" si="46"/>
        <v>2349</v>
      </c>
      <c r="M483" s="455">
        <f t="shared" si="47"/>
        <v>-2349</v>
      </c>
      <c r="N483" s="56" t="str">
        <f>IFERROR(VLOOKUP($H483,'Leistungsn. BE m IV-R u Abklär '!N:N,1,0),"")</f>
        <v xml:space="preserve"> </v>
      </c>
    </row>
    <row r="484" spans="1:14" ht="13.5" customHeight="1" x14ac:dyDescent="0.2">
      <c r="A484" s="307"/>
      <c r="B484" s="307"/>
      <c r="C484" s="307"/>
      <c r="D484" s="307"/>
      <c r="E484" s="308"/>
      <c r="F484" s="308"/>
      <c r="G484" s="309"/>
      <c r="H484" s="453" t="str">
        <f t="shared" si="42"/>
        <v xml:space="preserve"> </v>
      </c>
      <c r="I484" s="454" t="str">
        <f t="shared" si="43"/>
        <v>01.01.2026</v>
      </c>
      <c r="J484" s="454" t="str">
        <f t="shared" si="44"/>
        <v>31.12.2026</v>
      </c>
      <c r="K484" s="455">
        <f t="shared" si="45"/>
        <v>261</v>
      </c>
      <c r="L484" s="455">
        <f t="shared" si="46"/>
        <v>2349</v>
      </c>
      <c r="M484" s="455">
        <f t="shared" si="47"/>
        <v>-2349</v>
      </c>
      <c r="N484" s="56" t="str">
        <f>IFERROR(VLOOKUP($H484,'Leistungsn. BE m IV-R u Abklär '!N:N,1,0),"")</f>
        <v xml:space="preserve"> </v>
      </c>
    </row>
    <row r="485" spans="1:14" ht="13.5" customHeight="1" x14ac:dyDescent="0.2">
      <c r="A485" s="307"/>
      <c r="B485" s="307"/>
      <c r="C485" s="307"/>
      <c r="D485" s="307"/>
      <c r="E485" s="308"/>
      <c r="F485" s="308"/>
      <c r="G485" s="309"/>
      <c r="H485" s="453" t="str">
        <f t="shared" si="42"/>
        <v xml:space="preserve"> </v>
      </c>
      <c r="I485" s="454" t="str">
        <f t="shared" si="43"/>
        <v>01.01.2026</v>
      </c>
      <c r="J485" s="454" t="str">
        <f t="shared" si="44"/>
        <v>31.12.2026</v>
      </c>
      <c r="K485" s="455">
        <f t="shared" si="45"/>
        <v>261</v>
      </c>
      <c r="L485" s="455">
        <f t="shared" si="46"/>
        <v>2349</v>
      </c>
      <c r="M485" s="455">
        <f t="shared" si="47"/>
        <v>-2349</v>
      </c>
      <c r="N485" s="56" t="str">
        <f>IFERROR(VLOOKUP($H485,'Leistungsn. BE m IV-R u Abklär '!N:N,1,0),"")</f>
        <v xml:space="preserve"> </v>
      </c>
    </row>
    <row r="486" spans="1:14" ht="13.5" customHeight="1" x14ac:dyDescent="0.2">
      <c r="A486" s="307"/>
      <c r="B486" s="307"/>
      <c r="C486" s="307"/>
      <c r="D486" s="307"/>
      <c r="E486" s="308"/>
      <c r="F486" s="308"/>
      <c r="G486" s="309"/>
      <c r="H486" s="453" t="str">
        <f t="shared" si="42"/>
        <v xml:space="preserve"> </v>
      </c>
      <c r="I486" s="454" t="str">
        <f t="shared" si="43"/>
        <v>01.01.2026</v>
      </c>
      <c r="J486" s="454" t="str">
        <f t="shared" si="44"/>
        <v>31.12.2026</v>
      </c>
      <c r="K486" s="455">
        <f t="shared" si="45"/>
        <v>261</v>
      </c>
      <c r="L486" s="455">
        <f t="shared" si="46"/>
        <v>2349</v>
      </c>
      <c r="M486" s="455">
        <f t="shared" si="47"/>
        <v>-2349</v>
      </c>
      <c r="N486" s="56" t="str">
        <f>IFERROR(VLOOKUP($H486,'Leistungsn. BE m IV-R u Abklär '!N:N,1,0),"")</f>
        <v xml:space="preserve"> </v>
      </c>
    </row>
    <row r="487" spans="1:14" ht="13.5" customHeight="1" x14ac:dyDescent="0.2">
      <c r="A487" s="307"/>
      <c r="B487" s="307"/>
      <c r="C487" s="307"/>
      <c r="D487" s="307"/>
      <c r="E487" s="308"/>
      <c r="F487" s="308"/>
      <c r="G487" s="309"/>
      <c r="H487" s="453" t="str">
        <f t="shared" si="42"/>
        <v xml:space="preserve"> </v>
      </c>
      <c r="I487" s="454" t="str">
        <f t="shared" si="43"/>
        <v>01.01.2026</v>
      </c>
      <c r="J487" s="454" t="str">
        <f t="shared" si="44"/>
        <v>31.12.2026</v>
      </c>
      <c r="K487" s="455">
        <f t="shared" si="45"/>
        <v>261</v>
      </c>
      <c r="L487" s="455">
        <f t="shared" si="46"/>
        <v>2349</v>
      </c>
      <c r="M487" s="455">
        <f t="shared" si="47"/>
        <v>-2349</v>
      </c>
      <c r="N487" s="56" t="str">
        <f>IFERROR(VLOOKUP($H487,'Leistungsn. BE m IV-R u Abklär '!N:N,1,0),"")</f>
        <v xml:space="preserve"> </v>
      </c>
    </row>
    <row r="488" spans="1:14" ht="13.5" customHeight="1" x14ac:dyDescent="0.2">
      <c r="A488" s="307"/>
      <c r="B488" s="307"/>
      <c r="C488" s="307"/>
      <c r="D488" s="307"/>
      <c r="E488" s="308"/>
      <c r="F488" s="308"/>
      <c r="G488" s="309"/>
      <c r="H488" s="453" t="str">
        <f t="shared" si="42"/>
        <v xml:space="preserve"> </v>
      </c>
      <c r="I488" s="454" t="str">
        <f t="shared" si="43"/>
        <v>01.01.2026</v>
      </c>
      <c r="J488" s="454" t="str">
        <f t="shared" si="44"/>
        <v>31.12.2026</v>
      </c>
      <c r="K488" s="455">
        <f t="shared" si="45"/>
        <v>261</v>
      </c>
      <c r="L488" s="455">
        <f t="shared" si="46"/>
        <v>2349</v>
      </c>
      <c r="M488" s="455">
        <f t="shared" si="47"/>
        <v>-2349</v>
      </c>
      <c r="N488" s="56" t="str">
        <f>IFERROR(VLOOKUP($H488,'Leistungsn. BE m IV-R u Abklär '!N:N,1,0),"")</f>
        <v xml:space="preserve"> </v>
      </c>
    </row>
    <row r="489" spans="1:14" ht="13.5" customHeight="1" x14ac:dyDescent="0.2">
      <c r="A489" s="307"/>
      <c r="B489" s="307"/>
      <c r="C489" s="307"/>
      <c r="D489" s="307"/>
      <c r="E489" s="308"/>
      <c r="F489" s="308"/>
      <c r="G489" s="309"/>
      <c r="H489" s="453" t="str">
        <f t="shared" si="42"/>
        <v xml:space="preserve"> </v>
      </c>
      <c r="I489" s="454" t="str">
        <f t="shared" si="43"/>
        <v>01.01.2026</v>
      </c>
      <c r="J489" s="454" t="str">
        <f t="shared" si="44"/>
        <v>31.12.2026</v>
      </c>
      <c r="K489" s="455">
        <f t="shared" si="45"/>
        <v>261</v>
      </c>
      <c r="L489" s="455">
        <f t="shared" si="46"/>
        <v>2349</v>
      </c>
      <c r="M489" s="455">
        <f t="shared" si="47"/>
        <v>-2349</v>
      </c>
      <c r="N489" s="56" t="str">
        <f>IFERROR(VLOOKUP($H489,'Leistungsn. BE m IV-R u Abklär '!N:N,1,0),"")</f>
        <v xml:space="preserve"> </v>
      </c>
    </row>
    <row r="490" spans="1:14" ht="13.5" customHeight="1" x14ac:dyDescent="0.2">
      <c r="A490" s="307"/>
      <c r="B490" s="307"/>
      <c r="C490" s="307"/>
      <c r="D490" s="307"/>
      <c r="E490" s="308"/>
      <c r="F490" s="308"/>
      <c r="G490" s="309"/>
      <c r="H490" s="453" t="str">
        <f t="shared" si="42"/>
        <v xml:space="preserve"> </v>
      </c>
      <c r="I490" s="454" t="str">
        <f t="shared" si="43"/>
        <v>01.01.2026</v>
      </c>
      <c r="J490" s="454" t="str">
        <f t="shared" si="44"/>
        <v>31.12.2026</v>
      </c>
      <c r="K490" s="455">
        <f t="shared" si="45"/>
        <v>261</v>
      </c>
      <c r="L490" s="455">
        <f t="shared" si="46"/>
        <v>2349</v>
      </c>
      <c r="M490" s="455">
        <f t="shared" si="47"/>
        <v>-2349</v>
      </c>
      <c r="N490" s="56" t="str">
        <f>IFERROR(VLOOKUP($H490,'Leistungsn. BE m IV-R u Abklär '!N:N,1,0),"")</f>
        <v xml:space="preserve"> </v>
      </c>
    </row>
    <row r="491" spans="1:14" ht="13.5" customHeight="1" x14ac:dyDescent="0.2">
      <c r="A491" s="307"/>
      <c r="B491" s="307"/>
      <c r="C491" s="307"/>
      <c r="D491" s="307"/>
      <c r="E491" s="308"/>
      <c r="F491" s="308"/>
      <c r="G491" s="309"/>
      <c r="H491" s="453" t="str">
        <f t="shared" si="42"/>
        <v xml:space="preserve"> </v>
      </c>
      <c r="I491" s="454" t="str">
        <f t="shared" si="43"/>
        <v>01.01.2026</v>
      </c>
      <c r="J491" s="454" t="str">
        <f t="shared" si="44"/>
        <v>31.12.2026</v>
      </c>
      <c r="K491" s="455">
        <f t="shared" si="45"/>
        <v>261</v>
      </c>
      <c r="L491" s="455">
        <f t="shared" si="46"/>
        <v>2349</v>
      </c>
      <c r="M491" s="455">
        <f t="shared" si="47"/>
        <v>-2349</v>
      </c>
      <c r="N491" s="56" t="str">
        <f>IFERROR(VLOOKUP($H491,'Leistungsn. BE m IV-R u Abklär '!N:N,1,0),"")</f>
        <v xml:space="preserve"> </v>
      </c>
    </row>
    <row r="492" spans="1:14" ht="13.5" customHeight="1" x14ac:dyDescent="0.2">
      <c r="A492" s="307"/>
      <c r="B492" s="307"/>
      <c r="C492" s="307"/>
      <c r="D492" s="307"/>
      <c r="E492" s="308"/>
      <c r="F492" s="308"/>
      <c r="G492" s="309"/>
      <c r="H492" s="453" t="str">
        <f t="shared" si="42"/>
        <v xml:space="preserve"> </v>
      </c>
      <c r="I492" s="454" t="str">
        <f t="shared" si="43"/>
        <v>01.01.2026</v>
      </c>
      <c r="J492" s="454" t="str">
        <f t="shared" si="44"/>
        <v>31.12.2026</v>
      </c>
      <c r="K492" s="455">
        <f t="shared" si="45"/>
        <v>261</v>
      </c>
      <c r="L492" s="455">
        <f t="shared" si="46"/>
        <v>2349</v>
      </c>
      <c r="M492" s="455">
        <f t="shared" si="47"/>
        <v>-2349</v>
      </c>
      <c r="N492" s="56" t="str">
        <f>IFERROR(VLOOKUP($H492,'Leistungsn. BE m IV-R u Abklär '!N:N,1,0),"")</f>
        <v xml:space="preserve"> </v>
      </c>
    </row>
    <row r="493" spans="1:14" ht="13.5" customHeight="1" x14ac:dyDescent="0.2">
      <c r="A493" s="307"/>
      <c r="B493" s="307"/>
      <c r="C493" s="307"/>
      <c r="D493" s="307"/>
      <c r="E493" s="308"/>
      <c r="F493" s="308"/>
      <c r="G493" s="309"/>
      <c r="H493" s="453" t="str">
        <f t="shared" si="42"/>
        <v xml:space="preserve"> </v>
      </c>
      <c r="I493" s="454" t="str">
        <f t="shared" si="43"/>
        <v>01.01.2026</v>
      </c>
      <c r="J493" s="454" t="str">
        <f t="shared" si="44"/>
        <v>31.12.2026</v>
      </c>
      <c r="K493" s="455">
        <f t="shared" si="45"/>
        <v>261</v>
      </c>
      <c r="L493" s="455">
        <f t="shared" si="46"/>
        <v>2349</v>
      </c>
      <c r="M493" s="455">
        <f t="shared" si="47"/>
        <v>-2349</v>
      </c>
      <c r="N493" s="56" t="str">
        <f>IFERROR(VLOOKUP($H493,'Leistungsn. BE m IV-R u Abklär '!N:N,1,0),"")</f>
        <v xml:space="preserve"> </v>
      </c>
    </row>
    <row r="494" spans="1:14" ht="13.5" customHeight="1" x14ac:dyDescent="0.2">
      <c r="A494" s="307"/>
      <c r="B494" s="307"/>
      <c r="C494" s="307"/>
      <c r="D494" s="307"/>
      <c r="E494" s="308"/>
      <c r="F494" s="308"/>
      <c r="G494" s="309"/>
      <c r="H494" s="453" t="str">
        <f t="shared" si="42"/>
        <v xml:space="preserve"> </v>
      </c>
      <c r="I494" s="454" t="str">
        <f t="shared" si="43"/>
        <v>01.01.2026</v>
      </c>
      <c r="J494" s="454" t="str">
        <f t="shared" si="44"/>
        <v>31.12.2026</v>
      </c>
      <c r="K494" s="455">
        <f t="shared" si="45"/>
        <v>261</v>
      </c>
      <c r="L494" s="455">
        <f t="shared" si="46"/>
        <v>2349</v>
      </c>
      <c r="M494" s="455">
        <f t="shared" si="47"/>
        <v>-2349</v>
      </c>
      <c r="N494" s="56" t="str">
        <f>IFERROR(VLOOKUP($H494,'Leistungsn. BE m IV-R u Abklär '!N:N,1,0),"")</f>
        <v xml:space="preserve"> </v>
      </c>
    </row>
    <row r="495" spans="1:14" ht="13.5" customHeight="1" x14ac:dyDescent="0.2">
      <c r="A495" s="307"/>
      <c r="B495" s="307"/>
      <c r="C495" s="307"/>
      <c r="D495" s="307"/>
      <c r="E495" s="308"/>
      <c r="F495" s="308"/>
      <c r="G495" s="309"/>
      <c r="H495" s="453" t="str">
        <f t="shared" si="42"/>
        <v xml:space="preserve"> </v>
      </c>
      <c r="I495" s="454" t="str">
        <f t="shared" si="43"/>
        <v>01.01.2026</v>
      </c>
      <c r="J495" s="454" t="str">
        <f t="shared" si="44"/>
        <v>31.12.2026</v>
      </c>
      <c r="K495" s="455">
        <f t="shared" si="45"/>
        <v>261</v>
      </c>
      <c r="L495" s="455">
        <f t="shared" si="46"/>
        <v>2349</v>
      </c>
      <c r="M495" s="455">
        <f t="shared" si="47"/>
        <v>-2349</v>
      </c>
      <c r="N495" s="56" t="str">
        <f>IFERROR(VLOOKUP($H495,'Leistungsn. BE m IV-R u Abklär '!N:N,1,0),"")</f>
        <v xml:space="preserve"> </v>
      </c>
    </row>
    <row r="496" spans="1:14" ht="13.5" customHeight="1" x14ac:dyDescent="0.2">
      <c r="A496" s="307"/>
      <c r="B496" s="307"/>
      <c r="C496" s="307"/>
      <c r="D496" s="307"/>
      <c r="E496" s="308"/>
      <c r="F496" s="308"/>
      <c r="G496" s="309"/>
      <c r="H496" s="453" t="str">
        <f t="shared" si="42"/>
        <v xml:space="preserve"> </v>
      </c>
      <c r="I496" s="454" t="str">
        <f t="shared" si="43"/>
        <v>01.01.2026</v>
      </c>
      <c r="J496" s="454" t="str">
        <f t="shared" si="44"/>
        <v>31.12.2026</v>
      </c>
      <c r="K496" s="455">
        <f t="shared" si="45"/>
        <v>261</v>
      </c>
      <c r="L496" s="455">
        <f t="shared" si="46"/>
        <v>2349</v>
      </c>
      <c r="M496" s="455">
        <f t="shared" si="47"/>
        <v>-2349</v>
      </c>
      <c r="N496" s="56" t="str">
        <f>IFERROR(VLOOKUP($H496,'Leistungsn. BE m IV-R u Abklär '!N:N,1,0),"")</f>
        <v xml:space="preserve"> </v>
      </c>
    </row>
    <row r="497" spans="1:14" ht="13.5" customHeight="1" x14ac:dyDescent="0.2">
      <c r="A497" s="307"/>
      <c r="B497" s="307"/>
      <c r="C497" s="307"/>
      <c r="D497" s="307"/>
      <c r="E497" s="308"/>
      <c r="F497" s="308"/>
      <c r="G497" s="309"/>
      <c r="H497" s="453" t="str">
        <f t="shared" si="42"/>
        <v xml:space="preserve"> </v>
      </c>
      <c r="I497" s="454" t="str">
        <f t="shared" si="43"/>
        <v>01.01.2026</v>
      </c>
      <c r="J497" s="454" t="str">
        <f t="shared" si="44"/>
        <v>31.12.2026</v>
      </c>
      <c r="K497" s="455">
        <f t="shared" si="45"/>
        <v>261</v>
      </c>
      <c r="L497" s="455">
        <f t="shared" si="46"/>
        <v>2349</v>
      </c>
      <c r="M497" s="455">
        <f t="shared" si="47"/>
        <v>-2349</v>
      </c>
      <c r="N497" s="56" t="str">
        <f>IFERROR(VLOOKUP($H497,'Leistungsn. BE m IV-R u Abklär '!N:N,1,0),"")</f>
        <v xml:space="preserve"> </v>
      </c>
    </row>
    <row r="498" spans="1:14" ht="13.5" customHeight="1" x14ac:dyDescent="0.2">
      <c r="A498" s="307"/>
      <c r="B498" s="307"/>
      <c r="C498" s="307"/>
      <c r="D498" s="307"/>
      <c r="E498" s="308"/>
      <c r="F498" s="308"/>
      <c r="G498" s="309"/>
      <c r="H498" s="453" t="str">
        <f t="shared" si="42"/>
        <v xml:space="preserve"> </v>
      </c>
      <c r="I498" s="454" t="str">
        <f t="shared" si="43"/>
        <v>01.01.2026</v>
      </c>
      <c r="J498" s="454" t="str">
        <f t="shared" si="44"/>
        <v>31.12.2026</v>
      </c>
      <c r="K498" s="455">
        <f t="shared" si="45"/>
        <v>261</v>
      </c>
      <c r="L498" s="455">
        <f t="shared" si="46"/>
        <v>2349</v>
      </c>
      <c r="M498" s="455">
        <f t="shared" si="47"/>
        <v>-2349</v>
      </c>
      <c r="N498" s="56" t="str">
        <f>IFERROR(VLOOKUP($H498,'Leistungsn. BE m IV-R u Abklär '!N:N,1,0),"")</f>
        <v xml:space="preserve"> </v>
      </c>
    </row>
    <row r="499" spans="1:14" ht="13.5" customHeight="1" x14ac:dyDescent="0.2">
      <c r="A499" s="307"/>
      <c r="B499" s="307"/>
      <c r="C499" s="307"/>
      <c r="D499" s="307"/>
      <c r="E499" s="308"/>
      <c r="F499" s="308"/>
      <c r="G499" s="309"/>
      <c r="H499" s="453" t="str">
        <f t="shared" si="42"/>
        <v xml:space="preserve"> </v>
      </c>
      <c r="I499" s="454" t="str">
        <f t="shared" si="43"/>
        <v>01.01.2026</v>
      </c>
      <c r="J499" s="454" t="str">
        <f t="shared" si="44"/>
        <v>31.12.2026</v>
      </c>
      <c r="K499" s="455">
        <f t="shared" si="45"/>
        <v>261</v>
      </c>
      <c r="L499" s="455">
        <f t="shared" si="46"/>
        <v>2349</v>
      </c>
      <c r="M499" s="455">
        <f t="shared" si="47"/>
        <v>-2349</v>
      </c>
      <c r="N499" s="56" t="str">
        <f>IFERROR(VLOOKUP($H499,'Leistungsn. BE m IV-R u Abklär '!N:N,1,0),"")</f>
        <v xml:space="preserve"> </v>
      </c>
    </row>
    <row r="500" spans="1:14" ht="13.5" customHeight="1" x14ac:dyDescent="0.2">
      <c r="A500" s="307"/>
      <c r="B500" s="307"/>
      <c r="C500" s="307"/>
      <c r="D500" s="307"/>
      <c r="E500" s="308"/>
      <c r="F500" s="308"/>
      <c r="G500" s="309"/>
      <c r="H500" s="453" t="str">
        <f t="shared" si="42"/>
        <v xml:space="preserve"> </v>
      </c>
      <c r="I500" s="454" t="str">
        <f t="shared" si="43"/>
        <v>01.01.2026</v>
      </c>
      <c r="J500" s="454" t="str">
        <f t="shared" si="44"/>
        <v>31.12.2026</v>
      </c>
      <c r="K500" s="455">
        <f t="shared" si="45"/>
        <v>261</v>
      </c>
      <c r="L500" s="455">
        <f t="shared" si="46"/>
        <v>2349</v>
      </c>
      <c r="M500" s="455">
        <f t="shared" si="47"/>
        <v>-2349</v>
      </c>
      <c r="N500" s="56" t="str">
        <f>IFERROR(VLOOKUP($H500,'Leistungsn. BE m IV-R u Abklär '!N:N,1,0),"")</f>
        <v xml:space="preserve"> </v>
      </c>
    </row>
    <row r="501" spans="1:14" ht="13.5" customHeight="1" x14ac:dyDescent="0.2">
      <c r="A501" s="307"/>
      <c r="B501" s="307"/>
      <c r="C501" s="307"/>
      <c r="D501" s="307"/>
      <c r="E501" s="308"/>
      <c r="F501" s="308"/>
      <c r="G501" s="309"/>
      <c r="H501" s="453" t="str">
        <f t="shared" si="42"/>
        <v xml:space="preserve"> </v>
      </c>
      <c r="I501" s="454" t="str">
        <f t="shared" si="43"/>
        <v>01.01.2026</v>
      </c>
      <c r="J501" s="454" t="str">
        <f t="shared" si="44"/>
        <v>31.12.2026</v>
      </c>
      <c r="K501" s="455">
        <f t="shared" si="45"/>
        <v>261</v>
      </c>
      <c r="L501" s="455">
        <f t="shared" si="46"/>
        <v>2349</v>
      </c>
      <c r="M501" s="455">
        <f t="shared" si="47"/>
        <v>-2349</v>
      </c>
      <c r="N501" s="56" t="str">
        <f>IFERROR(VLOOKUP($H501,'Leistungsn. BE m IV-R u Abklär '!N:N,1,0),"")</f>
        <v xml:space="preserve"> </v>
      </c>
    </row>
    <row r="502" spans="1:14" ht="13.5" customHeight="1" x14ac:dyDescent="0.2">
      <c r="A502" s="307"/>
      <c r="B502" s="307"/>
      <c r="C502" s="307"/>
      <c r="D502" s="307"/>
      <c r="E502" s="308"/>
      <c r="F502" s="308"/>
      <c r="G502" s="309"/>
      <c r="H502" s="453" t="str">
        <f t="shared" si="42"/>
        <v xml:space="preserve"> </v>
      </c>
      <c r="I502" s="454" t="str">
        <f t="shared" si="43"/>
        <v>01.01.2026</v>
      </c>
      <c r="J502" s="454" t="str">
        <f t="shared" si="44"/>
        <v>31.12.2026</v>
      </c>
      <c r="K502" s="455">
        <f t="shared" si="45"/>
        <v>261</v>
      </c>
      <c r="L502" s="455">
        <f t="shared" si="46"/>
        <v>2349</v>
      </c>
      <c r="M502" s="455">
        <f t="shared" si="47"/>
        <v>-2349</v>
      </c>
      <c r="N502" s="56" t="str">
        <f>IFERROR(VLOOKUP($H502,'Leistungsn. BE m IV-R u Abklär '!N:N,1,0),"")</f>
        <v xml:space="preserve"> </v>
      </c>
    </row>
    <row r="503" spans="1:14" ht="13.5" customHeight="1" x14ac:dyDescent="0.2">
      <c r="A503" s="307"/>
      <c r="B503" s="307"/>
      <c r="C503" s="307"/>
      <c r="D503" s="307"/>
      <c r="E503" s="308"/>
      <c r="F503" s="308"/>
      <c r="G503" s="309"/>
      <c r="H503" s="453" t="str">
        <f t="shared" si="42"/>
        <v xml:space="preserve"> </v>
      </c>
      <c r="I503" s="454" t="str">
        <f t="shared" si="43"/>
        <v>01.01.2026</v>
      </c>
      <c r="J503" s="454" t="str">
        <f t="shared" si="44"/>
        <v>31.12.2026</v>
      </c>
      <c r="K503" s="455">
        <f t="shared" si="45"/>
        <v>261</v>
      </c>
      <c r="L503" s="455">
        <f t="shared" si="46"/>
        <v>2349</v>
      </c>
      <c r="M503" s="455">
        <f t="shared" si="47"/>
        <v>-2349</v>
      </c>
      <c r="N503" s="56" t="str">
        <f>IFERROR(VLOOKUP($H503,'Leistungsn. BE m IV-R u Abklär '!N:N,1,0),"")</f>
        <v xml:space="preserve"> </v>
      </c>
    </row>
    <row r="504" spans="1:14" ht="13.5" customHeight="1" x14ac:dyDescent="0.2">
      <c r="A504" s="307"/>
      <c r="B504" s="307"/>
      <c r="C504" s="307"/>
      <c r="D504" s="307"/>
      <c r="E504" s="308"/>
      <c r="F504" s="308"/>
      <c r="G504" s="309"/>
      <c r="H504" s="453" t="str">
        <f t="shared" si="42"/>
        <v xml:space="preserve"> </v>
      </c>
      <c r="I504" s="454" t="str">
        <f t="shared" si="43"/>
        <v>01.01.2026</v>
      </c>
      <c r="J504" s="454" t="str">
        <f t="shared" si="44"/>
        <v>31.12.2026</v>
      </c>
      <c r="K504" s="455">
        <f t="shared" si="45"/>
        <v>261</v>
      </c>
      <c r="L504" s="455">
        <f t="shared" si="46"/>
        <v>2349</v>
      </c>
      <c r="M504" s="455">
        <f t="shared" si="47"/>
        <v>-2349</v>
      </c>
      <c r="N504" s="56" t="str">
        <f>IFERROR(VLOOKUP($H504,'Leistungsn. BE m IV-R u Abklär '!N:N,1,0),"")</f>
        <v xml:space="preserve"> </v>
      </c>
    </row>
    <row r="505" spans="1:14" ht="13.5" customHeight="1" x14ac:dyDescent="0.2">
      <c r="A505" s="307"/>
      <c r="B505" s="307"/>
      <c r="C505" s="307"/>
      <c r="D505" s="307"/>
      <c r="E505" s="308"/>
      <c r="F505" s="308"/>
      <c r="G505" s="309"/>
      <c r="H505" s="453" t="str">
        <f t="shared" si="42"/>
        <v xml:space="preserve"> </v>
      </c>
      <c r="I505" s="454" t="str">
        <f t="shared" si="43"/>
        <v>01.01.2026</v>
      </c>
      <c r="J505" s="454" t="str">
        <f t="shared" si="44"/>
        <v>31.12.2026</v>
      </c>
      <c r="K505" s="455">
        <f t="shared" si="45"/>
        <v>261</v>
      </c>
      <c r="L505" s="455">
        <f t="shared" si="46"/>
        <v>2349</v>
      </c>
      <c r="M505" s="455">
        <f t="shared" si="47"/>
        <v>-2349</v>
      </c>
      <c r="N505" s="56" t="str">
        <f>IFERROR(VLOOKUP($H505,'Leistungsn. BE m IV-R u Abklär '!N:N,1,0),"")</f>
        <v xml:space="preserve"> </v>
      </c>
    </row>
    <row r="506" spans="1:14" ht="13.5" customHeight="1" x14ac:dyDescent="0.2">
      <c r="A506" s="307"/>
      <c r="B506" s="307"/>
      <c r="C506" s="307"/>
      <c r="D506" s="307"/>
      <c r="E506" s="308"/>
      <c r="F506" s="308"/>
      <c r="G506" s="309"/>
      <c r="H506" s="453" t="str">
        <f t="shared" si="42"/>
        <v xml:space="preserve"> </v>
      </c>
      <c r="I506" s="454" t="str">
        <f t="shared" si="43"/>
        <v>01.01.2026</v>
      </c>
      <c r="J506" s="454" t="str">
        <f t="shared" si="44"/>
        <v>31.12.2026</v>
      </c>
      <c r="K506" s="455">
        <f t="shared" si="45"/>
        <v>261</v>
      </c>
      <c r="L506" s="455">
        <f t="shared" si="46"/>
        <v>2349</v>
      </c>
      <c r="M506" s="455">
        <f t="shared" si="47"/>
        <v>-2349</v>
      </c>
      <c r="N506" s="56" t="str">
        <f>IFERROR(VLOOKUP($H506,'Leistungsn. BE m IV-R u Abklär '!N:N,1,0),"")</f>
        <v xml:space="preserve"> </v>
      </c>
    </row>
    <row r="507" spans="1:14" ht="13.5" customHeight="1" x14ac:dyDescent="0.2">
      <c r="A507" s="307"/>
      <c r="B507" s="307"/>
      <c r="C507" s="307"/>
      <c r="D507" s="307"/>
      <c r="E507" s="308"/>
      <c r="F507" s="308"/>
      <c r="G507" s="309"/>
      <c r="H507" s="453" t="str">
        <f t="shared" si="42"/>
        <v xml:space="preserve"> </v>
      </c>
      <c r="I507" s="454" t="str">
        <f t="shared" si="43"/>
        <v>01.01.2026</v>
      </c>
      <c r="J507" s="454" t="str">
        <f t="shared" si="44"/>
        <v>31.12.2026</v>
      </c>
      <c r="K507" s="455">
        <f t="shared" si="45"/>
        <v>261</v>
      </c>
      <c r="L507" s="455">
        <f t="shared" si="46"/>
        <v>2349</v>
      </c>
      <c r="M507" s="455">
        <f t="shared" si="47"/>
        <v>-2349</v>
      </c>
      <c r="N507" s="56" t="str">
        <f>IFERROR(VLOOKUP($H507,'Leistungsn. BE m IV-R u Abklär '!N:N,1,0),"")</f>
        <v xml:space="preserve"> </v>
      </c>
    </row>
    <row r="508" spans="1:14" ht="13.5" customHeight="1" x14ac:dyDescent="0.2">
      <c r="A508" s="307"/>
      <c r="B508" s="307"/>
      <c r="C508" s="307"/>
      <c r="D508" s="307"/>
      <c r="E508" s="308"/>
      <c r="F508" s="308"/>
      <c r="G508" s="309"/>
      <c r="H508" s="453" t="str">
        <f t="shared" si="42"/>
        <v xml:space="preserve"> </v>
      </c>
      <c r="I508" s="454" t="str">
        <f t="shared" si="43"/>
        <v>01.01.2026</v>
      </c>
      <c r="J508" s="454" t="str">
        <f t="shared" si="44"/>
        <v>31.12.2026</v>
      </c>
      <c r="K508" s="455">
        <f t="shared" si="45"/>
        <v>261</v>
      </c>
      <c r="L508" s="455">
        <f t="shared" si="46"/>
        <v>2349</v>
      </c>
      <c r="M508" s="455">
        <f t="shared" si="47"/>
        <v>-2349</v>
      </c>
      <c r="N508" s="56" t="str">
        <f>IFERROR(VLOOKUP($H508,'Leistungsn. BE m IV-R u Abklär '!N:N,1,0),"")</f>
        <v xml:space="preserve"> </v>
      </c>
    </row>
    <row r="509" spans="1:14" ht="13.5" customHeight="1" x14ac:dyDescent="0.2">
      <c r="A509" s="307"/>
      <c r="B509" s="307"/>
      <c r="C509" s="307"/>
      <c r="D509" s="307"/>
      <c r="E509" s="308"/>
      <c r="F509" s="308"/>
      <c r="G509" s="309"/>
      <c r="H509" s="453" t="str">
        <f t="shared" si="42"/>
        <v xml:space="preserve"> </v>
      </c>
      <c r="I509" s="454" t="str">
        <f t="shared" si="43"/>
        <v>01.01.2026</v>
      </c>
      <c r="J509" s="454" t="str">
        <f t="shared" si="44"/>
        <v>31.12.2026</v>
      </c>
      <c r="K509" s="455">
        <f t="shared" si="45"/>
        <v>261</v>
      </c>
      <c r="L509" s="455">
        <f t="shared" si="46"/>
        <v>2349</v>
      </c>
      <c r="M509" s="455">
        <f t="shared" si="47"/>
        <v>-2349</v>
      </c>
      <c r="N509" s="56" t="str">
        <f>IFERROR(VLOOKUP($H509,'Leistungsn. BE m IV-R u Abklär '!N:N,1,0),"")</f>
        <v xml:space="preserve"> </v>
      </c>
    </row>
    <row r="510" spans="1:14" ht="13.5" customHeight="1" x14ac:dyDescent="0.2">
      <c r="A510" s="307"/>
      <c r="B510" s="307"/>
      <c r="C510" s="307"/>
      <c r="D510" s="307"/>
      <c r="E510" s="308"/>
      <c r="F510" s="308"/>
      <c r="G510" s="309"/>
      <c r="H510" s="453" t="str">
        <f t="shared" si="42"/>
        <v xml:space="preserve"> </v>
      </c>
      <c r="I510" s="454" t="str">
        <f t="shared" si="43"/>
        <v>01.01.2026</v>
      </c>
      <c r="J510" s="454" t="str">
        <f t="shared" si="44"/>
        <v>31.12.2026</v>
      </c>
      <c r="K510" s="455">
        <f t="shared" si="45"/>
        <v>261</v>
      </c>
      <c r="L510" s="455">
        <f t="shared" si="46"/>
        <v>2349</v>
      </c>
      <c r="M510" s="455">
        <f t="shared" si="47"/>
        <v>-2349</v>
      </c>
      <c r="N510" s="56" t="str">
        <f>IFERROR(VLOOKUP($H510,'Leistungsn. BE m IV-R u Abklär '!N:N,1,0),"")</f>
        <v xml:space="preserve"> </v>
      </c>
    </row>
    <row r="511" spans="1:14" ht="13.5" customHeight="1" x14ac:dyDescent="0.2">
      <c r="A511" s="307"/>
      <c r="B511" s="307"/>
      <c r="C511" s="307"/>
      <c r="D511" s="307"/>
      <c r="E511" s="308"/>
      <c r="F511" s="308"/>
      <c r="G511" s="309"/>
      <c r="H511" s="453" t="str">
        <f t="shared" si="42"/>
        <v xml:space="preserve"> </v>
      </c>
      <c r="I511" s="454" t="str">
        <f t="shared" si="43"/>
        <v>01.01.2026</v>
      </c>
      <c r="J511" s="454" t="str">
        <f t="shared" si="44"/>
        <v>31.12.2026</v>
      </c>
      <c r="K511" s="455">
        <f t="shared" si="45"/>
        <v>261</v>
      </c>
      <c r="L511" s="455">
        <f t="shared" si="46"/>
        <v>2349</v>
      </c>
      <c r="M511" s="455">
        <f t="shared" si="47"/>
        <v>-2349</v>
      </c>
      <c r="N511" s="56" t="str">
        <f>IFERROR(VLOOKUP($H511,'Leistungsn. BE m IV-R u Abklär '!N:N,1,0),"")</f>
        <v xml:space="preserve"> </v>
      </c>
    </row>
    <row r="512" spans="1:14" ht="13.5" customHeight="1" x14ac:dyDescent="0.2">
      <c r="A512" s="307"/>
      <c r="B512" s="307"/>
      <c r="C512" s="307"/>
      <c r="D512" s="307"/>
      <c r="E512" s="308"/>
      <c r="F512" s="308"/>
      <c r="G512" s="309"/>
      <c r="H512" s="453" t="str">
        <f t="shared" si="42"/>
        <v xml:space="preserve"> </v>
      </c>
      <c r="I512" s="454" t="str">
        <f t="shared" si="43"/>
        <v>01.01.2026</v>
      </c>
      <c r="J512" s="454" t="str">
        <f t="shared" si="44"/>
        <v>31.12.2026</v>
      </c>
      <c r="K512" s="455">
        <f t="shared" si="45"/>
        <v>261</v>
      </c>
      <c r="L512" s="455">
        <f t="shared" si="46"/>
        <v>2349</v>
      </c>
      <c r="M512" s="455">
        <f t="shared" si="47"/>
        <v>-2349</v>
      </c>
      <c r="N512" s="56" t="str">
        <f>IFERROR(VLOOKUP($H512,'Leistungsn. BE m IV-R u Abklär '!N:N,1,0),"")</f>
        <v xml:space="preserve"> </v>
      </c>
    </row>
    <row r="513" spans="1:14" ht="13.5" customHeight="1" x14ac:dyDescent="0.2">
      <c r="A513" s="307"/>
      <c r="B513" s="307"/>
      <c r="C513" s="307"/>
      <c r="D513" s="307"/>
      <c r="E513" s="308"/>
      <c r="F513" s="308"/>
      <c r="G513" s="309"/>
      <c r="H513" s="453" t="str">
        <f t="shared" si="42"/>
        <v xml:space="preserve"> </v>
      </c>
      <c r="I513" s="454" t="str">
        <f t="shared" si="43"/>
        <v>01.01.2026</v>
      </c>
      <c r="J513" s="454" t="str">
        <f t="shared" si="44"/>
        <v>31.12.2026</v>
      </c>
      <c r="K513" s="455">
        <f t="shared" si="45"/>
        <v>261</v>
      </c>
      <c r="L513" s="455">
        <f t="shared" si="46"/>
        <v>2349</v>
      </c>
      <c r="M513" s="455">
        <f t="shared" si="47"/>
        <v>-2349</v>
      </c>
      <c r="N513" s="56" t="str">
        <f>IFERROR(VLOOKUP($H513,'Leistungsn. BE m IV-R u Abklär '!N:N,1,0),"")</f>
        <v xml:space="preserve"> </v>
      </c>
    </row>
    <row r="514" spans="1:14" ht="13.5" customHeight="1" x14ac:dyDescent="0.2">
      <c r="A514" s="307"/>
      <c r="B514" s="307"/>
      <c r="C514" s="307"/>
      <c r="D514" s="307"/>
      <c r="E514" s="308"/>
      <c r="F514" s="308"/>
      <c r="G514" s="309"/>
      <c r="H514" s="453" t="str">
        <f t="shared" si="42"/>
        <v xml:space="preserve"> </v>
      </c>
      <c r="I514" s="454" t="str">
        <f t="shared" si="43"/>
        <v>01.01.2026</v>
      </c>
      <c r="J514" s="454" t="str">
        <f t="shared" si="44"/>
        <v>31.12.2026</v>
      </c>
      <c r="K514" s="455">
        <f t="shared" si="45"/>
        <v>261</v>
      </c>
      <c r="L514" s="455">
        <f t="shared" si="46"/>
        <v>2349</v>
      </c>
      <c r="M514" s="455">
        <f t="shared" si="47"/>
        <v>-2349</v>
      </c>
      <c r="N514" s="56" t="str">
        <f>IFERROR(VLOOKUP($H514,'Leistungsn. BE m IV-R u Abklär '!N:N,1,0),"")</f>
        <v xml:space="preserve"> </v>
      </c>
    </row>
    <row r="515" spans="1:14" ht="13.5" customHeight="1" x14ac:dyDescent="0.2">
      <c r="A515" s="307"/>
      <c r="B515" s="307"/>
      <c r="C515" s="307"/>
      <c r="D515" s="307"/>
      <c r="E515" s="308"/>
      <c r="F515" s="308"/>
      <c r="G515" s="309"/>
      <c r="H515" s="453" t="str">
        <f t="shared" si="42"/>
        <v xml:space="preserve"> </v>
      </c>
      <c r="I515" s="454" t="str">
        <f t="shared" si="43"/>
        <v>01.01.2026</v>
      </c>
      <c r="J515" s="454" t="str">
        <f t="shared" si="44"/>
        <v>31.12.2026</v>
      </c>
      <c r="K515" s="455">
        <f t="shared" si="45"/>
        <v>261</v>
      </c>
      <c r="L515" s="455">
        <f t="shared" si="46"/>
        <v>2349</v>
      </c>
      <c r="M515" s="455">
        <f t="shared" si="47"/>
        <v>-2349</v>
      </c>
      <c r="N515" s="56" t="str">
        <f>IFERROR(VLOOKUP($H515,'Leistungsn. BE m IV-R u Abklär '!N:N,1,0),"")</f>
        <v xml:space="preserve"> </v>
      </c>
    </row>
    <row r="516" spans="1:14" ht="13.5" customHeight="1" x14ac:dyDescent="0.2">
      <c r="A516" s="307"/>
      <c r="B516" s="307"/>
      <c r="C516" s="307"/>
      <c r="D516" s="307"/>
      <c r="E516" s="308"/>
      <c r="F516" s="308"/>
      <c r="G516" s="309"/>
      <c r="H516" s="453" t="str">
        <f t="shared" si="42"/>
        <v xml:space="preserve"> </v>
      </c>
      <c r="I516" s="454" t="str">
        <f t="shared" si="43"/>
        <v>01.01.2026</v>
      </c>
      <c r="J516" s="454" t="str">
        <f t="shared" si="44"/>
        <v>31.12.2026</v>
      </c>
      <c r="K516" s="455">
        <f t="shared" si="45"/>
        <v>261</v>
      </c>
      <c r="L516" s="455">
        <f t="shared" si="46"/>
        <v>2349</v>
      </c>
      <c r="M516" s="455">
        <f t="shared" si="47"/>
        <v>-2349</v>
      </c>
      <c r="N516" s="56" t="str">
        <f>IFERROR(VLOOKUP($H516,'Leistungsn. BE m IV-R u Abklär '!N:N,1,0),"")</f>
        <v xml:space="preserve"> </v>
      </c>
    </row>
    <row r="517" spans="1:14" ht="13.5" customHeight="1" x14ac:dyDescent="0.2">
      <c r="A517" s="307"/>
      <c r="B517" s="307"/>
      <c r="C517" s="307"/>
      <c r="D517" s="307"/>
      <c r="E517" s="308"/>
      <c r="F517" s="308"/>
      <c r="G517" s="309"/>
      <c r="H517" s="453" t="str">
        <f t="shared" si="42"/>
        <v xml:space="preserve"> </v>
      </c>
      <c r="I517" s="454" t="str">
        <f t="shared" si="43"/>
        <v>01.01.2026</v>
      </c>
      <c r="J517" s="454" t="str">
        <f t="shared" si="44"/>
        <v>31.12.2026</v>
      </c>
      <c r="K517" s="455">
        <f t="shared" si="45"/>
        <v>261</v>
      </c>
      <c r="L517" s="455">
        <f t="shared" si="46"/>
        <v>2349</v>
      </c>
      <c r="M517" s="455">
        <f t="shared" si="47"/>
        <v>-2349</v>
      </c>
      <c r="N517" s="56" t="str">
        <f>IFERROR(VLOOKUP($H517,'Leistungsn. BE m IV-R u Abklär '!N:N,1,0),"")</f>
        <v xml:space="preserve"> </v>
      </c>
    </row>
    <row r="518" spans="1:14" ht="13.5" customHeight="1" x14ac:dyDescent="0.2">
      <c r="A518" s="307"/>
      <c r="B518" s="307"/>
      <c r="C518" s="307"/>
      <c r="D518" s="307"/>
      <c r="E518" s="308"/>
      <c r="F518" s="308"/>
      <c r="G518" s="309"/>
      <c r="H518" s="453" t="str">
        <f t="shared" si="42"/>
        <v xml:space="preserve"> </v>
      </c>
      <c r="I518" s="454" t="str">
        <f t="shared" si="43"/>
        <v>01.01.2026</v>
      </c>
      <c r="J518" s="454" t="str">
        <f t="shared" si="44"/>
        <v>31.12.2026</v>
      </c>
      <c r="K518" s="455">
        <f t="shared" si="45"/>
        <v>261</v>
      </c>
      <c r="L518" s="455">
        <f t="shared" si="46"/>
        <v>2349</v>
      </c>
      <c r="M518" s="455">
        <f t="shared" si="47"/>
        <v>-2349</v>
      </c>
      <c r="N518" s="56" t="str">
        <f>IFERROR(VLOOKUP($H518,'Leistungsn. BE m IV-R u Abklär '!N:N,1,0),"")</f>
        <v xml:space="preserve"> </v>
      </c>
    </row>
    <row r="519" spans="1:14" ht="13.5" customHeight="1" x14ac:dyDescent="0.2">
      <c r="A519" s="307"/>
      <c r="B519" s="307"/>
      <c r="C519" s="307"/>
      <c r="D519" s="307"/>
      <c r="E519" s="308"/>
      <c r="F519" s="308"/>
      <c r="G519" s="309"/>
      <c r="H519" s="453" t="str">
        <f t="shared" si="42"/>
        <v xml:space="preserve"> </v>
      </c>
      <c r="I519" s="454" t="str">
        <f t="shared" si="43"/>
        <v>01.01.2026</v>
      </c>
      <c r="J519" s="454" t="str">
        <f t="shared" si="44"/>
        <v>31.12.2026</v>
      </c>
      <c r="K519" s="455">
        <f t="shared" si="45"/>
        <v>261</v>
      </c>
      <c r="L519" s="455">
        <f t="shared" si="46"/>
        <v>2349</v>
      </c>
      <c r="M519" s="455">
        <f t="shared" si="47"/>
        <v>-2349</v>
      </c>
      <c r="N519" s="56" t="str">
        <f>IFERROR(VLOOKUP($H519,'Leistungsn. BE m IV-R u Abklär '!N:N,1,0),"")</f>
        <v xml:space="preserve"> </v>
      </c>
    </row>
    <row r="520" spans="1:14" ht="13.5" customHeight="1" x14ac:dyDescent="0.2">
      <c r="A520" s="307"/>
      <c r="B520" s="307"/>
      <c r="C520" s="307"/>
      <c r="D520" s="307"/>
      <c r="E520" s="308"/>
      <c r="F520" s="308"/>
      <c r="G520" s="309"/>
      <c r="H520" s="453" t="str">
        <f t="shared" si="42"/>
        <v xml:space="preserve"> </v>
      </c>
      <c r="I520" s="454" t="str">
        <f t="shared" si="43"/>
        <v>01.01.2026</v>
      </c>
      <c r="J520" s="454" t="str">
        <f t="shared" si="44"/>
        <v>31.12.2026</v>
      </c>
      <c r="K520" s="455">
        <f t="shared" si="45"/>
        <v>261</v>
      </c>
      <c r="L520" s="455">
        <f t="shared" si="46"/>
        <v>2349</v>
      </c>
      <c r="M520" s="455">
        <f t="shared" si="47"/>
        <v>-2349</v>
      </c>
      <c r="N520" s="56" t="str">
        <f>IFERROR(VLOOKUP($H520,'Leistungsn. BE m IV-R u Abklär '!N:N,1,0),"")</f>
        <v xml:space="preserve"> </v>
      </c>
    </row>
    <row r="521" spans="1:14" ht="13.5" customHeight="1" x14ac:dyDescent="0.2">
      <c r="A521" s="307"/>
      <c r="B521" s="307"/>
      <c r="C521" s="307"/>
      <c r="D521" s="307"/>
      <c r="E521" s="308"/>
      <c r="F521" s="308"/>
      <c r="G521" s="309"/>
      <c r="H521" s="453" t="str">
        <f t="shared" si="42"/>
        <v xml:space="preserve"> </v>
      </c>
      <c r="I521" s="454" t="str">
        <f t="shared" si="43"/>
        <v>01.01.2026</v>
      </c>
      <c r="J521" s="454" t="str">
        <f t="shared" si="44"/>
        <v>31.12.2026</v>
      </c>
      <c r="K521" s="455">
        <f t="shared" si="45"/>
        <v>261</v>
      </c>
      <c r="L521" s="455">
        <f t="shared" si="46"/>
        <v>2349</v>
      </c>
      <c r="M521" s="455">
        <f t="shared" si="47"/>
        <v>-2349</v>
      </c>
      <c r="N521" s="56" t="str">
        <f>IFERROR(VLOOKUP($H521,'Leistungsn. BE m IV-R u Abklär '!N:N,1,0),"")</f>
        <v xml:space="preserve"> </v>
      </c>
    </row>
    <row r="522" spans="1:14" ht="13.5" customHeight="1" x14ac:dyDescent="0.2">
      <c r="A522" s="307"/>
      <c r="B522" s="307"/>
      <c r="C522" s="307"/>
      <c r="D522" s="307"/>
      <c r="E522" s="308"/>
      <c r="F522" s="308"/>
      <c r="G522" s="309"/>
      <c r="H522" s="453" t="str">
        <f t="shared" si="42"/>
        <v xml:space="preserve"> </v>
      </c>
      <c r="I522" s="454" t="str">
        <f t="shared" si="43"/>
        <v>01.01.2026</v>
      </c>
      <c r="J522" s="454" t="str">
        <f t="shared" si="44"/>
        <v>31.12.2026</v>
      </c>
      <c r="K522" s="455">
        <f t="shared" si="45"/>
        <v>261</v>
      </c>
      <c r="L522" s="455">
        <f t="shared" si="46"/>
        <v>2349</v>
      </c>
      <c r="M522" s="455">
        <f t="shared" si="47"/>
        <v>-2349</v>
      </c>
      <c r="N522" s="56" t="str">
        <f>IFERROR(VLOOKUP($H522,'Leistungsn. BE m IV-R u Abklär '!N:N,1,0),"")</f>
        <v xml:space="preserve"> </v>
      </c>
    </row>
    <row r="523" spans="1:14" ht="13.5" customHeight="1" x14ac:dyDescent="0.2">
      <c r="A523" s="307"/>
      <c r="B523" s="307"/>
      <c r="C523" s="307"/>
      <c r="D523" s="307"/>
      <c r="E523" s="308"/>
      <c r="F523" s="308"/>
      <c r="G523" s="309"/>
      <c r="H523" s="453" t="str">
        <f t="shared" si="42"/>
        <v xml:space="preserve"> </v>
      </c>
      <c r="I523" s="454" t="str">
        <f t="shared" si="43"/>
        <v>01.01.2026</v>
      </c>
      <c r="J523" s="454" t="str">
        <f t="shared" si="44"/>
        <v>31.12.2026</v>
      </c>
      <c r="K523" s="455">
        <f t="shared" si="45"/>
        <v>261</v>
      </c>
      <c r="L523" s="455">
        <f t="shared" si="46"/>
        <v>2349</v>
      </c>
      <c r="M523" s="455">
        <f t="shared" si="47"/>
        <v>-2349</v>
      </c>
      <c r="N523" s="56" t="str">
        <f>IFERROR(VLOOKUP($H523,'Leistungsn. BE m IV-R u Abklär '!N:N,1,0),"")</f>
        <v xml:space="preserve"> </v>
      </c>
    </row>
    <row r="524" spans="1:14" ht="13.5" customHeight="1" x14ac:dyDescent="0.2">
      <c r="A524" s="307"/>
      <c r="B524" s="307"/>
      <c r="C524" s="307"/>
      <c r="D524" s="307"/>
      <c r="E524" s="308"/>
      <c r="F524" s="308"/>
      <c r="G524" s="309"/>
      <c r="H524" s="453" t="str">
        <f t="shared" si="42"/>
        <v xml:space="preserve"> </v>
      </c>
      <c r="I524" s="454" t="str">
        <f t="shared" si="43"/>
        <v>01.01.2026</v>
      </c>
      <c r="J524" s="454" t="str">
        <f t="shared" si="44"/>
        <v>31.12.2026</v>
      </c>
      <c r="K524" s="455">
        <f t="shared" si="45"/>
        <v>261</v>
      </c>
      <c r="L524" s="455">
        <f t="shared" si="46"/>
        <v>2349</v>
      </c>
      <c r="M524" s="455">
        <f t="shared" si="47"/>
        <v>-2349</v>
      </c>
      <c r="N524" s="56" t="str">
        <f>IFERROR(VLOOKUP($H524,'Leistungsn. BE m IV-R u Abklär '!N:N,1,0),"")</f>
        <v xml:space="preserve"> </v>
      </c>
    </row>
    <row r="525" spans="1:14" ht="13.5" customHeight="1" x14ac:dyDescent="0.2">
      <c r="A525" s="307"/>
      <c r="B525" s="307"/>
      <c r="C525" s="307"/>
      <c r="D525" s="307"/>
      <c r="E525" s="308"/>
      <c r="F525" s="308"/>
      <c r="G525" s="309"/>
      <c r="H525" s="453" t="str">
        <f t="shared" si="42"/>
        <v xml:space="preserve"> </v>
      </c>
      <c r="I525" s="454" t="str">
        <f t="shared" si="43"/>
        <v>01.01.2026</v>
      </c>
      <c r="J525" s="454" t="str">
        <f t="shared" si="44"/>
        <v>31.12.2026</v>
      </c>
      <c r="K525" s="455">
        <f t="shared" si="45"/>
        <v>261</v>
      </c>
      <c r="L525" s="455">
        <f t="shared" si="46"/>
        <v>2349</v>
      </c>
      <c r="M525" s="455">
        <f t="shared" si="47"/>
        <v>-2349</v>
      </c>
      <c r="N525" s="56" t="str">
        <f>IFERROR(VLOOKUP($H525,'Leistungsn. BE m IV-R u Abklär '!N:N,1,0),"")</f>
        <v xml:space="preserve"> </v>
      </c>
    </row>
    <row r="526" spans="1:14" ht="13.5" customHeight="1" x14ac:dyDescent="0.2">
      <c r="A526" s="307"/>
      <c r="B526" s="307"/>
      <c r="C526" s="307"/>
      <c r="D526" s="307"/>
      <c r="E526" s="308"/>
      <c r="F526" s="308"/>
      <c r="G526" s="309"/>
      <c r="H526" s="453" t="str">
        <f t="shared" si="42"/>
        <v xml:space="preserve"> </v>
      </c>
      <c r="I526" s="454" t="str">
        <f t="shared" si="43"/>
        <v>01.01.2026</v>
      </c>
      <c r="J526" s="454" t="str">
        <f t="shared" si="44"/>
        <v>31.12.2026</v>
      </c>
      <c r="K526" s="455">
        <f t="shared" si="45"/>
        <v>261</v>
      </c>
      <c r="L526" s="455">
        <f t="shared" si="46"/>
        <v>2349</v>
      </c>
      <c r="M526" s="455">
        <f t="shared" si="47"/>
        <v>-2349</v>
      </c>
      <c r="N526" s="56" t="str">
        <f>IFERROR(VLOOKUP($H526,'Leistungsn. BE m IV-R u Abklär '!N:N,1,0),"")</f>
        <v xml:space="preserve"> </v>
      </c>
    </row>
    <row r="527" spans="1:14" ht="13.5" customHeight="1" x14ac:dyDescent="0.2">
      <c r="A527" s="307"/>
      <c r="B527" s="307"/>
      <c r="C527" s="307"/>
      <c r="D527" s="307"/>
      <c r="E527" s="308"/>
      <c r="F527" s="308"/>
      <c r="G527" s="309"/>
      <c r="H527" s="453" t="str">
        <f t="shared" si="42"/>
        <v xml:space="preserve"> </v>
      </c>
      <c r="I527" s="454" t="str">
        <f t="shared" si="43"/>
        <v>01.01.2026</v>
      </c>
      <c r="J527" s="454" t="str">
        <f t="shared" si="44"/>
        <v>31.12.2026</v>
      </c>
      <c r="K527" s="455">
        <f t="shared" si="45"/>
        <v>261</v>
      </c>
      <c r="L527" s="455">
        <f t="shared" si="46"/>
        <v>2349</v>
      </c>
      <c r="M527" s="455">
        <f t="shared" si="47"/>
        <v>-2349</v>
      </c>
      <c r="N527" s="56" t="str">
        <f>IFERROR(VLOOKUP($H527,'Leistungsn. BE m IV-R u Abklär '!N:N,1,0),"")</f>
        <v xml:space="preserve"> </v>
      </c>
    </row>
    <row r="528" spans="1:14" ht="13.5" customHeight="1" x14ac:dyDescent="0.2">
      <c r="A528" s="307"/>
      <c r="B528" s="307"/>
      <c r="C528" s="307"/>
      <c r="D528" s="307"/>
      <c r="E528" s="308"/>
      <c r="F528" s="308"/>
      <c r="G528" s="309"/>
      <c r="H528" s="453" t="str">
        <f t="shared" si="42"/>
        <v xml:space="preserve"> </v>
      </c>
      <c r="I528" s="454" t="str">
        <f t="shared" si="43"/>
        <v>01.01.2026</v>
      </c>
      <c r="J528" s="454" t="str">
        <f t="shared" si="44"/>
        <v>31.12.2026</v>
      </c>
      <c r="K528" s="455">
        <f t="shared" si="45"/>
        <v>261</v>
      </c>
      <c r="L528" s="455">
        <f t="shared" si="46"/>
        <v>2349</v>
      </c>
      <c r="M528" s="455">
        <f t="shared" si="47"/>
        <v>-2349</v>
      </c>
      <c r="N528" s="56" t="str">
        <f>IFERROR(VLOOKUP($H528,'Leistungsn. BE m IV-R u Abklär '!N:N,1,0),"")</f>
        <v xml:space="preserve"> </v>
      </c>
    </row>
    <row r="529" spans="1:14" ht="13.5" customHeight="1" x14ac:dyDescent="0.2">
      <c r="A529" s="307"/>
      <c r="B529" s="307"/>
      <c r="C529" s="307"/>
      <c r="D529" s="307"/>
      <c r="E529" s="308"/>
      <c r="F529" s="308"/>
      <c r="G529" s="309"/>
      <c r="H529" s="453" t="str">
        <f t="shared" si="42"/>
        <v xml:space="preserve"> </v>
      </c>
      <c r="I529" s="454" t="str">
        <f t="shared" si="43"/>
        <v>01.01.2026</v>
      </c>
      <c r="J529" s="454" t="str">
        <f t="shared" si="44"/>
        <v>31.12.2026</v>
      </c>
      <c r="K529" s="455">
        <f t="shared" si="45"/>
        <v>261</v>
      </c>
      <c r="L529" s="455">
        <f t="shared" si="46"/>
        <v>2349</v>
      </c>
      <c r="M529" s="455">
        <f t="shared" si="47"/>
        <v>-2349</v>
      </c>
      <c r="N529" s="56" t="str">
        <f>IFERROR(VLOOKUP($H529,'Leistungsn. BE m IV-R u Abklär '!N:N,1,0),"")</f>
        <v xml:space="preserve"> </v>
      </c>
    </row>
    <row r="530" spans="1:14" ht="13.5" customHeight="1" x14ac:dyDescent="0.2">
      <c r="A530" s="307"/>
      <c r="B530" s="307"/>
      <c r="C530" s="307"/>
      <c r="D530" s="307"/>
      <c r="E530" s="308"/>
      <c r="F530" s="308"/>
      <c r="G530" s="309"/>
      <c r="H530" s="453" t="str">
        <f t="shared" si="42"/>
        <v xml:space="preserve"> </v>
      </c>
      <c r="I530" s="454" t="str">
        <f t="shared" si="43"/>
        <v>01.01.2026</v>
      </c>
      <c r="J530" s="454" t="str">
        <f t="shared" si="44"/>
        <v>31.12.2026</v>
      </c>
      <c r="K530" s="455">
        <f t="shared" si="45"/>
        <v>261</v>
      </c>
      <c r="L530" s="455">
        <f t="shared" si="46"/>
        <v>2349</v>
      </c>
      <c r="M530" s="455">
        <f t="shared" si="47"/>
        <v>-2349</v>
      </c>
      <c r="N530" s="56" t="str">
        <f>IFERROR(VLOOKUP($H530,'Leistungsn. BE m IV-R u Abklär '!N:N,1,0),"")</f>
        <v xml:space="preserve"> </v>
      </c>
    </row>
    <row r="531" spans="1:14" ht="13.5" customHeight="1" x14ac:dyDescent="0.2">
      <c r="A531" s="307"/>
      <c r="B531" s="307"/>
      <c r="C531" s="307"/>
      <c r="D531" s="307"/>
      <c r="E531" s="308"/>
      <c r="F531" s="308"/>
      <c r="G531" s="309"/>
      <c r="H531" s="453" t="str">
        <f t="shared" si="42"/>
        <v xml:space="preserve"> </v>
      </c>
      <c r="I531" s="454" t="str">
        <f t="shared" si="43"/>
        <v>01.01.2026</v>
      </c>
      <c r="J531" s="454" t="str">
        <f t="shared" si="44"/>
        <v>31.12.2026</v>
      </c>
      <c r="K531" s="455">
        <f t="shared" si="45"/>
        <v>261</v>
      </c>
      <c r="L531" s="455">
        <f t="shared" si="46"/>
        <v>2349</v>
      </c>
      <c r="M531" s="455">
        <f t="shared" si="47"/>
        <v>-2349</v>
      </c>
      <c r="N531" s="56" t="str">
        <f>IFERROR(VLOOKUP($H531,'Leistungsn. BE m IV-R u Abklär '!N:N,1,0),"")</f>
        <v xml:space="preserve"> </v>
      </c>
    </row>
    <row r="532" spans="1:14" ht="13.5" customHeight="1" x14ac:dyDescent="0.2">
      <c r="A532" s="307"/>
      <c r="B532" s="307"/>
      <c r="C532" s="307"/>
      <c r="D532" s="307"/>
      <c r="E532" s="308"/>
      <c r="F532" s="308"/>
      <c r="G532" s="309"/>
      <c r="H532" s="453" t="str">
        <f t="shared" si="42"/>
        <v xml:space="preserve"> </v>
      </c>
      <c r="I532" s="454" t="str">
        <f t="shared" si="43"/>
        <v>01.01.2026</v>
      </c>
      <c r="J532" s="454" t="str">
        <f t="shared" si="44"/>
        <v>31.12.2026</v>
      </c>
      <c r="K532" s="455">
        <f t="shared" si="45"/>
        <v>261</v>
      </c>
      <c r="L532" s="455">
        <f t="shared" si="46"/>
        <v>2349</v>
      </c>
      <c r="M532" s="455">
        <f t="shared" si="47"/>
        <v>-2349</v>
      </c>
      <c r="N532" s="56" t="str">
        <f>IFERROR(VLOOKUP($H532,'Leistungsn. BE m IV-R u Abklär '!N:N,1,0),"")</f>
        <v xml:space="preserve"> </v>
      </c>
    </row>
    <row r="533" spans="1:14" ht="13.5" customHeight="1" x14ac:dyDescent="0.2">
      <c r="A533" s="307"/>
      <c r="B533" s="307"/>
      <c r="C533" s="307"/>
      <c r="D533" s="307"/>
      <c r="E533" s="308"/>
      <c r="F533" s="308"/>
      <c r="G533" s="309"/>
      <c r="H533" s="453" t="str">
        <f t="shared" ref="H533:H593" si="48">CONCATENATE(A533," ",B533)</f>
        <v xml:space="preserve"> </v>
      </c>
      <c r="I533" s="454" t="str">
        <f t="shared" ref="I533:I593" si="49">IF(YEAR($E533)&lt;$B$4,CONCATENATE("01.01.",$B$4),$E533)</f>
        <v>01.01.2026</v>
      </c>
      <c r="J533" s="454" t="str">
        <f t="shared" ref="J533:J593" si="50">IF(F533="",CONCATENATE("31.12.",$B$4),F533)</f>
        <v>31.12.2026</v>
      </c>
      <c r="K533" s="455">
        <f t="shared" ref="K533:K593" si="51">NETWORKDAYS(I533,J533)</f>
        <v>261</v>
      </c>
      <c r="L533" s="455">
        <f t="shared" ref="L533:L593" si="52">K533*9</f>
        <v>2349</v>
      </c>
      <c r="M533" s="455">
        <f t="shared" ref="M533:M593" si="53">G533-L533</f>
        <v>-2349</v>
      </c>
      <c r="N533" s="56" t="str">
        <f>IFERROR(VLOOKUP($H533,'Leistungsn. BE m IV-R u Abklär '!N:N,1,0),"")</f>
        <v xml:space="preserve"> </v>
      </c>
    </row>
    <row r="534" spans="1:14" ht="13.5" customHeight="1" x14ac:dyDescent="0.2">
      <c r="A534" s="307"/>
      <c r="B534" s="307"/>
      <c r="C534" s="307"/>
      <c r="D534" s="307"/>
      <c r="E534" s="308"/>
      <c r="F534" s="308"/>
      <c r="G534" s="309"/>
      <c r="H534" s="453" t="str">
        <f t="shared" si="48"/>
        <v xml:space="preserve"> </v>
      </c>
      <c r="I534" s="454" t="str">
        <f t="shared" si="49"/>
        <v>01.01.2026</v>
      </c>
      <c r="J534" s="454" t="str">
        <f t="shared" si="50"/>
        <v>31.12.2026</v>
      </c>
      <c r="K534" s="455">
        <f t="shared" si="51"/>
        <v>261</v>
      </c>
      <c r="L534" s="455">
        <f t="shared" si="52"/>
        <v>2349</v>
      </c>
      <c r="M534" s="455">
        <f t="shared" si="53"/>
        <v>-2349</v>
      </c>
      <c r="N534" s="56" t="str">
        <f>IFERROR(VLOOKUP($H534,'Leistungsn. BE m IV-R u Abklär '!N:N,1,0),"")</f>
        <v xml:space="preserve"> </v>
      </c>
    </row>
    <row r="535" spans="1:14" ht="13.5" customHeight="1" x14ac:dyDescent="0.2">
      <c r="A535" s="307"/>
      <c r="B535" s="307"/>
      <c r="C535" s="307"/>
      <c r="D535" s="307"/>
      <c r="E535" s="308"/>
      <c r="F535" s="308"/>
      <c r="G535" s="309"/>
      <c r="H535" s="453" t="str">
        <f t="shared" si="48"/>
        <v xml:space="preserve"> </v>
      </c>
      <c r="I535" s="454" t="str">
        <f t="shared" si="49"/>
        <v>01.01.2026</v>
      </c>
      <c r="J535" s="454" t="str">
        <f t="shared" si="50"/>
        <v>31.12.2026</v>
      </c>
      <c r="K535" s="455">
        <f t="shared" si="51"/>
        <v>261</v>
      </c>
      <c r="L535" s="455">
        <f t="shared" si="52"/>
        <v>2349</v>
      </c>
      <c r="M535" s="455">
        <f t="shared" si="53"/>
        <v>-2349</v>
      </c>
      <c r="N535" s="56" t="str">
        <f>IFERROR(VLOOKUP($H535,'Leistungsn. BE m IV-R u Abklär '!N:N,1,0),"")</f>
        <v xml:space="preserve"> </v>
      </c>
    </row>
    <row r="536" spans="1:14" ht="13.5" customHeight="1" x14ac:dyDescent="0.2">
      <c r="A536" s="307"/>
      <c r="B536" s="307"/>
      <c r="C536" s="307"/>
      <c r="D536" s="307"/>
      <c r="E536" s="308"/>
      <c r="F536" s="308"/>
      <c r="G536" s="309"/>
      <c r="H536" s="453" t="str">
        <f t="shared" si="48"/>
        <v xml:space="preserve"> </v>
      </c>
      <c r="I536" s="454" t="str">
        <f t="shared" si="49"/>
        <v>01.01.2026</v>
      </c>
      <c r="J536" s="454" t="str">
        <f t="shared" si="50"/>
        <v>31.12.2026</v>
      </c>
      <c r="K536" s="455">
        <f t="shared" si="51"/>
        <v>261</v>
      </c>
      <c r="L536" s="455">
        <f t="shared" si="52"/>
        <v>2349</v>
      </c>
      <c r="M536" s="455">
        <f t="shared" si="53"/>
        <v>-2349</v>
      </c>
      <c r="N536" s="56" t="str">
        <f>IFERROR(VLOOKUP($H536,'Leistungsn. BE m IV-R u Abklär '!N:N,1,0),"")</f>
        <v xml:space="preserve"> </v>
      </c>
    </row>
    <row r="537" spans="1:14" ht="13.5" customHeight="1" x14ac:dyDescent="0.2">
      <c r="A537" s="307"/>
      <c r="B537" s="307"/>
      <c r="C537" s="307"/>
      <c r="D537" s="307"/>
      <c r="E537" s="308"/>
      <c r="F537" s="308"/>
      <c r="G537" s="309"/>
      <c r="H537" s="453" t="str">
        <f t="shared" si="48"/>
        <v xml:space="preserve"> </v>
      </c>
      <c r="I537" s="454" t="str">
        <f t="shared" si="49"/>
        <v>01.01.2026</v>
      </c>
      <c r="J537" s="454" t="str">
        <f t="shared" si="50"/>
        <v>31.12.2026</v>
      </c>
      <c r="K537" s="455">
        <f t="shared" si="51"/>
        <v>261</v>
      </c>
      <c r="L537" s="455">
        <f t="shared" si="52"/>
        <v>2349</v>
      </c>
      <c r="M537" s="455">
        <f t="shared" si="53"/>
        <v>-2349</v>
      </c>
      <c r="N537" s="56" t="str">
        <f>IFERROR(VLOOKUP($H537,'Leistungsn. BE m IV-R u Abklär '!N:N,1,0),"")</f>
        <v xml:space="preserve"> </v>
      </c>
    </row>
    <row r="538" spans="1:14" ht="13.5" customHeight="1" x14ac:dyDescent="0.2">
      <c r="A538" s="307"/>
      <c r="B538" s="307"/>
      <c r="C538" s="307"/>
      <c r="D538" s="307"/>
      <c r="E538" s="308"/>
      <c r="F538" s="308"/>
      <c r="G538" s="309"/>
      <c r="H538" s="453" t="str">
        <f t="shared" si="48"/>
        <v xml:space="preserve"> </v>
      </c>
      <c r="I538" s="454" t="str">
        <f t="shared" si="49"/>
        <v>01.01.2026</v>
      </c>
      <c r="J538" s="454" t="str">
        <f t="shared" si="50"/>
        <v>31.12.2026</v>
      </c>
      <c r="K538" s="455">
        <f t="shared" si="51"/>
        <v>261</v>
      </c>
      <c r="L538" s="455">
        <f t="shared" si="52"/>
        <v>2349</v>
      </c>
      <c r="M538" s="455">
        <f t="shared" si="53"/>
        <v>-2349</v>
      </c>
      <c r="N538" s="56" t="str">
        <f>IFERROR(VLOOKUP($H538,'Leistungsn. BE m IV-R u Abklär '!N:N,1,0),"")</f>
        <v xml:space="preserve"> </v>
      </c>
    </row>
    <row r="539" spans="1:14" ht="13.5" customHeight="1" x14ac:dyDescent="0.2">
      <c r="A539" s="307"/>
      <c r="B539" s="307"/>
      <c r="C539" s="307"/>
      <c r="D539" s="307"/>
      <c r="E539" s="308"/>
      <c r="F539" s="308"/>
      <c r="G539" s="309"/>
      <c r="H539" s="453" t="str">
        <f t="shared" si="48"/>
        <v xml:space="preserve"> </v>
      </c>
      <c r="I539" s="454" t="str">
        <f t="shared" si="49"/>
        <v>01.01.2026</v>
      </c>
      <c r="J539" s="454" t="str">
        <f t="shared" si="50"/>
        <v>31.12.2026</v>
      </c>
      <c r="K539" s="455">
        <f t="shared" si="51"/>
        <v>261</v>
      </c>
      <c r="L539" s="455">
        <f t="shared" si="52"/>
        <v>2349</v>
      </c>
      <c r="M539" s="455">
        <f t="shared" si="53"/>
        <v>-2349</v>
      </c>
      <c r="N539" s="56" t="str">
        <f>IFERROR(VLOOKUP($H539,'Leistungsn. BE m IV-R u Abklär '!N:N,1,0),"")</f>
        <v xml:space="preserve"> </v>
      </c>
    </row>
    <row r="540" spans="1:14" ht="13.5" customHeight="1" x14ac:dyDescent="0.2">
      <c r="A540" s="307"/>
      <c r="B540" s="307"/>
      <c r="C540" s="307"/>
      <c r="D540" s="307"/>
      <c r="E540" s="308"/>
      <c r="F540" s="308"/>
      <c r="G540" s="309"/>
      <c r="H540" s="453" t="str">
        <f t="shared" si="48"/>
        <v xml:space="preserve"> </v>
      </c>
      <c r="I540" s="454" t="str">
        <f t="shared" si="49"/>
        <v>01.01.2026</v>
      </c>
      <c r="J540" s="454" t="str">
        <f t="shared" si="50"/>
        <v>31.12.2026</v>
      </c>
      <c r="K540" s="455">
        <f t="shared" si="51"/>
        <v>261</v>
      </c>
      <c r="L540" s="455">
        <f t="shared" si="52"/>
        <v>2349</v>
      </c>
      <c r="M540" s="455">
        <f t="shared" si="53"/>
        <v>-2349</v>
      </c>
      <c r="N540" s="56" t="str">
        <f>IFERROR(VLOOKUP($H540,'Leistungsn. BE m IV-R u Abklär '!N:N,1,0),"")</f>
        <v xml:space="preserve"> </v>
      </c>
    </row>
    <row r="541" spans="1:14" ht="13.5" customHeight="1" x14ac:dyDescent="0.2">
      <c r="A541" s="307"/>
      <c r="B541" s="307"/>
      <c r="C541" s="307"/>
      <c r="D541" s="307"/>
      <c r="E541" s="308"/>
      <c r="F541" s="308"/>
      <c r="G541" s="309"/>
      <c r="H541" s="453" t="str">
        <f t="shared" si="48"/>
        <v xml:space="preserve"> </v>
      </c>
      <c r="I541" s="454" t="str">
        <f t="shared" si="49"/>
        <v>01.01.2026</v>
      </c>
      <c r="J541" s="454" t="str">
        <f t="shared" si="50"/>
        <v>31.12.2026</v>
      </c>
      <c r="K541" s="455">
        <f t="shared" si="51"/>
        <v>261</v>
      </c>
      <c r="L541" s="455">
        <f t="shared" si="52"/>
        <v>2349</v>
      </c>
      <c r="M541" s="455">
        <f t="shared" si="53"/>
        <v>-2349</v>
      </c>
      <c r="N541" s="56" t="str">
        <f>IFERROR(VLOOKUP($H541,'Leistungsn. BE m IV-R u Abklär '!N:N,1,0),"")</f>
        <v xml:space="preserve"> </v>
      </c>
    </row>
    <row r="542" spans="1:14" ht="13.5" customHeight="1" x14ac:dyDescent="0.2">
      <c r="A542" s="307"/>
      <c r="B542" s="307"/>
      <c r="C542" s="307"/>
      <c r="D542" s="307"/>
      <c r="E542" s="308"/>
      <c r="F542" s="308"/>
      <c r="G542" s="309"/>
      <c r="H542" s="453" t="str">
        <f t="shared" si="48"/>
        <v xml:space="preserve"> </v>
      </c>
      <c r="I542" s="454" t="str">
        <f t="shared" si="49"/>
        <v>01.01.2026</v>
      </c>
      <c r="J542" s="454" t="str">
        <f t="shared" si="50"/>
        <v>31.12.2026</v>
      </c>
      <c r="K542" s="455">
        <f t="shared" si="51"/>
        <v>261</v>
      </c>
      <c r="L542" s="455">
        <f t="shared" si="52"/>
        <v>2349</v>
      </c>
      <c r="M542" s="455">
        <f t="shared" si="53"/>
        <v>-2349</v>
      </c>
      <c r="N542" s="56" t="str">
        <f>IFERROR(VLOOKUP($H542,'Leistungsn. BE m IV-R u Abklär '!N:N,1,0),"")</f>
        <v xml:space="preserve"> </v>
      </c>
    </row>
    <row r="543" spans="1:14" ht="13.5" customHeight="1" x14ac:dyDescent="0.2">
      <c r="A543" s="307"/>
      <c r="B543" s="307"/>
      <c r="C543" s="307"/>
      <c r="D543" s="307"/>
      <c r="E543" s="308"/>
      <c r="F543" s="308"/>
      <c r="G543" s="309"/>
      <c r="H543" s="453" t="str">
        <f t="shared" si="48"/>
        <v xml:space="preserve"> </v>
      </c>
      <c r="I543" s="454" t="str">
        <f t="shared" si="49"/>
        <v>01.01.2026</v>
      </c>
      <c r="J543" s="454" t="str">
        <f t="shared" si="50"/>
        <v>31.12.2026</v>
      </c>
      <c r="K543" s="455">
        <f t="shared" si="51"/>
        <v>261</v>
      </c>
      <c r="L543" s="455">
        <f t="shared" si="52"/>
        <v>2349</v>
      </c>
      <c r="M543" s="455">
        <f t="shared" si="53"/>
        <v>-2349</v>
      </c>
      <c r="N543" s="56" t="str">
        <f>IFERROR(VLOOKUP($H543,'Leistungsn. BE m IV-R u Abklär '!N:N,1,0),"")</f>
        <v xml:space="preserve"> </v>
      </c>
    </row>
    <row r="544" spans="1:14" ht="13.5" customHeight="1" x14ac:dyDescent="0.2">
      <c r="A544" s="307"/>
      <c r="B544" s="307"/>
      <c r="C544" s="307"/>
      <c r="D544" s="307"/>
      <c r="E544" s="308"/>
      <c r="F544" s="308"/>
      <c r="G544" s="309"/>
      <c r="H544" s="453" t="str">
        <f t="shared" si="48"/>
        <v xml:space="preserve"> </v>
      </c>
      <c r="I544" s="454" t="str">
        <f t="shared" si="49"/>
        <v>01.01.2026</v>
      </c>
      <c r="J544" s="454" t="str">
        <f t="shared" si="50"/>
        <v>31.12.2026</v>
      </c>
      <c r="K544" s="455">
        <f t="shared" si="51"/>
        <v>261</v>
      </c>
      <c r="L544" s="455">
        <f t="shared" si="52"/>
        <v>2349</v>
      </c>
      <c r="M544" s="455">
        <f t="shared" si="53"/>
        <v>-2349</v>
      </c>
      <c r="N544" s="56" t="str">
        <f>IFERROR(VLOOKUP($H544,'Leistungsn. BE m IV-R u Abklär '!N:N,1,0),"")</f>
        <v xml:space="preserve"> </v>
      </c>
    </row>
    <row r="545" spans="1:14" ht="13.5" customHeight="1" x14ac:dyDescent="0.2">
      <c r="A545" s="307"/>
      <c r="B545" s="307"/>
      <c r="C545" s="307"/>
      <c r="D545" s="307"/>
      <c r="E545" s="308"/>
      <c r="F545" s="308"/>
      <c r="G545" s="309"/>
      <c r="H545" s="453" t="str">
        <f t="shared" si="48"/>
        <v xml:space="preserve"> </v>
      </c>
      <c r="I545" s="454" t="str">
        <f t="shared" si="49"/>
        <v>01.01.2026</v>
      </c>
      <c r="J545" s="454" t="str">
        <f t="shared" si="50"/>
        <v>31.12.2026</v>
      </c>
      <c r="K545" s="455">
        <f t="shared" si="51"/>
        <v>261</v>
      </c>
      <c r="L545" s="455">
        <f t="shared" si="52"/>
        <v>2349</v>
      </c>
      <c r="M545" s="455">
        <f t="shared" si="53"/>
        <v>-2349</v>
      </c>
      <c r="N545" s="56" t="str">
        <f>IFERROR(VLOOKUP($H545,'Leistungsn. BE m IV-R u Abklär '!N:N,1,0),"")</f>
        <v xml:space="preserve"> </v>
      </c>
    </row>
    <row r="546" spans="1:14" ht="13.5" customHeight="1" x14ac:dyDescent="0.2">
      <c r="A546" s="307"/>
      <c r="B546" s="307"/>
      <c r="C546" s="307"/>
      <c r="D546" s="307"/>
      <c r="E546" s="308"/>
      <c r="F546" s="308"/>
      <c r="G546" s="309"/>
      <c r="H546" s="453" t="str">
        <f t="shared" si="48"/>
        <v xml:space="preserve"> </v>
      </c>
      <c r="I546" s="454" t="str">
        <f t="shared" si="49"/>
        <v>01.01.2026</v>
      </c>
      <c r="J546" s="454" t="str">
        <f t="shared" si="50"/>
        <v>31.12.2026</v>
      </c>
      <c r="K546" s="455">
        <f t="shared" si="51"/>
        <v>261</v>
      </c>
      <c r="L546" s="455">
        <f t="shared" si="52"/>
        <v>2349</v>
      </c>
      <c r="M546" s="455">
        <f t="shared" si="53"/>
        <v>-2349</v>
      </c>
      <c r="N546" s="56" t="str">
        <f>IFERROR(VLOOKUP($H546,'Leistungsn. BE m IV-R u Abklär '!N:N,1,0),"")</f>
        <v xml:space="preserve"> </v>
      </c>
    </row>
    <row r="547" spans="1:14" ht="13.5" customHeight="1" x14ac:dyDescent="0.2">
      <c r="A547" s="307"/>
      <c r="B547" s="307"/>
      <c r="C547" s="307"/>
      <c r="D547" s="307"/>
      <c r="E547" s="308"/>
      <c r="F547" s="308"/>
      <c r="G547" s="309"/>
      <c r="H547" s="453" t="str">
        <f t="shared" si="48"/>
        <v xml:space="preserve"> </v>
      </c>
      <c r="I547" s="454" t="str">
        <f t="shared" si="49"/>
        <v>01.01.2026</v>
      </c>
      <c r="J547" s="454" t="str">
        <f t="shared" si="50"/>
        <v>31.12.2026</v>
      </c>
      <c r="K547" s="455">
        <f t="shared" si="51"/>
        <v>261</v>
      </c>
      <c r="L547" s="455">
        <f t="shared" si="52"/>
        <v>2349</v>
      </c>
      <c r="M547" s="455">
        <f t="shared" si="53"/>
        <v>-2349</v>
      </c>
      <c r="N547" s="56" t="str">
        <f>IFERROR(VLOOKUP($H547,'Leistungsn. BE m IV-R u Abklär '!N:N,1,0),"")</f>
        <v xml:space="preserve"> </v>
      </c>
    </row>
    <row r="548" spans="1:14" ht="13.5" customHeight="1" x14ac:dyDescent="0.2">
      <c r="A548" s="307"/>
      <c r="B548" s="307"/>
      <c r="C548" s="307"/>
      <c r="D548" s="307"/>
      <c r="E548" s="308"/>
      <c r="F548" s="308"/>
      <c r="G548" s="309"/>
      <c r="H548" s="453" t="str">
        <f t="shared" si="48"/>
        <v xml:space="preserve"> </v>
      </c>
      <c r="I548" s="454" t="str">
        <f t="shared" si="49"/>
        <v>01.01.2026</v>
      </c>
      <c r="J548" s="454" t="str">
        <f t="shared" si="50"/>
        <v>31.12.2026</v>
      </c>
      <c r="K548" s="455">
        <f t="shared" si="51"/>
        <v>261</v>
      </c>
      <c r="L548" s="455">
        <f t="shared" si="52"/>
        <v>2349</v>
      </c>
      <c r="M548" s="455">
        <f t="shared" si="53"/>
        <v>-2349</v>
      </c>
      <c r="N548" s="56" t="str">
        <f>IFERROR(VLOOKUP($H548,'Leistungsn. BE m IV-R u Abklär '!N:N,1,0),"")</f>
        <v xml:space="preserve"> </v>
      </c>
    </row>
    <row r="549" spans="1:14" ht="13.5" customHeight="1" x14ac:dyDescent="0.2">
      <c r="A549" s="307"/>
      <c r="B549" s="307"/>
      <c r="C549" s="307"/>
      <c r="D549" s="307"/>
      <c r="E549" s="308"/>
      <c r="F549" s="308"/>
      <c r="G549" s="309"/>
      <c r="H549" s="453" t="str">
        <f t="shared" si="48"/>
        <v xml:space="preserve"> </v>
      </c>
      <c r="I549" s="454" t="str">
        <f t="shared" si="49"/>
        <v>01.01.2026</v>
      </c>
      <c r="J549" s="454" t="str">
        <f t="shared" si="50"/>
        <v>31.12.2026</v>
      </c>
      <c r="K549" s="455">
        <f t="shared" si="51"/>
        <v>261</v>
      </c>
      <c r="L549" s="455">
        <f t="shared" si="52"/>
        <v>2349</v>
      </c>
      <c r="M549" s="455">
        <f t="shared" si="53"/>
        <v>-2349</v>
      </c>
      <c r="N549" s="56" t="str">
        <f>IFERROR(VLOOKUP($H549,'Leistungsn. BE m IV-R u Abklär '!N:N,1,0),"")</f>
        <v xml:space="preserve"> </v>
      </c>
    </row>
    <row r="550" spans="1:14" ht="13.5" customHeight="1" x14ac:dyDescent="0.2">
      <c r="A550" s="307"/>
      <c r="B550" s="307"/>
      <c r="C550" s="307"/>
      <c r="D550" s="307"/>
      <c r="E550" s="308"/>
      <c r="F550" s="308"/>
      <c r="G550" s="309"/>
      <c r="H550" s="453" t="str">
        <f t="shared" si="48"/>
        <v xml:space="preserve"> </v>
      </c>
      <c r="I550" s="454" t="str">
        <f t="shared" si="49"/>
        <v>01.01.2026</v>
      </c>
      <c r="J550" s="454" t="str">
        <f t="shared" si="50"/>
        <v>31.12.2026</v>
      </c>
      <c r="K550" s="455">
        <f t="shared" si="51"/>
        <v>261</v>
      </c>
      <c r="L550" s="455">
        <f t="shared" si="52"/>
        <v>2349</v>
      </c>
      <c r="M550" s="455">
        <f t="shared" si="53"/>
        <v>-2349</v>
      </c>
      <c r="N550" s="56" t="str">
        <f>IFERROR(VLOOKUP($H550,'Leistungsn. BE m IV-R u Abklär '!N:N,1,0),"")</f>
        <v xml:space="preserve"> </v>
      </c>
    </row>
    <row r="551" spans="1:14" ht="13.5" customHeight="1" x14ac:dyDescent="0.2">
      <c r="A551" s="307"/>
      <c r="B551" s="307"/>
      <c r="C551" s="307"/>
      <c r="D551" s="307"/>
      <c r="E551" s="308"/>
      <c r="F551" s="308"/>
      <c r="G551" s="309"/>
      <c r="H551" s="453" t="str">
        <f t="shared" si="48"/>
        <v xml:space="preserve"> </v>
      </c>
      <c r="I551" s="454" t="str">
        <f t="shared" si="49"/>
        <v>01.01.2026</v>
      </c>
      <c r="J551" s="454" t="str">
        <f t="shared" si="50"/>
        <v>31.12.2026</v>
      </c>
      <c r="K551" s="455">
        <f t="shared" si="51"/>
        <v>261</v>
      </c>
      <c r="L551" s="455">
        <f t="shared" si="52"/>
        <v>2349</v>
      </c>
      <c r="M551" s="455">
        <f t="shared" si="53"/>
        <v>-2349</v>
      </c>
      <c r="N551" s="56" t="str">
        <f>IFERROR(VLOOKUP($H551,'Leistungsn. BE m IV-R u Abklär '!N:N,1,0),"")</f>
        <v xml:space="preserve"> </v>
      </c>
    </row>
    <row r="552" spans="1:14" ht="13.5" customHeight="1" x14ac:dyDescent="0.2">
      <c r="A552" s="307"/>
      <c r="B552" s="307"/>
      <c r="C552" s="307"/>
      <c r="D552" s="307"/>
      <c r="E552" s="308"/>
      <c r="F552" s="308"/>
      <c r="G552" s="309"/>
      <c r="H552" s="453" t="str">
        <f t="shared" si="48"/>
        <v xml:space="preserve"> </v>
      </c>
      <c r="I552" s="454" t="str">
        <f t="shared" si="49"/>
        <v>01.01.2026</v>
      </c>
      <c r="J552" s="454" t="str">
        <f t="shared" si="50"/>
        <v>31.12.2026</v>
      </c>
      <c r="K552" s="455">
        <f t="shared" si="51"/>
        <v>261</v>
      </c>
      <c r="L552" s="455">
        <f t="shared" si="52"/>
        <v>2349</v>
      </c>
      <c r="M552" s="455">
        <f t="shared" si="53"/>
        <v>-2349</v>
      </c>
      <c r="N552" s="56" t="str">
        <f>IFERROR(VLOOKUP($H552,'Leistungsn. BE m IV-R u Abklär '!N:N,1,0),"")</f>
        <v xml:space="preserve"> </v>
      </c>
    </row>
    <row r="553" spans="1:14" ht="13.5" customHeight="1" x14ac:dyDescent="0.2">
      <c r="A553" s="307"/>
      <c r="B553" s="307"/>
      <c r="C553" s="307"/>
      <c r="D553" s="307"/>
      <c r="E553" s="308"/>
      <c r="F553" s="308"/>
      <c r="G553" s="309"/>
      <c r="H553" s="453" t="str">
        <f t="shared" si="48"/>
        <v xml:space="preserve"> </v>
      </c>
      <c r="I553" s="454" t="str">
        <f t="shared" si="49"/>
        <v>01.01.2026</v>
      </c>
      <c r="J553" s="454" t="str">
        <f t="shared" si="50"/>
        <v>31.12.2026</v>
      </c>
      <c r="K553" s="455">
        <f t="shared" si="51"/>
        <v>261</v>
      </c>
      <c r="L553" s="455">
        <f t="shared" si="52"/>
        <v>2349</v>
      </c>
      <c r="M553" s="455">
        <f t="shared" si="53"/>
        <v>-2349</v>
      </c>
      <c r="N553" s="56" t="str">
        <f>IFERROR(VLOOKUP($H553,'Leistungsn. BE m IV-R u Abklär '!N:N,1,0),"")</f>
        <v xml:space="preserve"> </v>
      </c>
    </row>
    <row r="554" spans="1:14" ht="13.5" customHeight="1" x14ac:dyDescent="0.2">
      <c r="A554" s="307"/>
      <c r="B554" s="307"/>
      <c r="C554" s="307"/>
      <c r="D554" s="307"/>
      <c r="E554" s="308"/>
      <c r="F554" s="308"/>
      <c r="G554" s="309"/>
      <c r="H554" s="453" t="str">
        <f t="shared" si="48"/>
        <v xml:space="preserve"> </v>
      </c>
      <c r="I554" s="454" t="str">
        <f t="shared" si="49"/>
        <v>01.01.2026</v>
      </c>
      <c r="J554" s="454" t="str">
        <f t="shared" si="50"/>
        <v>31.12.2026</v>
      </c>
      <c r="K554" s="455">
        <f t="shared" si="51"/>
        <v>261</v>
      </c>
      <c r="L554" s="455">
        <f t="shared" si="52"/>
        <v>2349</v>
      </c>
      <c r="M554" s="455">
        <f t="shared" si="53"/>
        <v>-2349</v>
      </c>
      <c r="N554" s="56" t="str">
        <f>IFERROR(VLOOKUP($H554,'Leistungsn. BE m IV-R u Abklär '!N:N,1,0),"")</f>
        <v xml:space="preserve"> </v>
      </c>
    </row>
    <row r="555" spans="1:14" ht="13.5" customHeight="1" x14ac:dyDescent="0.2">
      <c r="A555" s="307"/>
      <c r="B555" s="307"/>
      <c r="C555" s="307"/>
      <c r="D555" s="307"/>
      <c r="E555" s="308"/>
      <c r="F555" s="308"/>
      <c r="G555" s="309"/>
      <c r="H555" s="453" t="str">
        <f t="shared" si="48"/>
        <v xml:space="preserve"> </v>
      </c>
      <c r="I555" s="454" t="str">
        <f t="shared" si="49"/>
        <v>01.01.2026</v>
      </c>
      <c r="J555" s="454" t="str">
        <f t="shared" si="50"/>
        <v>31.12.2026</v>
      </c>
      <c r="K555" s="455">
        <f t="shared" si="51"/>
        <v>261</v>
      </c>
      <c r="L555" s="455">
        <f t="shared" si="52"/>
        <v>2349</v>
      </c>
      <c r="M555" s="455">
        <f t="shared" si="53"/>
        <v>-2349</v>
      </c>
      <c r="N555" s="56" t="str">
        <f>IFERROR(VLOOKUP($H555,'Leistungsn. BE m IV-R u Abklär '!N:N,1,0),"")</f>
        <v xml:space="preserve"> </v>
      </c>
    </row>
    <row r="556" spans="1:14" ht="13.5" customHeight="1" x14ac:dyDescent="0.2">
      <c r="A556" s="307"/>
      <c r="B556" s="307"/>
      <c r="C556" s="307"/>
      <c r="D556" s="307"/>
      <c r="E556" s="308"/>
      <c r="F556" s="308"/>
      <c r="G556" s="309"/>
      <c r="H556" s="453" t="str">
        <f t="shared" si="48"/>
        <v xml:space="preserve"> </v>
      </c>
      <c r="I556" s="454" t="str">
        <f t="shared" si="49"/>
        <v>01.01.2026</v>
      </c>
      <c r="J556" s="454" t="str">
        <f t="shared" si="50"/>
        <v>31.12.2026</v>
      </c>
      <c r="K556" s="455">
        <f t="shared" si="51"/>
        <v>261</v>
      </c>
      <c r="L556" s="455">
        <f t="shared" si="52"/>
        <v>2349</v>
      </c>
      <c r="M556" s="455">
        <f t="shared" si="53"/>
        <v>-2349</v>
      </c>
      <c r="N556" s="56" t="str">
        <f>IFERROR(VLOOKUP($H556,'Leistungsn. BE m IV-R u Abklär '!N:N,1,0),"")</f>
        <v xml:space="preserve"> </v>
      </c>
    </row>
    <row r="557" spans="1:14" ht="13.5" customHeight="1" x14ac:dyDescent="0.2">
      <c r="A557" s="307"/>
      <c r="B557" s="307"/>
      <c r="C557" s="307"/>
      <c r="D557" s="307"/>
      <c r="E557" s="308"/>
      <c r="F557" s="308"/>
      <c r="G557" s="309"/>
      <c r="H557" s="453" t="str">
        <f t="shared" si="48"/>
        <v xml:space="preserve"> </v>
      </c>
      <c r="I557" s="454" t="str">
        <f t="shared" si="49"/>
        <v>01.01.2026</v>
      </c>
      <c r="J557" s="454" t="str">
        <f t="shared" si="50"/>
        <v>31.12.2026</v>
      </c>
      <c r="K557" s="455">
        <f t="shared" si="51"/>
        <v>261</v>
      </c>
      <c r="L557" s="455">
        <f t="shared" si="52"/>
        <v>2349</v>
      </c>
      <c r="M557" s="455">
        <f t="shared" si="53"/>
        <v>-2349</v>
      </c>
      <c r="N557" s="56" t="str">
        <f>IFERROR(VLOOKUP($H557,'Leistungsn. BE m IV-R u Abklär '!N:N,1,0),"")</f>
        <v xml:space="preserve"> </v>
      </c>
    </row>
    <row r="558" spans="1:14" ht="13.5" customHeight="1" x14ac:dyDescent="0.2">
      <c r="A558" s="307"/>
      <c r="B558" s="307"/>
      <c r="C558" s="307"/>
      <c r="D558" s="307"/>
      <c r="E558" s="308"/>
      <c r="F558" s="308"/>
      <c r="G558" s="309"/>
      <c r="H558" s="453" t="str">
        <f t="shared" si="48"/>
        <v xml:space="preserve"> </v>
      </c>
      <c r="I558" s="454" t="str">
        <f t="shared" si="49"/>
        <v>01.01.2026</v>
      </c>
      <c r="J558" s="454" t="str">
        <f t="shared" si="50"/>
        <v>31.12.2026</v>
      </c>
      <c r="K558" s="455">
        <f t="shared" si="51"/>
        <v>261</v>
      </c>
      <c r="L558" s="455">
        <f t="shared" si="52"/>
        <v>2349</v>
      </c>
      <c r="M558" s="455">
        <f t="shared" si="53"/>
        <v>-2349</v>
      </c>
      <c r="N558" s="56" t="str">
        <f>IFERROR(VLOOKUP($H558,'Leistungsn. BE m IV-R u Abklär '!N:N,1,0),"")</f>
        <v xml:space="preserve"> </v>
      </c>
    </row>
    <row r="559" spans="1:14" ht="13.5" customHeight="1" x14ac:dyDescent="0.2">
      <c r="A559" s="307"/>
      <c r="B559" s="307"/>
      <c r="C559" s="307"/>
      <c r="D559" s="307"/>
      <c r="E559" s="308"/>
      <c r="F559" s="308"/>
      <c r="G559" s="309"/>
      <c r="H559" s="453" t="str">
        <f t="shared" si="48"/>
        <v xml:space="preserve"> </v>
      </c>
      <c r="I559" s="454" t="str">
        <f t="shared" si="49"/>
        <v>01.01.2026</v>
      </c>
      <c r="J559" s="454" t="str">
        <f t="shared" si="50"/>
        <v>31.12.2026</v>
      </c>
      <c r="K559" s="455">
        <f t="shared" si="51"/>
        <v>261</v>
      </c>
      <c r="L559" s="455">
        <f t="shared" si="52"/>
        <v>2349</v>
      </c>
      <c r="M559" s="455">
        <f t="shared" si="53"/>
        <v>-2349</v>
      </c>
      <c r="N559" s="56" t="str">
        <f>IFERROR(VLOOKUP($H559,'Leistungsn. BE m IV-R u Abklär '!N:N,1,0),"")</f>
        <v xml:space="preserve"> </v>
      </c>
    </row>
    <row r="560" spans="1:14" ht="13.5" customHeight="1" x14ac:dyDescent="0.2">
      <c r="A560" s="307"/>
      <c r="B560" s="307"/>
      <c r="C560" s="307"/>
      <c r="D560" s="307"/>
      <c r="E560" s="308"/>
      <c r="F560" s="308"/>
      <c r="G560" s="309"/>
      <c r="H560" s="453" t="str">
        <f t="shared" si="48"/>
        <v xml:space="preserve"> </v>
      </c>
      <c r="I560" s="454" t="str">
        <f t="shared" si="49"/>
        <v>01.01.2026</v>
      </c>
      <c r="J560" s="454" t="str">
        <f t="shared" si="50"/>
        <v>31.12.2026</v>
      </c>
      <c r="K560" s="455">
        <f t="shared" si="51"/>
        <v>261</v>
      </c>
      <c r="L560" s="455">
        <f t="shared" si="52"/>
        <v>2349</v>
      </c>
      <c r="M560" s="455">
        <f t="shared" si="53"/>
        <v>-2349</v>
      </c>
      <c r="N560" s="56" t="str">
        <f>IFERROR(VLOOKUP($H560,'Leistungsn. BE m IV-R u Abklär '!N:N,1,0),"")</f>
        <v xml:space="preserve"> </v>
      </c>
    </row>
    <row r="561" spans="1:14" ht="13.5" customHeight="1" x14ac:dyDescent="0.2">
      <c r="A561" s="307"/>
      <c r="B561" s="307"/>
      <c r="C561" s="307"/>
      <c r="D561" s="307"/>
      <c r="E561" s="308"/>
      <c r="F561" s="308"/>
      <c r="G561" s="309"/>
      <c r="H561" s="453" t="str">
        <f t="shared" si="48"/>
        <v xml:space="preserve"> </v>
      </c>
      <c r="I561" s="454" t="str">
        <f t="shared" si="49"/>
        <v>01.01.2026</v>
      </c>
      <c r="J561" s="454" t="str">
        <f t="shared" si="50"/>
        <v>31.12.2026</v>
      </c>
      <c r="K561" s="455">
        <f t="shared" si="51"/>
        <v>261</v>
      </c>
      <c r="L561" s="455">
        <f t="shared" si="52"/>
        <v>2349</v>
      </c>
      <c r="M561" s="455">
        <f t="shared" si="53"/>
        <v>-2349</v>
      </c>
      <c r="N561" s="56" t="str">
        <f>IFERROR(VLOOKUP($H561,'Leistungsn. BE m IV-R u Abklär '!N:N,1,0),"")</f>
        <v xml:space="preserve"> </v>
      </c>
    </row>
    <row r="562" spans="1:14" ht="13.5" customHeight="1" x14ac:dyDescent="0.2">
      <c r="A562" s="307"/>
      <c r="B562" s="307"/>
      <c r="C562" s="307"/>
      <c r="D562" s="307"/>
      <c r="E562" s="308"/>
      <c r="F562" s="308"/>
      <c r="G562" s="309"/>
      <c r="H562" s="453" t="str">
        <f t="shared" si="48"/>
        <v xml:space="preserve"> </v>
      </c>
      <c r="I562" s="454" t="str">
        <f t="shared" si="49"/>
        <v>01.01.2026</v>
      </c>
      <c r="J562" s="454" t="str">
        <f t="shared" si="50"/>
        <v>31.12.2026</v>
      </c>
      <c r="K562" s="455">
        <f t="shared" si="51"/>
        <v>261</v>
      </c>
      <c r="L562" s="455">
        <f t="shared" si="52"/>
        <v>2349</v>
      </c>
      <c r="M562" s="455">
        <f t="shared" si="53"/>
        <v>-2349</v>
      </c>
      <c r="N562" s="56" t="str">
        <f>IFERROR(VLOOKUP($H562,'Leistungsn. BE m IV-R u Abklär '!N:N,1,0),"")</f>
        <v xml:space="preserve"> </v>
      </c>
    </row>
    <row r="563" spans="1:14" ht="13.5" customHeight="1" x14ac:dyDescent="0.2">
      <c r="A563" s="307"/>
      <c r="B563" s="307"/>
      <c r="C563" s="307"/>
      <c r="D563" s="307"/>
      <c r="E563" s="308"/>
      <c r="F563" s="308"/>
      <c r="G563" s="309"/>
      <c r="H563" s="453" t="str">
        <f t="shared" si="48"/>
        <v xml:space="preserve"> </v>
      </c>
      <c r="I563" s="454" t="str">
        <f t="shared" si="49"/>
        <v>01.01.2026</v>
      </c>
      <c r="J563" s="454" t="str">
        <f t="shared" si="50"/>
        <v>31.12.2026</v>
      </c>
      <c r="K563" s="455">
        <f t="shared" si="51"/>
        <v>261</v>
      </c>
      <c r="L563" s="455">
        <f t="shared" si="52"/>
        <v>2349</v>
      </c>
      <c r="M563" s="455">
        <f t="shared" si="53"/>
        <v>-2349</v>
      </c>
      <c r="N563" s="56" t="str">
        <f>IFERROR(VLOOKUP($H563,'Leistungsn. BE m IV-R u Abklär '!N:N,1,0),"")</f>
        <v xml:space="preserve"> </v>
      </c>
    </row>
    <row r="564" spans="1:14" ht="13.5" customHeight="1" x14ac:dyDescent="0.2">
      <c r="A564" s="307"/>
      <c r="B564" s="307"/>
      <c r="C564" s="307"/>
      <c r="D564" s="307"/>
      <c r="E564" s="308"/>
      <c r="F564" s="308"/>
      <c r="G564" s="309"/>
      <c r="H564" s="453" t="str">
        <f t="shared" si="48"/>
        <v xml:space="preserve"> </v>
      </c>
      <c r="I564" s="454" t="str">
        <f t="shared" si="49"/>
        <v>01.01.2026</v>
      </c>
      <c r="J564" s="454" t="str">
        <f t="shared" si="50"/>
        <v>31.12.2026</v>
      </c>
      <c r="K564" s="455">
        <f t="shared" si="51"/>
        <v>261</v>
      </c>
      <c r="L564" s="455">
        <f t="shared" si="52"/>
        <v>2349</v>
      </c>
      <c r="M564" s="455">
        <f t="shared" si="53"/>
        <v>-2349</v>
      </c>
      <c r="N564" s="56" t="str">
        <f>IFERROR(VLOOKUP($H564,'Leistungsn. BE m IV-R u Abklär '!N:N,1,0),"")</f>
        <v xml:space="preserve"> </v>
      </c>
    </row>
    <row r="565" spans="1:14" ht="13.5" customHeight="1" x14ac:dyDescent="0.2">
      <c r="A565" s="307"/>
      <c r="B565" s="307"/>
      <c r="C565" s="307"/>
      <c r="D565" s="307"/>
      <c r="E565" s="308"/>
      <c r="F565" s="308"/>
      <c r="G565" s="309"/>
      <c r="H565" s="453" t="str">
        <f t="shared" si="48"/>
        <v xml:space="preserve"> </v>
      </c>
      <c r="I565" s="454" t="str">
        <f t="shared" si="49"/>
        <v>01.01.2026</v>
      </c>
      <c r="J565" s="454" t="str">
        <f t="shared" si="50"/>
        <v>31.12.2026</v>
      </c>
      <c r="K565" s="455">
        <f t="shared" si="51"/>
        <v>261</v>
      </c>
      <c r="L565" s="455">
        <f t="shared" si="52"/>
        <v>2349</v>
      </c>
      <c r="M565" s="455">
        <f t="shared" si="53"/>
        <v>-2349</v>
      </c>
      <c r="N565" s="56" t="str">
        <f>IFERROR(VLOOKUP($H565,'Leistungsn. BE m IV-R u Abklär '!N:N,1,0),"")</f>
        <v xml:space="preserve"> </v>
      </c>
    </row>
    <row r="566" spans="1:14" ht="13.5" customHeight="1" x14ac:dyDescent="0.2">
      <c r="A566" s="307"/>
      <c r="B566" s="307"/>
      <c r="C566" s="307"/>
      <c r="D566" s="307"/>
      <c r="E566" s="308"/>
      <c r="F566" s="308"/>
      <c r="G566" s="309"/>
      <c r="H566" s="453" t="str">
        <f t="shared" si="48"/>
        <v xml:space="preserve"> </v>
      </c>
      <c r="I566" s="454" t="str">
        <f t="shared" si="49"/>
        <v>01.01.2026</v>
      </c>
      <c r="J566" s="454" t="str">
        <f t="shared" si="50"/>
        <v>31.12.2026</v>
      </c>
      <c r="K566" s="455">
        <f t="shared" si="51"/>
        <v>261</v>
      </c>
      <c r="L566" s="455">
        <f t="shared" si="52"/>
        <v>2349</v>
      </c>
      <c r="M566" s="455">
        <f t="shared" si="53"/>
        <v>-2349</v>
      </c>
      <c r="N566" s="56" t="str">
        <f>IFERROR(VLOOKUP($H566,'Leistungsn. BE m IV-R u Abklär '!N:N,1,0),"")</f>
        <v xml:space="preserve"> </v>
      </c>
    </row>
    <row r="567" spans="1:14" ht="13.5" customHeight="1" x14ac:dyDescent="0.2">
      <c r="A567" s="307"/>
      <c r="B567" s="307"/>
      <c r="C567" s="307"/>
      <c r="D567" s="307"/>
      <c r="E567" s="308"/>
      <c r="F567" s="308"/>
      <c r="G567" s="309"/>
      <c r="H567" s="453" t="str">
        <f t="shared" si="48"/>
        <v xml:space="preserve"> </v>
      </c>
      <c r="I567" s="454" t="str">
        <f t="shared" si="49"/>
        <v>01.01.2026</v>
      </c>
      <c r="J567" s="454" t="str">
        <f t="shared" si="50"/>
        <v>31.12.2026</v>
      </c>
      <c r="K567" s="455">
        <f t="shared" si="51"/>
        <v>261</v>
      </c>
      <c r="L567" s="455">
        <f t="shared" si="52"/>
        <v>2349</v>
      </c>
      <c r="M567" s="455">
        <f t="shared" si="53"/>
        <v>-2349</v>
      </c>
      <c r="N567" s="56" t="str">
        <f>IFERROR(VLOOKUP($H567,'Leistungsn. BE m IV-R u Abklär '!N:N,1,0),"")</f>
        <v xml:space="preserve"> </v>
      </c>
    </row>
    <row r="568" spans="1:14" ht="13.5" customHeight="1" x14ac:dyDescent="0.2">
      <c r="A568" s="307"/>
      <c r="B568" s="307"/>
      <c r="C568" s="307"/>
      <c r="D568" s="307"/>
      <c r="E568" s="308"/>
      <c r="F568" s="308"/>
      <c r="G568" s="309"/>
      <c r="H568" s="453" t="str">
        <f t="shared" si="48"/>
        <v xml:space="preserve"> </v>
      </c>
      <c r="I568" s="454" t="str">
        <f t="shared" si="49"/>
        <v>01.01.2026</v>
      </c>
      <c r="J568" s="454" t="str">
        <f t="shared" si="50"/>
        <v>31.12.2026</v>
      </c>
      <c r="K568" s="455">
        <f t="shared" si="51"/>
        <v>261</v>
      </c>
      <c r="L568" s="455">
        <f t="shared" si="52"/>
        <v>2349</v>
      </c>
      <c r="M568" s="455">
        <f t="shared" si="53"/>
        <v>-2349</v>
      </c>
      <c r="N568" s="56" t="str">
        <f>IFERROR(VLOOKUP($H568,'Leistungsn. BE m IV-R u Abklär '!N:N,1,0),"")</f>
        <v xml:space="preserve"> </v>
      </c>
    </row>
    <row r="569" spans="1:14" ht="13.5" customHeight="1" x14ac:dyDescent="0.2">
      <c r="A569" s="307"/>
      <c r="B569" s="307"/>
      <c r="C569" s="307"/>
      <c r="D569" s="307"/>
      <c r="E569" s="308"/>
      <c r="F569" s="308"/>
      <c r="G569" s="309"/>
      <c r="H569" s="453" t="str">
        <f t="shared" si="48"/>
        <v xml:space="preserve"> </v>
      </c>
      <c r="I569" s="454" t="str">
        <f t="shared" si="49"/>
        <v>01.01.2026</v>
      </c>
      <c r="J569" s="454" t="str">
        <f t="shared" si="50"/>
        <v>31.12.2026</v>
      </c>
      <c r="K569" s="455">
        <f t="shared" si="51"/>
        <v>261</v>
      </c>
      <c r="L569" s="455">
        <f t="shared" si="52"/>
        <v>2349</v>
      </c>
      <c r="M569" s="455">
        <f t="shared" si="53"/>
        <v>-2349</v>
      </c>
      <c r="N569" s="56" t="str">
        <f>IFERROR(VLOOKUP($H569,'Leistungsn. BE m IV-R u Abklär '!N:N,1,0),"")</f>
        <v xml:space="preserve"> </v>
      </c>
    </row>
    <row r="570" spans="1:14" ht="13.5" customHeight="1" x14ac:dyDescent="0.2">
      <c r="A570" s="307"/>
      <c r="B570" s="307"/>
      <c r="C570" s="307"/>
      <c r="D570" s="307"/>
      <c r="E570" s="308"/>
      <c r="F570" s="308"/>
      <c r="G570" s="309"/>
      <c r="H570" s="453" t="str">
        <f t="shared" si="48"/>
        <v xml:space="preserve"> </v>
      </c>
      <c r="I570" s="454" t="str">
        <f t="shared" si="49"/>
        <v>01.01.2026</v>
      </c>
      <c r="J570" s="454" t="str">
        <f t="shared" si="50"/>
        <v>31.12.2026</v>
      </c>
      <c r="K570" s="455">
        <f t="shared" si="51"/>
        <v>261</v>
      </c>
      <c r="L570" s="455">
        <f t="shared" si="52"/>
        <v>2349</v>
      </c>
      <c r="M570" s="455">
        <f t="shared" si="53"/>
        <v>-2349</v>
      </c>
      <c r="N570" s="56" t="str">
        <f>IFERROR(VLOOKUP($H570,'Leistungsn. BE m IV-R u Abklär '!N:N,1,0),"")</f>
        <v xml:space="preserve"> </v>
      </c>
    </row>
    <row r="571" spans="1:14" ht="13.5" customHeight="1" x14ac:dyDescent="0.2">
      <c r="A571" s="307"/>
      <c r="B571" s="307"/>
      <c r="C571" s="307"/>
      <c r="D571" s="307"/>
      <c r="E571" s="308"/>
      <c r="F571" s="308"/>
      <c r="G571" s="309"/>
      <c r="H571" s="453" t="str">
        <f t="shared" si="48"/>
        <v xml:space="preserve"> </v>
      </c>
      <c r="I571" s="454" t="str">
        <f t="shared" si="49"/>
        <v>01.01.2026</v>
      </c>
      <c r="J571" s="454" t="str">
        <f t="shared" si="50"/>
        <v>31.12.2026</v>
      </c>
      <c r="K571" s="455">
        <f t="shared" si="51"/>
        <v>261</v>
      </c>
      <c r="L571" s="455">
        <f t="shared" si="52"/>
        <v>2349</v>
      </c>
      <c r="M571" s="455">
        <f t="shared" si="53"/>
        <v>-2349</v>
      </c>
      <c r="N571" s="56" t="str">
        <f>IFERROR(VLOOKUP($H571,'Leistungsn. BE m IV-R u Abklär '!N:N,1,0),"")</f>
        <v xml:space="preserve"> </v>
      </c>
    </row>
    <row r="572" spans="1:14" ht="13.5" customHeight="1" x14ac:dyDescent="0.2">
      <c r="A572" s="307"/>
      <c r="B572" s="307"/>
      <c r="C572" s="307"/>
      <c r="D572" s="307"/>
      <c r="E572" s="308"/>
      <c r="F572" s="308"/>
      <c r="G572" s="309"/>
      <c r="H572" s="453" t="str">
        <f t="shared" si="48"/>
        <v xml:space="preserve"> </v>
      </c>
      <c r="I572" s="454" t="str">
        <f t="shared" si="49"/>
        <v>01.01.2026</v>
      </c>
      <c r="J572" s="454" t="str">
        <f t="shared" si="50"/>
        <v>31.12.2026</v>
      </c>
      <c r="K572" s="455">
        <f t="shared" si="51"/>
        <v>261</v>
      </c>
      <c r="L572" s="455">
        <f t="shared" si="52"/>
        <v>2349</v>
      </c>
      <c r="M572" s="455">
        <f t="shared" si="53"/>
        <v>-2349</v>
      </c>
      <c r="N572" s="56" t="str">
        <f>IFERROR(VLOOKUP($H572,'Leistungsn. BE m IV-R u Abklär '!N:N,1,0),"")</f>
        <v xml:space="preserve"> </v>
      </c>
    </row>
    <row r="573" spans="1:14" ht="13.5" customHeight="1" x14ac:dyDescent="0.2">
      <c r="A573" s="307"/>
      <c r="B573" s="307"/>
      <c r="C573" s="307"/>
      <c r="D573" s="307"/>
      <c r="E573" s="308"/>
      <c r="F573" s="308"/>
      <c r="G573" s="309"/>
      <c r="H573" s="453" t="str">
        <f t="shared" si="48"/>
        <v xml:space="preserve"> </v>
      </c>
      <c r="I573" s="454" t="str">
        <f t="shared" si="49"/>
        <v>01.01.2026</v>
      </c>
      <c r="J573" s="454" t="str">
        <f t="shared" si="50"/>
        <v>31.12.2026</v>
      </c>
      <c r="K573" s="455">
        <f t="shared" si="51"/>
        <v>261</v>
      </c>
      <c r="L573" s="455">
        <f t="shared" si="52"/>
        <v>2349</v>
      </c>
      <c r="M573" s="455">
        <f t="shared" si="53"/>
        <v>-2349</v>
      </c>
      <c r="N573" s="56" t="str">
        <f>IFERROR(VLOOKUP($H573,'Leistungsn. BE m IV-R u Abklär '!N:N,1,0),"")</f>
        <v xml:space="preserve"> </v>
      </c>
    </row>
    <row r="574" spans="1:14" ht="13.5" customHeight="1" x14ac:dyDescent="0.2">
      <c r="A574" s="307"/>
      <c r="B574" s="307"/>
      <c r="C574" s="307"/>
      <c r="D574" s="307"/>
      <c r="E574" s="308"/>
      <c r="F574" s="308"/>
      <c r="G574" s="309"/>
      <c r="H574" s="453" t="str">
        <f t="shared" si="48"/>
        <v xml:space="preserve"> </v>
      </c>
      <c r="I574" s="454" t="str">
        <f t="shared" si="49"/>
        <v>01.01.2026</v>
      </c>
      <c r="J574" s="454" t="str">
        <f t="shared" si="50"/>
        <v>31.12.2026</v>
      </c>
      <c r="K574" s="455">
        <f t="shared" si="51"/>
        <v>261</v>
      </c>
      <c r="L574" s="455">
        <f t="shared" si="52"/>
        <v>2349</v>
      </c>
      <c r="M574" s="455">
        <f t="shared" si="53"/>
        <v>-2349</v>
      </c>
      <c r="N574" s="56" t="str">
        <f>IFERROR(VLOOKUP($H574,'Leistungsn. BE m IV-R u Abklär '!N:N,1,0),"")</f>
        <v xml:space="preserve"> </v>
      </c>
    </row>
    <row r="575" spans="1:14" ht="13.5" customHeight="1" x14ac:dyDescent="0.2">
      <c r="A575" s="307"/>
      <c r="B575" s="307"/>
      <c r="C575" s="307"/>
      <c r="D575" s="307"/>
      <c r="E575" s="308"/>
      <c r="F575" s="308"/>
      <c r="G575" s="309"/>
      <c r="H575" s="453" t="str">
        <f t="shared" si="48"/>
        <v xml:space="preserve"> </v>
      </c>
      <c r="I575" s="454" t="str">
        <f t="shared" si="49"/>
        <v>01.01.2026</v>
      </c>
      <c r="J575" s="454" t="str">
        <f t="shared" si="50"/>
        <v>31.12.2026</v>
      </c>
      <c r="K575" s="455">
        <f t="shared" si="51"/>
        <v>261</v>
      </c>
      <c r="L575" s="455">
        <f t="shared" si="52"/>
        <v>2349</v>
      </c>
      <c r="M575" s="455">
        <f t="shared" si="53"/>
        <v>-2349</v>
      </c>
      <c r="N575" s="56" t="str">
        <f>IFERROR(VLOOKUP($H575,'Leistungsn. BE m IV-R u Abklär '!N:N,1,0),"")</f>
        <v xml:space="preserve"> </v>
      </c>
    </row>
    <row r="576" spans="1:14" ht="13.5" customHeight="1" x14ac:dyDescent="0.2">
      <c r="A576" s="307"/>
      <c r="B576" s="307"/>
      <c r="C576" s="307"/>
      <c r="D576" s="307"/>
      <c r="E576" s="308"/>
      <c r="F576" s="308"/>
      <c r="G576" s="309"/>
      <c r="H576" s="453" t="str">
        <f t="shared" si="48"/>
        <v xml:space="preserve"> </v>
      </c>
      <c r="I576" s="454" t="str">
        <f t="shared" si="49"/>
        <v>01.01.2026</v>
      </c>
      <c r="J576" s="454" t="str">
        <f t="shared" si="50"/>
        <v>31.12.2026</v>
      </c>
      <c r="K576" s="455">
        <f t="shared" si="51"/>
        <v>261</v>
      </c>
      <c r="L576" s="455">
        <f t="shared" si="52"/>
        <v>2349</v>
      </c>
      <c r="M576" s="455">
        <f t="shared" si="53"/>
        <v>-2349</v>
      </c>
      <c r="N576" s="56" t="str">
        <f>IFERROR(VLOOKUP($H576,'Leistungsn. BE m IV-R u Abklär '!N:N,1,0),"")</f>
        <v xml:space="preserve"> </v>
      </c>
    </row>
    <row r="577" spans="1:14" ht="13.5" customHeight="1" x14ac:dyDescent="0.2">
      <c r="A577" s="307"/>
      <c r="B577" s="307"/>
      <c r="C577" s="307"/>
      <c r="D577" s="307"/>
      <c r="E577" s="308"/>
      <c r="F577" s="308"/>
      <c r="G577" s="309"/>
      <c r="H577" s="453" t="str">
        <f t="shared" si="48"/>
        <v xml:space="preserve"> </v>
      </c>
      <c r="I577" s="454" t="str">
        <f t="shared" si="49"/>
        <v>01.01.2026</v>
      </c>
      <c r="J577" s="454" t="str">
        <f t="shared" si="50"/>
        <v>31.12.2026</v>
      </c>
      <c r="K577" s="455">
        <f t="shared" si="51"/>
        <v>261</v>
      </c>
      <c r="L577" s="455">
        <f t="shared" si="52"/>
        <v>2349</v>
      </c>
      <c r="M577" s="455">
        <f t="shared" si="53"/>
        <v>-2349</v>
      </c>
      <c r="N577" s="56" t="str">
        <f>IFERROR(VLOOKUP($H577,'Leistungsn. BE m IV-R u Abklär '!N:N,1,0),"")</f>
        <v xml:space="preserve"> </v>
      </c>
    </row>
    <row r="578" spans="1:14" ht="13.5" customHeight="1" x14ac:dyDescent="0.2">
      <c r="A578" s="307"/>
      <c r="B578" s="307"/>
      <c r="C578" s="307"/>
      <c r="D578" s="307"/>
      <c r="E578" s="308"/>
      <c r="F578" s="308"/>
      <c r="G578" s="309"/>
      <c r="H578" s="453" t="str">
        <f t="shared" si="48"/>
        <v xml:space="preserve"> </v>
      </c>
      <c r="I578" s="454" t="str">
        <f t="shared" si="49"/>
        <v>01.01.2026</v>
      </c>
      <c r="J578" s="454" t="str">
        <f t="shared" si="50"/>
        <v>31.12.2026</v>
      </c>
      <c r="K578" s="455">
        <f t="shared" si="51"/>
        <v>261</v>
      </c>
      <c r="L578" s="455">
        <f t="shared" si="52"/>
        <v>2349</v>
      </c>
      <c r="M578" s="455">
        <f t="shared" si="53"/>
        <v>-2349</v>
      </c>
      <c r="N578" s="56" t="str">
        <f>IFERROR(VLOOKUP($H578,'Leistungsn. BE m IV-R u Abklär '!N:N,1,0),"")</f>
        <v xml:space="preserve"> </v>
      </c>
    </row>
    <row r="579" spans="1:14" ht="13.5" customHeight="1" x14ac:dyDescent="0.2">
      <c r="A579" s="307"/>
      <c r="B579" s="307"/>
      <c r="C579" s="307"/>
      <c r="D579" s="307"/>
      <c r="E579" s="308"/>
      <c r="F579" s="308"/>
      <c r="G579" s="309"/>
      <c r="H579" s="453" t="str">
        <f t="shared" si="48"/>
        <v xml:space="preserve"> </v>
      </c>
      <c r="I579" s="454" t="str">
        <f t="shared" si="49"/>
        <v>01.01.2026</v>
      </c>
      <c r="J579" s="454" t="str">
        <f t="shared" si="50"/>
        <v>31.12.2026</v>
      </c>
      <c r="K579" s="455">
        <f t="shared" si="51"/>
        <v>261</v>
      </c>
      <c r="L579" s="455">
        <f t="shared" si="52"/>
        <v>2349</v>
      </c>
      <c r="M579" s="455">
        <f t="shared" si="53"/>
        <v>-2349</v>
      </c>
      <c r="N579" s="56" t="str">
        <f>IFERROR(VLOOKUP($H579,'Leistungsn. BE m IV-R u Abklär '!N:N,1,0),"")</f>
        <v xml:space="preserve"> </v>
      </c>
    </row>
    <row r="580" spans="1:14" ht="13.5" customHeight="1" x14ac:dyDescent="0.2">
      <c r="A580" s="307"/>
      <c r="B580" s="307"/>
      <c r="C580" s="307"/>
      <c r="D580" s="307"/>
      <c r="E580" s="308"/>
      <c r="F580" s="308"/>
      <c r="G580" s="309"/>
      <c r="H580" s="453" t="str">
        <f t="shared" si="48"/>
        <v xml:space="preserve"> </v>
      </c>
      <c r="I580" s="454" t="str">
        <f t="shared" si="49"/>
        <v>01.01.2026</v>
      </c>
      <c r="J580" s="454" t="str">
        <f t="shared" si="50"/>
        <v>31.12.2026</v>
      </c>
      <c r="K580" s="455">
        <f t="shared" si="51"/>
        <v>261</v>
      </c>
      <c r="L580" s="455">
        <f t="shared" si="52"/>
        <v>2349</v>
      </c>
      <c r="M580" s="455">
        <f t="shared" si="53"/>
        <v>-2349</v>
      </c>
      <c r="N580" s="56" t="str">
        <f>IFERROR(VLOOKUP($H580,'Leistungsn. BE m IV-R u Abklär '!N:N,1,0),"")</f>
        <v xml:space="preserve"> </v>
      </c>
    </row>
    <row r="581" spans="1:14" ht="13.5" customHeight="1" x14ac:dyDescent="0.2">
      <c r="A581" s="307"/>
      <c r="B581" s="307"/>
      <c r="C581" s="307"/>
      <c r="D581" s="307"/>
      <c r="E581" s="308"/>
      <c r="F581" s="308"/>
      <c r="G581" s="309"/>
      <c r="H581" s="453" t="str">
        <f t="shared" si="48"/>
        <v xml:space="preserve"> </v>
      </c>
      <c r="I581" s="454" t="str">
        <f t="shared" si="49"/>
        <v>01.01.2026</v>
      </c>
      <c r="J581" s="454" t="str">
        <f t="shared" si="50"/>
        <v>31.12.2026</v>
      </c>
      <c r="K581" s="455">
        <f t="shared" si="51"/>
        <v>261</v>
      </c>
      <c r="L581" s="455">
        <f t="shared" si="52"/>
        <v>2349</v>
      </c>
      <c r="M581" s="455">
        <f t="shared" si="53"/>
        <v>-2349</v>
      </c>
      <c r="N581" s="56" t="str">
        <f>IFERROR(VLOOKUP($H581,'Leistungsn. BE m IV-R u Abklär '!N:N,1,0),"")</f>
        <v xml:space="preserve"> </v>
      </c>
    </row>
    <row r="582" spans="1:14" ht="13.5" customHeight="1" x14ac:dyDescent="0.2">
      <c r="A582" s="307"/>
      <c r="B582" s="307"/>
      <c r="C582" s="307"/>
      <c r="D582" s="307"/>
      <c r="E582" s="308"/>
      <c r="F582" s="308"/>
      <c r="G582" s="309"/>
      <c r="H582" s="453" t="str">
        <f t="shared" si="48"/>
        <v xml:space="preserve"> </v>
      </c>
      <c r="I582" s="454" t="str">
        <f t="shared" si="49"/>
        <v>01.01.2026</v>
      </c>
      <c r="J582" s="454" t="str">
        <f t="shared" si="50"/>
        <v>31.12.2026</v>
      </c>
      <c r="K582" s="455">
        <f t="shared" si="51"/>
        <v>261</v>
      </c>
      <c r="L582" s="455">
        <f t="shared" si="52"/>
        <v>2349</v>
      </c>
      <c r="M582" s="455">
        <f t="shared" si="53"/>
        <v>-2349</v>
      </c>
      <c r="N582" s="56" t="str">
        <f>IFERROR(VLOOKUP($H582,'Leistungsn. BE m IV-R u Abklär '!N:N,1,0),"")</f>
        <v xml:space="preserve"> </v>
      </c>
    </row>
    <row r="583" spans="1:14" ht="13.5" customHeight="1" x14ac:dyDescent="0.2">
      <c r="A583" s="307"/>
      <c r="B583" s="307"/>
      <c r="C583" s="307"/>
      <c r="D583" s="307"/>
      <c r="E583" s="308"/>
      <c r="F583" s="308"/>
      <c r="G583" s="309"/>
      <c r="H583" s="453" t="str">
        <f t="shared" si="48"/>
        <v xml:space="preserve"> </v>
      </c>
      <c r="I583" s="454" t="str">
        <f t="shared" si="49"/>
        <v>01.01.2026</v>
      </c>
      <c r="J583" s="454" t="str">
        <f t="shared" si="50"/>
        <v>31.12.2026</v>
      </c>
      <c r="K583" s="455">
        <f t="shared" si="51"/>
        <v>261</v>
      </c>
      <c r="L583" s="455">
        <f t="shared" si="52"/>
        <v>2349</v>
      </c>
      <c r="M583" s="455">
        <f t="shared" si="53"/>
        <v>-2349</v>
      </c>
      <c r="N583" s="56" t="str">
        <f>IFERROR(VLOOKUP($H583,'Leistungsn. BE m IV-R u Abklär '!N:N,1,0),"")</f>
        <v xml:space="preserve"> </v>
      </c>
    </row>
    <row r="584" spans="1:14" ht="13.5" customHeight="1" x14ac:dyDescent="0.2">
      <c r="A584" s="307"/>
      <c r="B584" s="307"/>
      <c r="C584" s="307"/>
      <c r="D584" s="307"/>
      <c r="E584" s="308"/>
      <c r="F584" s="308"/>
      <c r="G584" s="309"/>
      <c r="H584" s="453" t="str">
        <f t="shared" si="48"/>
        <v xml:space="preserve"> </v>
      </c>
      <c r="I584" s="454" t="str">
        <f t="shared" si="49"/>
        <v>01.01.2026</v>
      </c>
      <c r="J584" s="454" t="str">
        <f t="shared" si="50"/>
        <v>31.12.2026</v>
      </c>
      <c r="K584" s="455">
        <f t="shared" si="51"/>
        <v>261</v>
      </c>
      <c r="L584" s="455">
        <f t="shared" si="52"/>
        <v>2349</v>
      </c>
      <c r="M584" s="455">
        <f t="shared" si="53"/>
        <v>-2349</v>
      </c>
      <c r="N584" s="56" t="str">
        <f>IFERROR(VLOOKUP($H584,'Leistungsn. BE m IV-R u Abklär '!N:N,1,0),"")</f>
        <v xml:space="preserve"> </v>
      </c>
    </row>
    <row r="585" spans="1:14" ht="13.5" customHeight="1" x14ac:dyDescent="0.2">
      <c r="A585" s="307"/>
      <c r="B585" s="307"/>
      <c r="C585" s="307"/>
      <c r="D585" s="307"/>
      <c r="E585" s="308"/>
      <c r="F585" s="308"/>
      <c r="G585" s="309"/>
      <c r="H585" s="453" t="str">
        <f t="shared" si="48"/>
        <v xml:space="preserve"> </v>
      </c>
      <c r="I585" s="454" t="str">
        <f t="shared" si="49"/>
        <v>01.01.2026</v>
      </c>
      <c r="J585" s="454" t="str">
        <f t="shared" si="50"/>
        <v>31.12.2026</v>
      </c>
      <c r="K585" s="455">
        <f t="shared" si="51"/>
        <v>261</v>
      </c>
      <c r="L585" s="455">
        <f t="shared" si="52"/>
        <v>2349</v>
      </c>
      <c r="M585" s="455">
        <f t="shared" si="53"/>
        <v>-2349</v>
      </c>
      <c r="N585" s="56" t="str">
        <f>IFERROR(VLOOKUP($H585,'Leistungsn. BE m IV-R u Abklär '!N:N,1,0),"")</f>
        <v xml:space="preserve"> </v>
      </c>
    </row>
    <row r="586" spans="1:14" ht="13.5" customHeight="1" x14ac:dyDescent="0.2">
      <c r="A586" s="307"/>
      <c r="B586" s="307"/>
      <c r="C586" s="307"/>
      <c r="D586" s="307"/>
      <c r="E586" s="308"/>
      <c r="F586" s="308"/>
      <c r="G586" s="309"/>
      <c r="H586" s="453" t="str">
        <f t="shared" si="48"/>
        <v xml:space="preserve"> </v>
      </c>
      <c r="I586" s="454" t="str">
        <f t="shared" si="49"/>
        <v>01.01.2026</v>
      </c>
      <c r="J586" s="454" t="str">
        <f t="shared" si="50"/>
        <v>31.12.2026</v>
      </c>
      <c r="K586" s="455">
        <f t="shared" si="51"/>
        <v>261</v>
      </c>
      <c r="L586" s="455">
        <f t="shared" si="52"/>
        <v>2349</v>
      </c>
      <c r="M586" s="455">
        <f t="shared" si="53"/>
        <v>-2349</v>
      </c>
      <c r="N586" s="56" t="str">
        <f>IFERROR(VLOOKUP($H586,'Leistungsn. BE m IV-R u Abklär '!N:N,1,0),"")</f>
        <v xml:space="preserve"> </v>
      </c>
    </row>
    <row r="587" spans="1:14" ht="13.5" customHeight="1" x14ac:dyDescent="0.2">
      <c r="A587" s="307"/>
      <c r="B587" s="307"/>
      <c r="C587" s="307"/>
      <c r="D587" s="307"/>
      <c r="E587" s="308"/>
      <c r="F587" s="308"/>
      <c r="G587" s="309"/>
      <c r="H587" s="453" t="str">
        <f t="shared" si="48"/>
        <v xml:space="preserve"> </v>
      </c>
      <c r="I587" s="454" t="str">
        <f t="shared" si="49"/>
        <v>01.01.2026</v>
      </c>
      <c r="J587" s="454" t="str">
        <f t="shared" si="50"/>
        <v>31.12.2026</v>
      </c>
      <c r="K587" s="455">
        <f t="shared" si="51"/>
        <v>261</v>
      </c>
      <c r="L587" s="455">
        <f t="shared" si="52"/>
        <v>2349</v>
      </c>
      <c r="M587" s="455">
        <f t="shared" si="53"/>
        <v>-2349</v>
      </c>
      <c r="N587" s="56" t="str">
        <f>IFERROR(VLOOKUP($H587,'Leistungsn. BE m IV-R u Abklär '!N:N,1,0),"")</f>
        <v xml:space="preserve"> </v>
      </c>
    </row>
    <row r="588" spans="1:14" ht="13.5" customHeight="1" x14ac:dyDescent="0.2">
      <c r="A588" s="307"/>
      <c r="B588" s="307"/>
      <c r="C588" s="307"/>
      <c r="D588" s="307"/>
      <c r="E588" s="308"/>
      <c r="F588" s="308"/>
      <c r="G588" s="309"/>
      <c r="H588" s="453" t="str">
        <f t="shared" si="48"/>
        <v xml:space="preserve"> </v>
      </c>
      <c r="I588" s="454" t="str">
        <f t="shared" si="49"/>
        <v>01.01.2026</v>
      </c>
      <c r="J588" s="454" t="str">
        <f t="shared" si="50"/>
        <v>31.12.2026</v>
      </c>
      <c r="K588" s="455">
        <f t="shared" si="51"/>
        <v>261</v>
      </c>
      <c r="L588" s="455">
        <f t="shared" si="52"/>
        <v>2349</v>
      </c>
      <c r="M588" s="455">
        <f t="shared" si="53"/>
        <v>-2349</v>
      </c>
      <c r="N588" s="56" t="str">
        <f>IFERROR(VLOOKUP($H588,'Leistungsn. BE m IV-R u Abklär '!N:N,1,0),"")</f>
        <v xml:space="preserve"> </v>
      </c>
    </row>
    <row r="589" spans="1:14" ht="13.5" customHeight="1" x14ac:dyDescent="0.2">
      <c r="A589" s="307"/>
      <c r="B589" s="307"/>
      <c r="C589" s="307"/>
      <c r="D589" s="307"/>
      <c r="E589" s="308"/>
      <c r="F589" s="308"/>
      <c r="G589" s="309"/>
      <c r="H589" s="453" t="str">
        <f t="shared" si="48"/>
        <v xml:space="preserve"> </v>
      </c>
      <c r="I589" s="454" t="str">
        <f t="shared" si="49"/>
        <v>01.01.2026</v>
      </c>
      <c r="J589" s="454" t="str">
        <f t="shared" si="50"/>
        <v>31.12.2026</v>
      </c>
      <c r="K589" s="455">
        <f t="shared" si="51"/>
        <v>261</v>
      </c>
      <c r="L589" s="455">
        <f t="shared" si="52"/>
        <v>2349</v>
      </c>
      <c r="M589" s="455">
        <f t="shared" si="53"/>
        <v>-2349</v>
      </c>
      <c r="N589" s="56" t="str">
        <f>IFERROR(VLOOKUP($H589,'Leistungsn. BE m IV-R u Abklär '!N:N,1,0),"")</f>
        <v xml:space="preserve"> </v>
      </c>
    </row>
    <row r="590" spans="1:14" ht="13.5" customHeight="1" x14ac:dyDescent="0.2">
      <c r="A590" s="307"/>
      <c r="B590" s="307"/>
      <c r="C590" s="307"/>
      <c r="D590" s="307"/>
      <c r="E590" s="308"/>
      <c r="F590" s="308"/>
      <c r="G590" s="309"/>
      <c r="H590" s="453" t="str">
        <f t="shared" si="48"/>
        <v xml:space="preserve"> </v>
      </c>
      <c r="I590" s="454" t="str">
        <f t="shared" si="49"/>
        <v>01.01.2026</v>
      </c>
      <c r="J590" s="454" t="str">
        <f t="shared" si="50"/>
        <v>31.12.2026</v>
      </c>
      <c r="K590" s="455">
        <f t="shared" si="51"/>
        <v>261</v>
      </c>
      <c r="L590" s="455">
        <f t="shared" si="52"/>
        <v>2349</v>
      </c>
      <c r="M590" s="455">
        <f t="shared" si="53"/>
        <v>-2349</v>
      </c>
      <c r="N590" s="56" t="str">
        <f>IFERROR(VLOOKUP($H590,'Leistungsn. BE m IV-R u Abklär '!N:N,1,0),"")</f>
        <v xml:space="preserve"> </v>
      </c>
    </row>
    <row r="591" spans="1:14" ht="13.5" customHeight="1" x14ac:dyDescent="0.2">
      <c r="A591" s="307"/>
      <c r="B591" s="307"/>
      <c r="C591" s="307"/>
      <c r="D591" s="307"/>
      <c r="E591" s="308"/>
      <c r="F591" s="308"/>
      <c r="G591" s="309"/>
      <c r="H591" s="453" t="str">
        <f t="shared" si="48"/>
        <v xml:space="preserve"> </v>
      </c>
      <c r="I591" s="454" t="str">
        <f t="shared" si="49"/>
        <v>01.01.2026</v>
      </c>
      <c r="J591" s="454" t="str">
        <f t="shared" si="50"/>
        <v>31.12.2026</v>
      </c>
      <c r="K591" s="455">
        <f t="shared" si="51"/>
        <v>261</v>
      </c>
      <c r="L591" s="455">
        <f t="shared" si="52"/>
        <v>2349</v>
      </c>
      <c r="M591" s="455">
        <f t="shared" si="53"/>
        <v>-2349</v>
      </c>
      <c r="N591" s="56" t="str">
        <f>IFERROR(VLOOKUP($H591,'Leistungsn. BE m IV-R u Abklär '!N:N,1,0),"")</f>
        <v xml:space="preserve"> </v>
      </c>
    </row>
    <row r="592" spans="1:14" ht="13.5" customHeight="1" x14ac:dyDescent="0.2">
      <c r="A592" s="307"/>
      <c r="B592" s="307"/>
      <c r="C592" s="307"/>
      <c r="D592" s="307"/>
      <c r="E592" s="308"/>
      <c r="F592" s="308"/>
      <c r="G592" s="309"/>
      <c r="H592" s="453" t="str">
        <f t="shared" si="48"/>
        <v xml:space="preserve"> </v>
      </c>
      <c r="I592" s="454" t="str">
        <f t="shared" si="49"/>
        <v>01.01.2026</v>
      </c>
      <c r="J592" s="454" t="str">
        <f t="shared" si="50"/>
        <v>31.12.2026</v>
      </c>
      <c r="K592" s="455">
        <f t="shared" si="51"/>
        <v>261</v>
      </c>
      <c r="L592" s="455">
        <f t="shared" si="52"/>
        <v>2349</v>
      </c>
      <c r="M592" s="455">
        <f t="shared" si="53"/>
        <v>-2349</v>
      </c>
      <c r="N592" s="56" t="str">
        <f>IFERROR(VLOOKUP($H592,'Leistungsn. BE m IV-R u Abklär '!N:N,1,0),"")</f>
        <v xml:space="preserve"> </v>
      </c>
    </row>
    <row r="593" spans="1:14" ht="13.5" customHeight="1" x14ac:dyDescent="0.2">
      <c r="A593" s="307"/>
      <c r="B593" s="307"/>
      <c r="C593" s="307"/>
      <c r="D593" s="307"/>
      <c r="E593" s="308"/>
      <c r="F593" s="308"/>
      <c r="G593" s="309"/>
      <c r="H593" s="453" t="str">
        <f t="shared" si="48"/>
        <v xml:space="preserve"> </v>
      </c>
      <c r="I593" s="454" t="str">
        <f t="shared" si="49"/>
        <v>01.01.2026</v>
      </c>
      <c r="J593" s="454" t="str">
        <f t="shared" si="50"/>
        <v>31.12.2026</v>
      </c>
      <c r="K593" s="455">
        <f t="shared" si="51"/>
        <v>261</v>
      </c>
      <c r="L593" s="455">
        <f t="shared" si="52"/>
        <v>2349</v>
      </c>
      <c r="M593" s="455">
        <f t="shared" si="53"/>
        <v>-2349</v>
      </c>
      <c r="N593" s="56" t="str">
        <f>IFERROR(VLOOKUP($H593,'Leistungsn. BE m IV-R u Abklär '!N:N,1,0),"")</f>
        <v xml:space="preserve"> </v>
      </c>
    </row>
    <row r="594" spans="1:14" ht="13.5" customHeight="1" x14ac:dyDescent="0.2">
      <c r="E594" s="78"/>
      <c r="F594" s="78"/>
      <c r="G594" s="60"/>
    </row>
    <row r="595" spans="1:14" ht="13.5" customHeight="1" x14ac:dyDescent="0.2">
      <c r="E595" s="78"/>
      <c r="F595" s="78"/>
      <c r="G595" s="60"/>
    </row>
    <row r="596" spans="1:14" ht="13.5" customHeight="1" x14ac:dyDescent="0.2">
      <c r="E596" s="78"/>
      <c r="F596" s="78"/>
      <c r="G596" s="60"/>
    </row>
    <row r="597" spans="1:14" ht="13.5" customHeight="1" x14ac:dyDescent="0.2">
      <c r="E597" s="78"/>
      <c r="F597" s="78"/>
      <c r="G597" s="60"/>
    </row>
    <row r="598" spans="1:14" ht="13.5" customHeight="1" x14ac:dyDescent="0.2">
      <c r="E598" s="78"/>
      <c r="F598" s="78"/>
      <c r="G598" s="60"/>
    </row>
    <row r="599" spans="1:14" ht="13.5" customHeight="1" x14ac:dyDescent="0.2">
      <c r="E599" s="78"/>
      <c r="F599" s="78"/>
      <c r="G599" s="60"/>
    </row>
    <row r="600" spans="1:14" ht="13.5" customHeight="1" x14ac:dyDescent="0.2">
      <c r="E600" s="78"/>
      <c r="F600" s="78"/>
      <c r="G600" s="60"/>
    </row>
    <row r="601" spans="1:14" ht="13.5" customHeight="1" x14ac:dyDescent="0.2">
      <c r="E601" s="78"/>
      <c r="F601" s="78"/>
      <c r="G601" s="60"/>
    </row>
    <row r="602" spans="1:14" ht="13.5" customHeight="1" x14ac:dyDescent="0.2">
      <c r="E602" s="78"/>
      <c r="F602" s="78"/>
      <c r="G602" s="60"/>
    </row>
    <row r="603" spans="1:14" ht="13.5" customHeight="1" x14ac:dyDescent="0.2">
      <c r="E603" s="78"/>
      <c r="F603" s="78"/>
      <c r="G603" s="60"/>
    </row>
    <row r="604" spans="1:14" ht="13.5" customHeight="1" x14ac:dyDescent="0.2">
      <c r="E604" s="78"/>
      <c r="F604" s="78"/>
      <c r="G604" s="60"/>
    </row>
    <row r="605" spans="1:14" ht="13.5" customHeight="1" x14ac:dyDescent="0.2">
      <c r="E605" s="78"/>
      <c r="F605" s="78"/>
      <c r="G605" s="60"/>
    </row>
    <row r="606" spans="1:14" ht="13.5" customHeight="1" x14ac:dyDescent="0.2">
      <c r="E606" s="78"/>
      <c r="F606" s="78"/>
      <c r="G606" s="60"/>
    </row>
    <row r="607" spans="1:14" ht="13.5" customHeight="1" x14ac:dyDescent="0.2">
      <c r="E607" s="78"/>
      <c r="F607" s="78"/>
      <c r="G607" s="60"/>
    </row>
    <row r="608" spans="1:14" ht="13.5" customHeight="1" x14ac:dyDescent="0.2">
      <c r="E608" s="78"/>
      <c r="F608" s="78"/>
      <c r="G608" s="60"/>
    </row>
    <row r="609" spans="5:7" ht="13.5" customHeight="1" x14ac:dyDescent="0.2">
      <c r="E609" s="78"/>
      <c r="F609" s="78"/>
      <c r="G609" s="60"/>
    </row>
    <row r="610" spans="5:7" ht="13.5" customHeight="1" x14ac:dyDescent="0.2">
      <c r="E610" s="78"/>
      <c r="F610" s="78"/>
      <c r="G610" s="60"/>
    </row>
    <row r="611" spans="5:7" ht="13.5" customHeight="1" x14ac:dyDescent="0.2">
      <c r="E611" s="78"/>
      <c r="F611" s="78"/>
      <c r="G611" s="60"/>
    </row>
    <row r="612" spans="5:7" ht="13.5" customHeight="1" x14ac:dyDescent="0.2">
      <c r="E612" s="78"/>
      <c r="F612" s="78"/>
      <c r="G612" s="60"/>
    </row>
    <row r="613" spans="5:7" ht="13.5" customHeight="1" x14ac:dyDescent="0.2">
      <c r="E613" s="78"/>
      <c r="F613" s="78"/>
      <c r="G613" s="60"/>
    </row>
    <row r="614" spans="5:7" ht="13.5" customHeight="1" x14ac:dyDescent="0.2">
      <c r="E614" s="78"/>
      <c r="F614" s="78"/>
      <c r="G614" s="60"/>
    </row>
    <row r="615" spans="5:7" ht="13.5" customHeight="1" x14ac:dyDescent="0.2">
      <c r="E615" s="78"/>
      <c r="F615" s="78"/>
      <c r="G615" s="60"/>
    </row>
    <row r="616" spans="5:7" ht="13.5" customHeight="1" x14ac:dyDescent="0.2">
      <c r="E616" s="78"/>
      <c r="F616" s="78"/>
      <c r="G616" s="60"/>
    </row>
    <row r="617" spans="5:7" ht="13.5" customHeight="1" x14ac:dyDescent="0.2">
      <c r="E617" s="78"/>
      <c r="F617" s="78"/>
      <c r="G617" s="60"/>
    </row>
    <row r="618" spans="5:7" ht="13.5" customHeight="1" x14ac:dyDescent="0.2">
      <c r="E618" s="78"/>
      <c r="F618" s="78"/>
      <c r="G618" s="60"/>
    </row>
    <row r="619" spans="5:7" ht="13.5" customHeight="1" x14ac:dyDescent="0.2">
      <c r="E619" s="78"/>
      <c r="F619" s="78"/>
      <c r="G619" s="60"/>
    </row>
    <row r="620" spans="5:7" ht="13.5" customHeight="1" x14ac:dyDescent="0.2">
      <c r="E620" s="78"/>
      <c r="F620" s="78"/>
      <c r="G620" s="60"/>
    </row>
    <row r="621" spans="5:7" ht="13.5" customHeight="1" x14ac:dyDescent="0.2">
      <c r="E621" s="78"/>
      <c r="F621" s="78"/>
      <c r="G621" s="60"/>
    </row>
    <row r="622" spans="5:7" ht="13.5" customHeight="1" x14ac:dyDescent="0.2">
      <c r="E622" s="78"/>
      <c r="F622" s="78"/>
      <c r="G622" s="60"/>
    </row>
    <row r="623" spans="5:7" ht="13.5" customHeight="1" x14ac:dyDescent="0.2">
      <c r="E623" s="78"/>
      <c r="F623" s="78"/>
      <c r="G623" s="60"/>
    </row>
    <row r="624" spans="5:7" ht="13.5" customHeight="1" x14ac:dyDescent="0.2">
      <c r="E624" s="78"/>
      <c r="F624" s="78"/>
      <c r="G624" s="60"/>
    </row>
    <row r="625" spans="5:7" ht="13.5" customHeight="1" x14ac:dyDescent="0.2">
      <c r="E625" s="78"/>
      <c r="F625" s="78"/>
      <c r="G625" s="60"/>
    </row>
    <row r="626" spans="5:7" ht="13.5" customHeight="1" x14ac:dyDescent="0.2">
      <c r="E626" s="78"/>
      <c r="F626" s="78"/>
      <c r="G626" s="60"/>
    </row>
    <row r="627" spans="5:7" ht="13.5" customHeight="1" x14ac:dyDescent="0.2">
      <c r="E627" s="78"/>
      <c r="F627" s="78"/>
      <c r="G627" s="60"/>
    </row>
    <row r="628" spans="5:7" ht="13.5" customHeight="1" x14ac:dyDescent="0.2">
      <c r="E628" s="78"/>
      <c r="F628" s="78"/>
      <c r="G628" s="60"/>
    </row>
    <row r="629" spans="5:7" ht="13.5" customHeight="1" x14ac:dyDescent="0.2">
      <c r="E629" s="78"/>
      <c r="F629" s="78"/>
      <c r="G629" s="60"/>
    </row>
    <row r="630" spans="5:7" ht="13.5" customHeight="1" x14ac:dyDescent="0.2">
      <c r="E630" s="78"/>
      <c r="F630" s="78"/>
      <c r="G630" s="60"/>
    </row>
    <row r="631" spans="5:7" ht="13.5" customHeight="1" x14ac:dyDescent="0.2">
      <c r="E631" s="78"/>
      <c r="F631" s="78"/>
      <c r="G631" s="60"/>
    </row>
    <row r="632" spans="5:7" ht="13.5" customHeight="1" x14ac:dyDescent="0.2">
      <c r="E632" s="78"/>
      <c r="F632" s="78"/>
      <c r="G632" s="60"/>
    </row>
    <row r="633" spans="5:7" ht="13.5" customHeight="1" x14ac:dyDescent="0.2">
      <c r="E633" s="78"/>
      <c r="F633" s="78"/>
      <c r="G633" s="60"/>
    </row>
    <row r="634" spans="5:7" ht="13.5" customHeight="1" x14ac:dyDescent="0.2">
      <c r="E634" s="78"/>
      <c r="F634" s="78"/>
      <c r="G634" s="60"/>
    </row>
    <row r="635" spans="5:7" ht="13.5" customHeight="1" x14ac:dyDescent="0.2">
      <c r="E635" s="78"/>
      <c r="F635" s="78"/>
      <c r="G635" s="60"/>
    </row>
    <row r="636" spans="5:7" ht="13.5" customHeight="1" x14ac:dyDescent="0.2">
      <c r="E636" s="78"/>
      <c r="F636" s="78"/>
      <c r="G636" s="60"/>
    </row>
    <row r="637" spans="5:7" ht="13.5" customHeight="1" x14ac:dyDescent="0.2">
      <c r="E637" s="78"/>
      <c r="F637" s="78"/>
      <c r="G637" s="60"/>
    </row>
    <row r="638" spans="5:7" ht="13.5" customHeight="1" x14ac:dyDescent="0.2">
      <c r="E638" s="78"/>
      <c r="F638" s="78"/>
      <c r="G638" s="60"/>
    </row>
    <row r="639" spans="5:7" ht="13.5" customHeight="1" x14ac:dyDescent="0.2">
      <c r="E639" s="78"/>
      <c r="F639" s="78"/>
      <c r="G639" s="60"/>
    </row>
    <row r="640" spans="5:7" ht="13.5" customHeight="1" x14ac:dyDescent="0.2">
      <c r="E640" s="78"/>
      <c r="F640" s="78"/>
      <c r="G640" s="60"/>
    </row>
    <row r="641" spans="5:7" ht="13.5" customHeight="1" x14ac:dyDescent="0.2">
      <c r="E641" s="78"/>
      <c r="F641" s="78"/>
      <c r="G641" s="60"/>
    </row>
    <row r="642" spans="5:7" ht="13.5" customHeight="1" x14ac:dyDescent="0.2">
      <c r="E642" s="78"/>
      <c r="F642" s="78"/>
      <c r="G642" s="60"/>
    </row>
    <row r="643" spans="5:7" ht="13.5" customHeight="1" x14ac:dyDescent="0.2">
      <c r="E643" s="78"/>
      <c r="F643" s="78"/>
      <c r="G643" s="60"/>
    </row>
    <row r="644" spans="5:7" ht="13.5" customHeight="1" x14ac:dyDescent="0.2">
      <c r="E644" s="78"/>
      <c r="F644" s="78"/>
      <c r="G644" s="60"/>
    </row>
    <row r="645" spans="5:7" ht="13.5" customHeight="1" x14ac:dyDescent="0.2">
      <c r="E645" s="78"/>
      <c r="F645" s="78"/>
      <c r="G645" s="60"/>
    </row>
    <row r="646" spans="5:7" ht="13.5" customHeight="1" x14ac:dyDescent="0.2">
      <c r="E646" s="78"/>
      <c r="F646" s="78"/>
      <c r="G646" s="60"/>
    </row>
    <row r="647" spans="5:7" ht="13.5" customHeight="1" x14ac:dyDescent="0.2">
      <c r="E647" s="78"/>
      <c r="F647" s="78"/>
      <c r="G647" s="60"/>
    </row>
    <row r="648" spans="5:7" ht="13.5" customHeight="1" x14ac:dyDescent="0.2">
      <c r="E648" s="78"/>
      <c r="F648" s="78"/>
      <c r="G648" s="60"/>
    </row>
    <row r="649" spans="5:7" ht="13.5" customHeight="1" x14ac:dyDescent="0.2">
      <c r="E649" s="78"/>
      <c r="F649" s="78"/>
      <c r="G649" s="60"/>
    </row>
    <row r="650" spans="5:7" ht="13.5" customHeight="1" x14ac:dyDescent="0.2">
      <c r="E650" s="78"/>
      <c r="F650" s="78"/>
      <c r="G650" s="60"/>
    </row>
    <row r="651" spans="5:7" ht="13.5" customHeight="1" x14ac:dyDescent="0.2">
      <c r="E651" s="78"/>
      <c r="F651" s="78"/>
      <c r="G651" s="60"/>
    </row>
    <row r="652" spans="5:7" ht="13.5" customHeight="1" x14ac:dyDescent="0.2">
      <c r="E652" s="78"/>
      <c r="F652" s="78"/>
      <c r="G652" s="60"/>
    </row>
    <row r="653" spans="5:7" ht="13.5" customHeight="1" x14ac:dyDescent="0.2">
      <c r="E653" s="78"/>
      <c r="F653" s="78"/>
      <c r="G653" s="60"/>
    </row>
    <row r="654" spans="5:7" ht="13.5" customHeight="1" x14ac:dyDescent="0.2">
      <c r="E654" s="78"/>
      <c r="F654" s="78"/>
      <c r="G654" s="60"/>
    </row>
    <row r="655" spans="5:7" ht="13.5" customHeight="1" x14ac:dyDescent="0.2">
      <c r="E655" s="78"/>
      <c r="F655" s="78"/>
      <c r="G655" s="60"/>
    </row>
    <row r="656" spans="5:7" ht="13.5" customHeight="1" x14ac:dyDescent="0.2">
      <c r="E656" s="78"/>
      <c r="F656" s="78"/>
      <c r="G656" s="60"/>
    </row>
    <row r="657" spans="5:7" ht="13.5" customHeight="1" x14ac:dyDescent="0.2">
      <c r="E657" s="78"/>
      <c r="F657" s="78"/>
      <c r="G657" s="60"/>
    </row>
    <row r="658" spans="5:7" ht="13.5" customHeight="1" x14ac:dyDescent="0.2">
      <c r="E658" s="78"/>
      <c r="F658" s="78"/>
      <c r="G658" s="60"/>
    </row>
    <row r="659" spans="5:7" ht="13.5" customHeight="1" x14ac:dyDescent="0.2">
      <c r="E659" s="78"/>
      <c r="F659" s="78"/>
      <c r="G659" s="60"/>
    </row>
    <row r="660" spans="5:7" ht="13.5" customHeight="1" x14ac:dyDescent="0.2">
      <c r="E660" s="78"/>
      <c r="F660" s="78"/>
      <c r="G660" s="60"/>
    </row>
    <row r="661" spans="5:7" ht="13.5" customHeight="1" x14ac:dyDescent="0.2">
      <c r="E661" s="78"/>
      <c r="F661" s="78"/>
      <c r="G661" s="60"/>
    </row>
    <row r="662" spans="5:7" ht="13.5" customHeight="1" x14ac:dyDescent="0.2">
      <c r="E662" s="78"/>
      <c r="F662" s="78"/>
      <c r="G662" s="60"/>
    </row>
    <row r="663" spans="5:7" ht="13.5" customHeight="1" x14ac:dyDescent="0.2">
      <c r="E663" s="78"/>
      <c r="F663" s="78"/>
      <c r="G663" s="60"/>
    </row>
    <row r="664" spans="5:7" ht="13.5" customHeight="1" x14ac:dyDescent="0.2">
      <c r="E664" s="78"/>
      <c r="F664" s="78"/>
      <c r="G664" s="60"/>
    </row>
    <row r="665" spans="5:7" ht="13.5" customHeight="1" x14ac:dyDescent="0.2">
      <c r="E665" s="78"/>
      <c r="F665" s="78"/>
      <c r="G665" s="60"/>
    </row>
    <row r="666" spans="5:7" ht="13.5" customHeight="1" x14ac:dyDescent="0.2">
      <c r="E666" s="78"/>
      <c r="F666" s="78"/>
      <c r="G666" s="60"/>
    </row>
    <row r="667" spans="5:7" ht="13.5" customHeight="1" x14ac:dyDescent="0.2">
      <c r="E667" s="78"/>
      <c r="F667" s="78"/>
      <c r="G667" s="60"/>
    </row>
    <row r="668" spans="5:7" ht="13.5" customHeight="1" x14ac:dyDescent="0.2">
      <c r="E668" s="78"/>
      <c r="F668" s="78"/>
      <c r="G668" s="60"/>
    </row>
    <row r="669" spans="5:7" ht="13.5" customHeight="1" x14ac:dyDescent="0.2">
      <c r="E669" s="78"/>
      <c r="F669" s="78"/>
      <c r="G669" s="60"/>
    </row>
    <row r="670" spans="5:7" ht="13.5" customHeight="1" x14ac:dyDescent="0.2">
      <c r="E670" s="78"/>
      <c r="F670" s="78"/>
      <c r="G670" s="60"/>
    </row>
    <row r="671" spans="5:7" ht="13.5" customHeight="1" x14ac:dyDescent="0.2">
      <c r="E671" s="78"/>
      <c r="F671" s="78"/>
      <c r="G671" s="60"/>
    </row>
    <row r="672" spans="5:7" ht="13.5" customHeight="1" x14ac:dyDescent="0.2">
      <c r="E672" s="78"/>
      <c r="F672" s="78"/>
      <c r="G672" s="60"/>
    </row>
    <row r="673" spans="5:7" ht="13.5" customHeight="1" x14ac:dyDescent="0.2">
      <c r="E673" s="78"/>
      <c r="F673" s="78"/>
      <c r="G673" s="60"/>
    </row>
    <row r="674" spans="5:7" ht="13.5" customHeight="1" x14ac:dyDescent="0.2">
      <c r="E674" s="78"/>
      <c r="F674" s="78"/>
      <c r="G674" s="60"/>
    </row>
    <row r="675" spans="5:7" ht="13.5" customHeight="1" x14ac:dyDescent="0.2">
      <c r="E675" s="78"/>
      <c r="F675" s="78"/>
      <c r="G675" s="60"/>
    </row>
    <row r="676" spans="5:7" ht="13.5" customHeight="1" x14ac:dyDescent="0.2">
      <c r="E676" s="78"/>
      <c r="F676" s="78"/>
      <c r="G676" s="60"/>
    </row>
    <row r="677" spans="5:7" ht="13.5" customHeight="1" x14ac:dyDescent="0.2">
      <c r="E677" s="78"/>
      <c r="F677" s="78"/>
      <c r="G677" s="60"/>
    </row>
    <row r="678" spans="5:7" ht="13.5" customHeight="1" x14ac:dyDescent="0.2">
      <c r="E678" s="78"/>
      <c r="F678" s="78"/>
      <c r="G678" s="60"/>
    </row>
    <row r="679" spans="5:7" ht="13.5" customHeight="1" x14ac:dyDescent="0.2">
      <c r="E679" s="78"/>
      <c r="F679" s="78"/>
      <c r="G679" s="60"/>
    </row>
    <row r="680" spans="5:7" ht="13.5" customHeight="1" x14ac:dyDescent="0.2">
      <c r="E680" s="78"/>
      <c r="F680" s="78"/>
      <c r="G680" s="60"/>
    </row>
    <row r="681" spans="5:7" ht="13.5" customHeight="1" x14ac:dyDescent="0.2">
      <c r="E681" s="78"/>
      <c r="F681" s="78"/>
      <c r="G681" s="60"/>
    </row>
    <row r="682" spans="5:7" ht="13.5" customHeight="1" x14ac:dyDescent="0.2">
      <c r="E682" s="78"/>
      <c r="F682" s="78"/>
      <c r="G682" s="60"/>
    </row>
    <row r="683" spans="5:7" ht="13.5" customHeight="1" x14ac:dyDescent="0.2">
      <c r="E683" s="78"/>
      <c r="F683" s="78"/>
      <c r="G683" s="60"/>
    </row>
    <row r="684" spans="5:7" ht="13.5" customHeight="1" x14ac:dyDescent="0.2">
      <c r="E684" s="78"/>
      <c r="F684" s="78"/>
      <c r="G684" s="60"/>
    </row>
    <row r="685" spans="5:7" ht="13.5" customHeight="1" x14ac:dyDescent="0.2">
      <c r="E685" s="78"/>
      <c r="F685" s="78"/>
      <c r="G685" s="60"/>
    </row>
    <row r="686" spans="5:7" ht="13.5" customHeight="1" x14ac:dyDescent="0.2">
      <c r="E686" s="78"/>
      <c r="F686" s="78"/>
      <c r="G686" s="60"/>
    </row>
    <row r="687" spans="5:7" ht="13.5" customHeight="1" x14ac:dyDescent="0.2">
      <c r="E687" s="78"/>
      <c r="F687" s="78"/>
      <c r="G687" s="60"/>
    </row>
    <row r="688" spans="5:7" ht="13.5" customHeight="1" x14ac:dyDescent="0.2">
      <c r="E688" s="78"/>
      <c r="F688" s="78"/>
      <c r="G688" s="60"/>
    </row>
    <row r="689" spans="5:7" ht="13.5" customHeight="1" x14ac:dyDescent="0.2">
      <c r="E689" s="78"/>
      <c r="F689" s="78"/>
      <c r="G689" s="60"/>
    </row>
    <row r="690" spans="5:7" ht="13.5" customHeight="1" x14ac:dyDescent="0.2">
      <c r="E690" s="78"/>
      <c r="F690" s="78"/>
      <c r="G690" s="60"/>
    </row>
    <row r="691" spans="5:7" ht="13.5" customHeight="1" x14ac:dyDescent="0.2">
      <c r="E691" s="78"/>
      <c r="F691" s="78"/>
      <c r="G691" s="60"/>
    </row>
    <row r="692" spans="5:7" ht="13.5" customHeight="1" x14ac:dyDescent="0.2">
      <c r="E692" s="78"/>
      <c r="F692" s="78"/>
      <c r="G692" s="60"/>
    </row>
    <row r="693" spans="5:7" ht="13.5" customHeight="1" x14ac:dyDescent="0.2">
      <c r="E693" s="78"/>
      <c r="F693" s="78"/>
      <c r="G693" s="60"/>
    </row>
    <row r="694" spans="5:7" ht="13.5" customHeight="1" x14ac:dyDescent="0.2">
      <c r="E694" s="78"/>
      <c r="F694" s="78"/>
      <c r="G694" s="60"/>
    </row>
    <row r="695" spans="5:7" ht="13.5" customHeight="1" x14ac:dyDescent="0.2">
      <c r="E695" s="78"/>
      <c r="F695" s="78"/>
      <c r="G695" s="60"/>
    </row>
    <row r="696" spans="5:7" ht="13.5" customHeight="1" x14ac:dyDescent="0.2">
      <c r="E696" s="78"/>
      <c r="F696" s="78"/>
      <c r="G696" s="60"/>
    </row>
    <row r="697" spans="5:7" ht="13.5" customHeight="1" x14ac:dyDescent="0.2">
      <c r="E697" s="78"/>
      <c r="F697" s="78"/>
      <c r="G697" s="60"/>
    </row>
    <row r="698" spans="5:7" ht="13.5" customHeight="1" x14ac:dyDescent="0.2">
      <c r="E698" s="78"/>
      <c r="F698" s="78"/>
      <c r="G698" s="60"/>
    </row>
    <row r="699" spans="5:7" ht="13.5" customHeight="1" x14ac:dyDescent="0.2">
      <c r="E699" s="78"/>
      <c r="F699" s="78"/>
      <c r="G699" s="60"/>
    </row>
    <row r="700" spans="5:7" ht="13.5" customHeight="1" x14ac:dyDescent="0.2">
      <c r="E700" s="78"/>
      <c r="F700" s="78"/>
      <c r="G700" s="60"/>
    </row>
    <row r="701" spans="5:7" ht="13.5" customHeight="1" x14ac:dyDescent="0.2">
      <c r="E701" s="78"/>
      <c r="F701" s="78"/>
      <c r="G701" s="60"/>
    </row>
    <row r="702" spans="5:7" ht="13.5" customHeight="1" x14ac:dyDescent="0.2">
      <c r="E702" s="78"/>
      <c r="F702" s="78"/>
      <c r="G702" s="60"/>
    </row>
    <row r="703" spans="5:7" ht="13.5" customHeight="1" x14ac:dyDescent="0.2">
      <c r="E703" s="78"/>
      <c r="F703" s="78"/>
      <c r="G703" s="60"/>
    </row>
    <row r="704" spans="5:7" ht="13.5" customHeight="1" x14ac:dyDescent="0.2">
      <c r="E704" s="78"/>
      <c r="F704" s="78"/>
      <c r="G704" s="60"/>
    </row>
    <row r="705" spans="5:7" ht="13.5" customHeight="1" x14ac:dyDescent="0.2">
      <c r="E705" s="78"/>
      <c r="F705" s="78"/>
      <c r="G705" s="60"/>
    </row>
    <row r="706" spans="5:7" ht="13.5" customHeight="1" x14ac:dyDescent="0.2">
      <c r="E706" s="78"/>
      <c r="F706" s="78"/>
      <c r="G706" s="60"/>
    </row>
    <row r="707" spans="5:7" ht="13.5" customHeight="1" x14ac:dyDescent="0.2">
      <c r="E707" s="78"/>
      <c r="F707" s="78"/>
      <c r="G707" s="60"/>
    </row>
    <row r="708" spans="5:7" ht="13.5" customHeight="1" x14ac:dyDescent="0.2">
      <c r="E708" s="78"/>
      <c r="F708" s="78"/>
      <c r="G708" s="60"/>
    </row>
    <row r="709" spans="5:7" ht="13.5" customHeight="1" x14ac:dyDescent="0.2">
      <c r="E709" s="78"/>
      <c r="F709" s="78"/>
      <c r="G709" s="60"/>
    </row>
    <row r="710" spans="5:7" ht="13.5" customHeight="1" x14ac:dyDescent="0.2">
      <c r="E710" s="78"/>
      <c r="F710" s="78"/>
      <c r="G710" s="60"/>
    </row>
    <row r="711" spans="5:7" ht="13.5" customHeight="1" x14ac:dyDescent="0.2">
      <c r="E711" s="78"/>
      <c r="F711" s="78"/>
      <c r="G711" s="60"/>
    </row>
    <row r="712" spans="5:7" ht="13.5" customHeight="1" x14ac:dyDescent="0.2">
      <c r="E712" s="78"/>
      <c r="F712" s="78"/>
      <c r="G712" s="60"/>
    </row>
    <row r="713" spans="5:7" ht="13.5" customHeight="1" x14ac:dyDescent="0.2">
      <c r="E713" s="78"/>
      <c r="F713" s="78"/>
      <c r="G713" s="60"/>
    </row>
    <row r="714" spans="5:7" ht="13.5" customHeight="1" x14ac:dyDescent="0.2">
      <c r="E714" s="78"/>
      <c r="F714" s="78"/>
      <c r="G714" s="60"/>
    </row>
    <row r="715" spans="5:7" ht="13.5" customHeight="1" x14ac:dyDescent="0.2">
      <c r="E715" s="78"/>
      <c r="F715" s="78"/>
      <c r="G715" s="60"/>
    </row>
    <row r="716" spans="5:7" ht="13.5" customHeight="1" x14ac:dyDescent="0.2">
      <c r="E716" s="78"/>
      <c r="F716" s="78"/>
      <c r="G716" s="60"/>
    </row>
    <row r="717" spans="5:7" ht="13.5" customHeight="1" x14ac:dyDescent="0.2">
      <c r="E717" s="78"/>
      <c r="F717" s="78"/>
      <c r="G717" s="60"/>
    </row>
    <row r="718" spans="5:7" ht="13.5" customHeight="1" x14ac:dyDescent="0.2">
      <c r="E718" s="78"/>
      <c r="F718" s="78"/>
      <c r="G718" s="60"/>
    </row>
    <row r="719" spans="5:7" ht="13.5" customHeight="1" x14ac:dyDescent="0.2">
      <c r="E719" s="78"/>
      <c r="F719" s="78"/>
      <c r="G719" s="60"/>
    </row>
    <row r="720" spans="5:7" ht="13.5" customHeight="1" x14ac:dyDescent="0.2">
      <c r="E720" s="78"/>
      <c r="F720" s="78"/>
      <c r="G720" s="60"/>
    </row>
    <row r="721" spans="5:7" ht="13.5" customHeight="1" x14ac:dyDescent="0.2">
      <c r="E721" s="78"/>
      <c r="F721" s="78"/>
      <c r="G721" s="60"/>
    </row>
    <row r="722" spans="5:7" ht="13.5" customHeight="1" x14ac:dyDescent="0.2">
      <c r="E722" s="78"/>
      <c r="F722" s="78"/>
      <c r="G722" s="60"/>
    </row>
    <row r="723" spans="5:7" ht="13.5" customHeight="1" x14ac:dyDescent="0.2">
      <c r="E723" s="78"/>
      <c r="F723" s="78"/>
      <c r="G723" s="60"/>
    </row>
    <row r="724" spans="5:7" ht="13.5" customHeight="1" x14ac:dyDescent="0.2">
      <c r="E724" s="78"/>
      <c r="F724" s="78"/>
      <c r="G724" s="60"/>
    </row>
    <row r="725" spans="5:7" ht="13.5" customHeight="1" x14ac:dyDescent="0.2">
      <c r="E725" s="78"/>
      <c r="F725" s="78"/>
      <c r="G725" s="60"/>
    </row>
    <row r="726" spans="5:7" ht="13.5" customHeight="1" x14ac:dyDescent="0.2">
      <c r="E726" s="78"/>
      <c r="F726" s="78"/>
      <c r="G726" s="60"/>
    </row>
    <row r="727" spans="5:7" ht="13.5" customHeight="1" x14ac:dyDescent="0.2">
      <c r="E727" s="78"/>
      <c r="F727" s="78"/>
      <c r="G727" s="60"/>
    </row>
    <row r="728" spans="5:7" ht="13.5" customHeight="1" x14ac:dyDescent="0.2">
      <c r="E728" s="78"/>
      <c r="F728" s="78"/>
      <c r="G728" s="60"/>
    </row>
    <row r="729" spans="5:7" ht="13.5" customHeight="1" x14ac:dyDescent="0.2">
      <c r="E729" s="78"/>
      <c r="F729" s="78"/>
      <c r="G729" s="60"/>
    </row>
    <row r="730" spans="5:7" ht="13.5" customHeight="1" x14ac:dyDescent="0.2">
      <c r="E730" s="78"/>
      <c r="F730" s="78"/>
      <c r="G730" s="60"/>
    </row>
    <row r="731" spans="5:7" ht="13.5" customHeight="1" x14ac:dyDescent="0.2">
      <c r="E731" s="78"/>
      <c r="F731" s="78"/>
      <c r="G731" s="60"/>
    </row>
    <row r="732" spans="5:7" ht="13.5" customHeight="1" x14ac:dyDescent="0.2">
      <c r="E732" s="78"/>
      <c r="F732" s="78"/>
      <c r="G732" s="60"/>
    </row>
    <row r="733" spans="5:7" ht="13.5" customHeight="1" x14ac:dyDescent="0.2">
      <c r="E733" s="78"/>
      <c r="F733" s="78"/>
      <c r="G733" s="60"/>
    </row>
    <row r="734" spans="5:7" ht="13.5" customHeight="1" x14ac:dyDescent="0.2">
      <c r="E734" s="78"/>
      <c r="F734" s="78"/>
      <c r="G734" s="60"/>
    </row>
    <row r="735" spans="5:7" ht="13.5" customHeight="1" x14ac:dyDescent="0.2">
      <c r="E735" s="78"/>
      <c r="F735" s="78"/>
      <c r="G735" s="60"/>
    </row>
    <row r="736" spans="5:7" ht="13.5" customHeight="1" x14ac:dyDescent="0.2">
      <c r="E736" s="78"/>
      <c r="F736" s="78"/>
      <c r="G736" s="60"/>
    </row>
    <row r="737" spans="5:7" ht="13.5" customHeight="1" x14ac:dyDescent="0.2">
      <c r="E737" s="78"/>
      <c r="F737" s="78"/>
      <c r="G737" s="60"/>
    </row>
    <row r="738" spans="5:7" ht="13.5" customHeight="1" x14ac:dyDescent="0.2">
      <c r="E738" s="78"/>
      <c r="F738" s="78"/>
      <c r="G738" s="60"/>
    </row>
    <row r="739" spans="5:7" x14ac:dyDescent="0.2">
      <c r="E739" s="78"/>
      <c r="F739" s="78"/>
      <c r="G739" s="60"/>
    </row>
    <row r="740" spans="5:7" x14ac:dyDescent="0.2">
      <c r="E740" s="78"/>
      <c r="F740" s="78"/>
      <c r="G740" s="60"/>
    </row>
    <row r="741" spans="5:7" x14ac:dyDescent="0.2">
      <c r="E741" s="78"/>
      <c r="F741" s="78"/>
      <c r="G741" s="60"/>
    </row>
    <row r="742" spans="5:7" x14ac:dyDescent="0.2">
      <c r="E742" s="78"/>
      <c r="F742" s="78"/>
      <c r="G742" s="60"/>
    </row>
    <row r="743" spans="5:7" x14ac:dyDescent="0.2">
      <c r="E743" s="78"/>
      <c r="F743" s="78"/>
      <c r="G743" s="60"/>
    </row>
    <row r="744" spans="5:7" x14ac:dyDescent="0.2">
      <c r="E744" s="78"/>
      <c r="F744" s="78"/>
      <c r="G744" s="60"/>
    </row>
    <row r="745" spans="5:7" x14ac:dyDescent="0.2">
      <c r="E745" s="78"/>
      <c r="F745" s="78"/>
      <c r="G745" s="60"/>
    </row>
    <row r="746" spans="5:7" x14ac:dyDescent="0.2">
      <c r="E746" s="78"/>
      <c r="F746" s="78"/>
      <c r="G746" s="60"/>
    </row>
    <row r="747" spans="5:7" x14ac:dyDescent="0.2">
      <c r="E747" s="78"/>
      <c r="F747" s="78"/>
      <c r="G747" s="60"/>
    </row>
    <row r="748" spans="5:7" x14ac:dyDescent="0.2">
      <c r="E748" s="78"/>
      <c r="F748" s="78"/>
      <c r="G748" s="60"/>
    </row>
    <row r="749" spans="5:7" x14ac:dyDescent="0.2">
      <c r="E749" s="78"/>
      <c r="F749" s="78"/>
      <c r="G749" s="60"/>
    </row>
    <row r="750" spans="5:7" x14ac:dyDescent="0.2">
      <c r="E750" s="78"/>
      <c r="F750" s="78"/>
      <c r="G750" s="60"/>
    </row>
    <row r="751" spans="5:7" x14ac:dyDescent="0.2">
      <c r="E751" s="78"/>
      <c r="F751" s="78"/>
      <c r="G751" s="60"/>
    </row>
    <row r="752" spans="5:7" x14ac:dyDescent="0.2">
      <c r="E752" s="78"/>
      <c r="F752" s="78"/>
      <c r="G752" s="60"/>
    </row>
    <row r="753" spans="5:7" x14ac:dyDescent="0.2">
      <c r="E753" s="78"/>
      <c r="F753" s="78"/>
      <c r="G753" s="60"/>
    </row>
    <row r="754" spans="5:7" x14ac:dyDescent="0.2">
      <c r="E754" s="78"/>
      <c r="F754" s="78"/>
      <c r="G754" s="60"/>
    </row>
    <row r="755" spans="5:7" x14ac:dyDescent="0.2">
      <c r="E755" s="78"/>
      <c r="F755" s="78"/>
      <c r="G755" s="60"/>
    </row>
    <row r="756" spans="5:7" x14ac:dyDescent="0.2">
      <c r="E756" s="78"/>
      <c r="F756" s="78"/>
      <c r="G756" s="60"/>
    </row>
    <row r="757" spans="5:7" x14ac:dyDescent="0.2">
      <c r="E757" s="78"/>
      <c r="F757" s="78"/>
      <c r="G757" s="60"/>
    </row>
    <row r="758" spans="5:7" x14ac:dyDescent="0.2">
      <c r="E758" s="78"/>
      <c r="F758" s="78"/>
      <c r="G758" s="60"/>
    </row>
    <row r="759" spans="5:7" x14ac:dyDescent="0.2">
      <c r="E759" s="78"/>
      <c r="F759" s="78"/>
      <c r="G759" s="60"/>
    </row>
    <row r="760" spans="5:7" x14ac:dyDescent="0.2">
      <c r="E760" s="78"/>
      <c r="F760" s="78"/>
      <c r="G760" s="60"/>
    </row>
    <row r="761" spans="5:7" x14ac:dyDescent="0.2">
      <c r="E761" s="78"/>
      <c r="F761" s="78"/>
      <c r="G761" s="60"/>
    </row>
    <row r="762" spans="5:7" x14ac:dyDescent="0.2">
      <c r="E762" s="78"/>
      <c r="F762" s="78"/>
      <c r="G762" s="60"/>
    </row>
    <row r="763" spans="5:7" x14ac:dyDescent="0.2">
      <c r="E763" s="78"/>
      <c r="F763" s="78"/>
      <c r="G763" s="60"/>
    </row>
    <row r="764" spans="5:7" x14ac:dyDescent="0.2">
      <c r="E764" s="78"/>
      <c r="F764" s="78"/>
      <c r="G764" s="60"/>
    </row>
    <row r="765" spans="5:7" x14ac:dyDescent="0.2">
      <c r="E765" s="78"/>
      <c r="F765" s="78"/>
      <c r="G765" s="60"/>
    </row>
    <row r="766" spans="5:7" x14ac:dyDescent="0.2">
      <c r="E766" s="78"/>
      <c r="F766" s="78"/>
      <c r="G766" s="60"/>
    </row>
    <row r="767" spans="5:7" x14ac:dyDescent="0.2">
      <c r="E767" s="78"/>
      <c r="F767" s="78"/>
      <c r="G767" s="60"/>
    </row>
    <row r="768" spans="5:7" x14ac:dyDescent="0.2">
      <c r="E768" s="78"/>
      <c r="F768" s="78"/>
      <c r="G768" s="60"/>
    </row>
    <row r="769" spans="5:7" x14ac:dyDescent="0.2">
      <c r="E769" s="78"/>
      <c r="F769" s="78"/>
      <c r="G769" s="60"/>
    </row>
    <row r="770" spans="5:7" x14ac:dyDescent="0.2">
      <c r="E770" s="78"/>
      <c r="F770" s="78"/>
      <c r="G770" s="60"/>
    </row>
    <row r="771" spans="5:7" x14ac:dyDescent="0.2">
      <c r="E771" s="78"/>
      <c r="F771" s="78"/>
      <c r="G771" s="60"/>
    </row>
    <row r="772" spans="5:7" x14ac:dyDescent="0.2">
      <c r="E772" s="78"/>
      <c r="F772" s="78"/>
      <c r="G772" s="60"/>
    </row>
    <row r="773" spans="5:7" x14ac:dyDescent="0.2">
      <c r="E773" s="78"/>
      <c r="F773" s="78"/>
      <c r="G773" s="60"/>
    </row>
    <row r="774" spans="5:7" x14ac:dyDescent="0.2">
      <c r="E774" s="78"/>
      <c r="F774" s="78"/>
      <c r="G774" s="60"/>
    </row>
    <row r="775" spans="5:7" x14ac:dyDescent="0.2">
      <c r="E775" s="78"/>
      <c r="F775" s="78"/>
      <c r="G775" s="60"/>
    </row>
    <row r="776" spans="5:7" x14ac:dyDescent="0.2">
      <c r="E776" s="78"/>
      <c r="F776" s="78"/>
      <c r="G776" s="60"/>
    </row>
    <row r="777" spans="5:7" x14ac:dyDescent="0.2">
      <c r="E777" s="78"/>
      <c r="F777" s="78"/>
      <c r="G777" s="60"/>
    </row>
    <row r="778" spans="5:7" x14ac:dyDescent="0.2">
      <c r="E778" s="78"/>
      <c r="F778" s="78"/>
      <c r="G778" s="60"/>
    </row>
    <row r="779" spans="5:7" x14ac:dyDescent="0.2">
      <c r="E779" s="78"/>
      <c r="F779" s="78"/>
      <c r="G779" s="60"/>
    </row>
    <row r="780" spans="5:7" x14ac:dyDescent="0.2">
      <c r="E780" s="78"/>
      <c r="F780" s="78"/>
      <c r="G780" s="60"/>
    </row>
    <row r="781" spans="5:7" x14ac:dyDescent="0.2">
      <c r="E781" s="78"/>
      <c r="F781" s="78"/>
      <c r="G781" s="60"/>
    </row>
    <row r="782" spans="5:7" x14ac:dyDescent="0.2">
      <c r="E782" s="78"/>
      <c r="F782" s="78"/>
      <c r="G782" s="60"/>
    </row>
    <row r="783" spans="5:7" x14ac:dyDescent="0.2">
      <c r="E783" s="78"/>
      <c r="F783" s="78"/>
      <c r="G783" s="60"/>
    </row>
    <row r="784" spans="5:7" x14ac:dyDescent="0.2">
      <c r="E784" s="78"/>
      <c r="F784" s="78"/>
      <c r="G784" s="60"/>
    </row>
    <row r="785" spans="5:7" x14ac:dyDescent="0.2">
      <c r="E785" s="78"/>
      <c r="F785" s="78"/>
      <c r="G785" s="60"/>
    </row>
    <row r="786" spans="5:7" x14ac:dyDescent="0.2">
      <c r="E786" s="78"/>
      <c r="F786" s="78"/>
      <c r="G786" s="60"/>
    </row>
    <row r="787" spans="5:7" x14ac:dyDescent="0.2">
      <c r="E787" s="78"/>
      <c r="F787" s="78"/>
      <c r="G787" s="60"/>
    </row>
    <row r="788" spans="5:7" x14ac:dyDescent="0.2">
      <c r="E788" s="78"/>
      <c r="F788" s="78"/>
      <c r="G788" s="60"/>
    </row>
    <row r="789" spans="5:7" x14ac:dyDescent="0.2">
      <c r="E789" s="78"/>
      <c r="F789" s="78"/>
      <c r="G789" s="60"/>
    </row>
    <row r="790" spans="5:7" x14ac:dyDescent="0.2">
      <c r="E790" s="78"/>
      <c r="F790" s="78"/>
      <c r="G790" s="60"/>
    </row>
    <row r="791" spans="5:7" x14ac:dyDescent="0.2">
      <c r="E791" s="78"/>
      <c r="F791" s="78"/>
      <c r="G791" s="60"/>
    </row>
    <row r="792" spans="5:7" x14ac:dyDescent="0.2">
      <c r="E792" s="78"/>
      <c r="F792" s="78"/>
      <c r="G792" s="60"/>
    </row>
    <row r="793" spans="5:7" x14ac:dyDescent="0.2">
      <c r="E793" s="78"/>
      <c r="F793" s="78"/>
      <c r="G793" s="60"/>
    </row>
    <row r="794" spans="5:7" x14ac:dyDescent="0.2">
      <c r="E794" s="78"/>
      <c r="F794" s="78"/>
      <c r="G794" s="60"/>
    </row>
    <row r="795" spans="5:7" x14ac:dyDescent="0.2">
      <c r="E795" s="78"/>
      <c r="F795" s="78"/>
      <c r="G795" s="60"/>
    </row>
    <row r="796" spans="5:7" x14ac:dyDescent="0.2">
      <c r="E796" s="78"/>
      <c r="F796" s="78"/>
      <c r="G796" s="60"/>
    </row>
    <row r="797" spans="5:7" x14ac:dyDescent="0.2">
      <c r="E797" s="78"/>
      <c r="F797" s="78"/>
      <c r="G797" s="60"/>
    </row>
    <row r="798" spans="5:7" x14ac:dyDescent="0.2">
      <c r="E798" s="78"/>
      <c r="F798" s="78"/>
      <c r="G798" s="60"/>
    </row>
    <row r="799" spans="5:7" x14ac:dyDescent="0.2">
      <c r="E799" s="78"/>
      <c r="F799" s="78"/>
      <c r="G799" s="60"/>
    </row>
    <row r="800" spans="5:7" x14ac:dyDescent="0.2">
      <c r="E800" s="78"/>
      <c r="F800" s="78"/>
      <c r="G800" s="60"/>
    </row>
    <row r="801" spans="5:7" x14ac:dyDescent="0.2">
      <c r="E801" s="78"/>
      <c r="F801" s="78"/>
      <c r="G801" s="60"/>
    </row>
    <row r="802" spans="5:7" x14ac:dyDescent="0.2">
      <c r="E802" s="78"/>
      <c r="F802" s="78"/>
      <c r="G802" s="60"/>
    </row>
    <row r="803" spans="5:7" x14ac:dyDescent="0.2">
      <c r="E803" s="78"/>
      <c r="F803" s="78"/>
      <c r="G803" s="60"/>
    </row>
    <row r="804" spans="5:7" x14ac:dyDescent="0.2">
      <c r="E804" s="78"/>
      <c r="F804" s="78"/>
      <c r="G804" s="60"/>
    </row>
    <row r="805" spans="5:7" x14ac:dyDescent="0.2">
      <c r="E805" s="78"/>
      <c r="F805" s="78"/>
      <c r="G805" s="60"/>
    </row>
    <row r="806" spans="5:7" x14ac:dyDescent="0.2">
      <c r="E806" s="78"/>
      <c r="F806" s="78"/>
      <c r="G806" s="60"/>
    </row>
    <row r="807" spans="5:7" x14ac:dyDescent="0.2">
      <c r="E807" s="78"/>
      <c r="F807" s="78"/>
      <c r="G807" s="60"/>
    </row>
    <row r="808" spans="5:7" x14ac:dyDescent="0.2">
      <c r="E808" s="78"/>
      <c r="F808" s="78"/>
      <c r="G808" s="60"/>
    </row>
    <row r="809" spans="5:7" x14ac:dyDescent="0.2">
      <c r="E809" s="78"/>
      <c r="F809" s="78"/>
      <c r="G809" s="60"/>
    </row>
    <row r="810" spans="5:7" x14ac:dyDescent="0.2">
      <c r="E810" s="78"/>
      <c r="F810" s="78"/>
      <c r="G810" s="60"/>
    </row>
    <row r="811" spans="5:7" x14ac:dyDescent="0.2">
      <c r="E811" s="78"/>
      <c r="F811" s="78"/>
      <c r="G811" s="60"/>
    </row>
    <row r="812" spans="5:7" x14ac:dyDescent="0.2">
      <c r="E812" s="78"/>
      <c r="F812" s="78"/>
      <c r="G812" s="60"/>
    </row>
    <row r="813" spans="5:7" x14ac:dyDescent="0.2">
      <c r="E813" s="78"/>
      <c r="F813" s="78"/>
      <c r="G813" s="60"/>
    </row>
    <row r="814" spans="5:7" x14ac:dyDescent="0.2">
      <c r="E814" s="78"/>
      <c r="F814" s="78"/>
      <c r="G814" s="60"/>
    </row>
    <row r="815" spans="5:7" x14ac:dyDescent="0.2">
      <c r="E815" s="78"/>
      <c r="F815" s="78"/>
      <c r="G815" s="60"/>
    </row>
    <row r="816" spans="5:7" x14ac:dyDescent="0.2">
      <c r="E816" s="78"/>
      <c r="F816" s="78"/>
      <c r="G816" s="60"/>
    </row>
    <row r="817" spans="5:7" x14ac:dyDescent="0.2">
      <c r="E817" s="78"/>
      <c r="F817" s="78"/>
      <c r="G817" s="60"/>
    </row>
    <row r="818" spans="5:7" x14ac:dyDescent="0.2">
      <c r="E818" s="78"/>
      <c r="F818" s="78"/>
      <c r="G818" s="60"/>
    </row>
    <row r="819" spans="5:7" x14ac:dyDescent="0.2">
      <c r="E819" s="78"/>
      <c r="F819" s="78"/>
      <c r="G819" s="60"/>
    </row>
    <row r="820" spans="5:7" x14ac:dyDescent="0.2">
      <c r="E820" s="78"/>
      <c r="F820" s="78"/>
      <c r="G820" s="60"/>
    </row>
    <row r="821" spans="5:7" x14ac:dyDescent="0.2">
      <c r="E821" s="78"/>
      <c r="F821" s="78"/>
      <c r="G821" s="60"/>
    </row>
    <row r="822" spans="5:7" x14ac:dyDescent="0.2">
      <c r="E822" s="78"/>
      <c r="F822" s="78"/>
      <c r="G822" s="60"/>
    </row>
    <row r="823" spans="5:7" x14ac:dyDescent="0.2">
      <c r="E823" s="78"/>
      <c r="F823" s="78"/>
      <c r="G823" s="60"/>
    </row>
    <row r="824" spans="5:7" x14ac:dyDescent="0.2">
      <c r="E824" s="78"/>
      <c r="F824" s="78"/>
      <c r="G824" s="60"/>
    </row>
    <row r="825" spans="5:7" x14ac:dyDescent="0.2">
      <c r="E825" s="78"/>
      <c r="F825" s="78"/>
      <c r="G825" s="60"/>
    </row>
    <row r="826" spans="5:7" x14ac:dyDescent="0.2">
      <c r="E826" s="78"/>
      <c r="F826" s="78"/>
      <c r="G826" s="60"/>
    </row>
    <row r="827" spans="5:7" x14ac:dyDescent="0.2">
      <c r="E827" s="78"/>
      <c r="F827" s="78"/>
      <c r="G827" s="60"/>
    </row>
    <row r="828" spans="5:7" x14ac:dyDescent="0.2">
      <c r="E828" s="78"/>
      <c r="F828" s="78"/>
      <c r="G828" s="60"/>
    </row>
    <row r="829" spans="5:7" x14ac:dyDescent="0.2">
      <c r="E829" s="78"/>
      <c r="F829" s="78"/>
      <c r="G829" s="60"/>
    </row>
    <row r="830" spans="5:7" x14ac:dyDescent="0.2">
      <c r="E830" s="78"/>
      <c r="F830" s="78"/>
      <c r="G830" s="60"/>
    </row>
    <row r="831" spans="5:7" x14ac:dyDescent="0.2">
      <c r="E831" s="78"/>
      <c r="F831" s="78"/>
      <c r="G831" s="60"/>
    </row>
    <row r="832" spans="5:7" x14ac:dyDescent="0.2">
      <c r="E832" s="78"/>
      <c r="F832" s="78"/>
      <c r="G832" s="60"/>
    </row>
    <row r="833" spans="5:7" x14ac:dyDescent="0.2">
      <c r="E833" s="78"/>
      <c r="F833" s="78"/>
      <c r="G833" s="60"/>
    </row>
    <row r="834" spans="5:7" x14ac:dyDescent="0.2">
      <c r="E834" s="78"/>
      <c r="F834" s="78"/>
      <c r="G834" s="60"/>
    </row>
    <row r="835" spans="5:7" x14ac:dyDescent="0.2">
      <c r="E835" s="78"/>
      <c r="F835" s="78"/>
      <c r="G835" s="60"/>
    </row>
    <row r="836" spans="5:7" x14ac:dyDescent="0.2">
      <c r="E836" s="78"/>
      <c r="F836" s="78"/>
      <c r="G836" s="60"/>
    </row>
    <row r="837" spans="5:7" x14ac:dyDescent="0.2">
      <c r="E837" s="78"/>
      <c r="F837" s="78"/>
      <c r="G837" s="60"/>
    </row>
    <row r="838" spans="5:7" x14ac:dyDescent="0.2">
      <c r="E838" s="78"/>
      <c r="F838" s="78"/>
      <c r="G838" s="60"/>
    </row>
    <row r="839" spans="5:7" x14ac:dyDescent="0.2">
      <c r="E839" s="78"/>
      <c r="F839" s="78"/>
      <c r="G839" s="60"/>
    </row>
    <row r="840" spans="5:7" x14ac:dyDescent="0.2">
      <c r="E840" s="78"/>
      <c r="F840" s="78"/>
      <c r="G840" s="60"/>
    </row>
    <row r="841" spans="5:7" x14ac:dyDescent="0.2">
      <c r="E841" s="78"/>
      <c r="F841" s="78"/>
      <c r="G841" s="60"/>
    </row>
    <row r="842" spans="5:7" x14ac:dyDescent="0.2">
      <c r="E842" s="78"/>
      <c r="F842" s="78"/>
      <c r="G842" s="60"/>
    </row>
    <row r="843" spans="5:7" x14ac:dyDescent="0.2">
      <c r="E843" s="78"/>
      <c r="F843" s="78"/>
      <c r="G843" s="60"/>
    </row>
    <row r="844" spans="5:7" x14ac:dyDescent="0.2">
      <c r="E844" s="78"/>
      <c r="F844" s="78"/>
      <c r="G844" s="60"/>
    </row>
    <row r="845" spans="5:7" x14ac:dyDescent="0.2">
      <c r="E845" s="78"/>
      <c r="F845" s="78"/>
      <c r="G845" s="60"/>
    </row>
    <row r="846" spans="5:7" x14ac:dyDescent="0.2">
      <c r="E846" s="78"/>
      <c r="F846" s="78"/>
      <c r="G846" s="60"/>
    </row>
    <row r="847" spans="5:7" x14ac:dyDescent="0.2">
      <c r="E847" s="78"/>
      <c r="F847" s="78"/>
      <c r="G847" s="60"/>
    </row>
    <row r="848" spans="5:7" x14ac:dyDescent="0.2">
      <c r="E848" s="78"/>
      <c r="F848" s="78"/>
      <c r="G848" s="60"/>
    </row>
    <row r="849" spans="5:7" x14ac:dyDescent="0.2">
      <c r="E849" s="78"/>
      <c r="F849" s="78"/>
      <c r="G849" s="60"/>
    </row>
    <row r="850" spans="5:7" x14ac:dyDescent="0.2">
      <c r="E850" s="78"/>
      <c r="F850" s="78"/>
      <c r="G850" s="60"/>
    </row>
    <row r="851" spans="5:7" x14ac:dyDescent="0.2">
      <c r="E851" s="78"/>
      <c r="F851" s="78"/>
      <c r="G851" s="60"/>
    </row>
    <row r="852" spans="5:7" x14ac:dyDescent="0.2">
      <c r="E852" s="78"/>
      <c r="F852" s="78"/>
      <c r="G852" s="60"/>
    </row>
    <row r="853" spans="5:7" x14ac:dyDescent="0.2">
      <c r="E853" s="78"/>
      <c r="F853" s="78"/>
      <c r="G853" s="60"/>
    </row>
    <row r="854" spans="5:7" x14ac:dyDescent="0.2">
      <c r="E854" s="78"/>
      <c r="F854" s="78"/>
      <c r="G854" s="60"/>
    </row>
    <row r="855" spans="5:7" x14ac:dyDescent="0.2">
      <c r="E855" s="78"/>
      <c r="F855" s="78"/>
      <c r="G855" s="60"/>
    </row>
    <row r="856" spans="5:7" x14ac:dyDescent="0.2">
      <c r="E856" s="78"/>
      <c r="F856" s="78"/>
      <c r="G856" s="60"/>
    </row>
    <row r="857" spans="5:7" x14ac:dyDescent="0.2">
      <c r="E857" s="78"/>
      <c r="F857" s="78"/>
      <c r="G857" s="60"/>
    </row>
    <row r="858" spans="5:7" x14ac:dyDescent="0.2">
      <c r="E858" s="78"/>
      <c r="F858" s="78"/>
      <c r="G858" s="60"/>
    </row>
    <row r="859" spans="5:7" x14ac:dyDescent="0.2">
      <c r="E859" s="78"/>
      <c r="F859" s="78"/>
      <c r="G859" s="60"/>
    </row>
    <row r="860" spans="5:7" x14ac:dyDescent="0.2">
      <c r="E860" s="78"/>
      <c r="F860" s="78"/>
      <c r="G860" s="60"/>
    </row>
    <row r="861" spans="5:7" x14ac:dyDescent="0.2">
      <c r="E861" s="78"/>
      <c r="F861" s="78"/>
      <c r="G861" s="60"/>
    </row>
    <row r="862" spans="5:7" x14ac:dyDescent="0.2">
      <c r="E862" s="78"/>
      <c r="F862" s="78"/>
      <c r="G862" s="60"/>
    </row>
    <row r="863" spans="5:7" x14ac:dyDescent="0.2">
      <c r="E863" s="78"/>
      <c r="F863" s="78"/>
      <c r="G863" s="60"/>
    </row>
    <row r="864" spans="5:7" x14ac:dyDescent="0.2">
      <c r="E864" s="78"/>
      <c r="F864" s="78"/>
      <c r="G864" s="60"/>
    </row>
    <row r="865" spans="5:7" x14ac:dyDescent="0.2">
      <c r="E865" s="78"/>
      <c r="F865" s="78"/>
      <c r="G865" s="60"/>
    </row>
    <row r="866" spans="5:7" x14ac:dyDescent="0.2">
      <c r="E866" s="78"/>
      <c r="F866" s="78"/>
      <c r="G866" s="60"/>
    </row>
    <row r="867" spans="5:7" x14ac:dyDescent="0.2">
      <c r="E867" s="78"/>
      <c r="F867" s="78"/>
      <c r="G867" s="60"/>
    </row>
    <row r="868" spans="5:7" x14ac:dyDescent="0.2">
      <c r="E868" s="78"/>
      <c r="F868" s="78"/>
      <c r="G868" s="60"/>
    </row>
    <row r="869" spans="5:7" x14ac:dyDescent="0.2">
      <c r="E869" s="78"/>
      <c r="F869" s="78"/>
      <c r="G869" s="60"/>
    </row>
    <row r="870" spans="5:7" x14ac:dyDescent="0.2">
      <c r="E870" s="78"/>
      <c r="F870" s="78"/>
      <c r="G870" s="60"/>
    </row>
    <row r="871" spans="5:7" x14ac:dyDescent="0.2">
      <c r="E871" s="78"/>
      <c r="F871" s="78"/>
      <c r="G871" s="60"/>
    </row>
    <row r="872" spans="5:7" x14ac:dyDescent="0.2">
      <c r="E872" s="78"/>
      <c r="F872" s="78"/>
      <c r="G872" s="60"/>
    </row>
    <row r="873" spans="5:7" x14ac:dyDescent="0.2">
      <c r="E873" s="78"/>
      <c r="F873" s="78"/>
      <c r="G873" s="60"/>
    </row>
    <row r="874" spans="5:7" x14ac:dyDescent="0.2">
      <c r="E874" s="78"/>
      <c r="F874" s="78"/>
      <c r="G874" s="60"/>
    </row>
    <row r="875" spans="5:7" x14ac:dyDescent="0.2">
      <c r="E875" s="78"/>
      <c r="F875" s="78"/>
      <c r="G875" s="60"/>
    </row>
    <row r="876" spans="5:7" x14ac:dyDescent="0.2">
      <c r="E876" s="78"/>
      <c r="F876" s="78"/>
      <c r="G876" s="60"/>
    </row>
    <row r="877" spans="5:7" x14ac:dyDescent="0.2">
      <c r="E877" s="78"/>
      <c r="F877" s="78"/>
      <c r="G877" s="60"/>
    </row>
    <row r="878" spans="5:7" x14ac:dyDescent="0.2">
      <c r="E878" s="78"/>
      <c r="F878" s="78"/>
      <c r="G878" s="60"/>
    </row>
    <row r="879" spans="5:7" x14ac:dyDescent="0.2">
      <c r="E879" s="78"/>
      <c r="F879" s="78"/>
      <c r="G879" s="60"/>
    </row>
    <row r="880" spans="5:7" x14ac:dyDescent="0.2">
      <c r="E880" s="78"/>
      <c r="F880" s="78"/>
      <c r="G880" s="60"/>
    </row>
    <row r="881" spans="5:7" x14ac:dyDescent="0.2">
      <c r="E881" s="78"/>
      <c r="F881" s="78"/>
      <c r="G881" s="60"/>
    </row>
    <row r="882" spans="5:7" x14ac:dyDescent="0.2">
      <c r="E882" s="78"/>
      <c r="F882" s="78"/>
      <c r="G882" s="60"/>
    </row>
    <row r="883" spans="5:7" x14ac:dyDescent="0.2">
      <c r="E883" s="78"/>
      <c r="F883" s="78"/>
      <c r="G883" s="60"/>
    </row>
    <row r="884" spans="5:7" x14ac:dyDescent="0.2">
      <c r="E884" s="78"/>
      <c r="F884" s="78"/>
      <c r="G884" s="60"/>
    </row>
    <row r="885" spans="5:7" x14ac:dyDescent="0.2">
      <c r="E885" s="78"/>
      <c r="F885" s="78"/>
      <c r="G885" s="60"/>
    </row>
    <row r="886" spans="5:7" x14ac:dyDescent="0.2">
      <c r="E886" s="78"/>
      <c r="F886" s="78"/>
      <c r="G886" s="60"/>
    </row>
    <row r="887" spans="5:7" x14ac:dyDescent="0.2">
      <c r="E887" s="78"/>
      <c r="F887" s="78"/>
      <c r="G887" s="60"/>
    </row>
    <row r="888" spans="5:7" x14ac:dyDescent="0.2">
      <c r="E888" s="78"/>
      <c r="F888" s="78"/>
      <c r="G888" s="60"/>
    </row>
    <row r="889" spans="5:7" x14ac:dyDescent="0.2">
      <c r="E889" s="78"/>
      <c r="F889" s="78"/>
      <c r="G889" s="60"/>
    </row>
    <row r="890" spans="5:7" x14ac:dyDescent="0.2">
      <c r="E890" s="78"/>
      <c r="F890" s="78"/>
      <c r="G890" s="60"/>
    </row>
    <row r="891" spans="5:7" x14ac:dyDescent="0.2">
      <c r="E891" s="78"/>
      <c r="F891" s="78"/>
      <c r="G891" s="60"/>
    </row>
    <row r="892" spans="5:7" x14ac:dyDescent="0.2">
      <c r="E892" s="78"/>
      <c r="F892" s="78"/>
      <c r="G892" s="60"/>
    </row>
    <row r="893" spans="5:7" x14ac:dyDescent="0.2">
      <c r="E893" s="78"/>
      <c r="F893" s="78"/>
      <c r="G893" s="60"/>
    </row>
    <row r="894" spans="5:7" x14ac:dyDescent="0.2">
      <c r="E894" s="78"/>
      <c r="F894" s="78"/>
      <c r="G894" s="60"/>
    </row>
    <row r="895" spans="5:7" x14ac:dyDescent="0.2">
      <c r="E895" s="78"/>
      <c r="F895" s="78"/>
      <c r="G895" s="60"/>
    </row>
    <row r="896" spans="5:7" x14ac:dyDescent="0.2">
      <c r="E896" s="78"/>
      <c r="F896" s="78"/>
      <c r="G896" s="60"/>
    </row>
    <row r="897" spans="5:7" x14ac:dyDescent="0.2">
      <c r="E897" s="78"/>
      <c r="F897" s="78"/>
      <c r="G897" s="60"/>
    </row>
    <row r="898" spans="5:7" x14ac:dyDescent="0.2">
      <c r="E898" s="78"/>
      <c r="F898" s="78"/>
      <c r="G898" s="60"/>
    </row>
    <row r="899" spans="5:7" x14ac:dyDescent="0.2">
      <c r="E899" s="78"/>
      <c r="F899" s="78"/>
      <c r="G899" s="60"/>
    </row>
    <row r="900" spans="5:7" x14ac:dyDescent="0.2">
      <c r="E900" s="78"/>
      <c r="F900" s="78"/>
      <c r="G900" s="60"/>
    </row>
    <row r="901" spans="5:7" x14ac:dyDescent="0.2">
      <c r="E901" s="78"/>
      <c r="F901" s="78"/>
      <c r="G901" s="60"/>
    </row>
    <row r="902" spans="5:7" x14ac:dyDescent="0.2">
      <c r="E902" s="78"/>
      <c r="F902" s="78"/>
      <c r="G902" s="60"/>
    </row>
    <row r="903" spans="5:7" x14ac:dyDescent="0.2">
      <c r="E903" s="78"/>
      <c r="F903" s="78"/>
      <c r="G903" s="60"/>
    </row>
    <row r="904" spans="5:7" x14ac:dyDescent="0.2">
      <c r="E904" s="78"/>
      <c r="F904" s="78"/>
      <c r="G904" s="60"/>
    </row>
    <row r="905" spans="5:7" x14ac:dyDescent="0.2">
      <c r="E905" s="78"/>
      <c r="F905" s="78"/>
      <c r="G905" s="60"/>
    </row>
    <row r="906" spans="5:7" x14ac:dyDescent="0.2">
      <c r="E906" s="78"/>
      <c r="F906" s="78"/>
      <c r="G906" s="60"/>
    </row>
    <row r="907" spans="5:7" x14ac:dyDescent="0.2">
      <c r="E907" s="78"/>
      <c r="F907" s="78"/>
      <c r="G907" s="60"/>
    </row>
    <row r="908" spans="5:7" x14ac:dyDescent="0.2">
      <c r="E908" s="78"/>
      <c r="F908" s="78"/>
      <c r="G908" s="60"/>
    </row>
    <row r="909" spans="5:7" x14ac:dyDescent="0.2">
      <c r="E909" s="78"/>
      <c r="F909" s="78"/>
      <c r="G909" s="60"/>
    </row>
    <row r="910" spans="5:7" x14ac:dyDescent="0.2">
      <c r="E910" s="78"/>
      <c r="F910" s="78"/>
      <c r="G910" s="60"/>
    </row>
    <row r="911" spans="5:7" x14ac:dyDescent="0.2">
      <c r="E911" s="78"/>
      <c r="F911" s="78"/>
      <c r="G911" s="60"/>
    </row>
    <row r="912" spans="5:7" x14ac:dyDescent="0.2">
      <c r="E912" s="78"/>
      <c r="F912" s="78"/>
      <c r="G912" s="60"/>
    </row>
    <row r="913" spans="5:7" x14ac:dyDescent="0.2">
      <c r="E913" s="78"/>
      <c r="F913" s="78"/>
      <c r="G913" s="60"/>
    </row>
    <row r="914" spans="5:7" x14ac:dyDescent="0.2">
      <c r="E914" s="78"/>
      <c r="F914" s="78"/>
      <c r="G914" s="60"/>
    </row>
    <row r="915" spans="5:7" x14ac:dyDescent="0.2">
      <c r="E915" s="78"/>
      <c r="F915" s="78"/>
      <c r="G915" s="60"/>
    </row>
    <row r="916" spans="5:7" x14ac:dyDescent="0.2">
      <c r="E916" s="78"/>
      <c r="F916" s="78"/>
      <c r="G916" s="60"/>
    </row>
    <row r="917" spans="5:7" x14ac:dyDescent="0.2">
      <c r="E917" s="78"/>
      <c r="F917" s="78"/>
      <c r="G917" s="60"/>
    </row>
    <row r="918" spans="5:7" x14ac:dyDescent="0.2">
      <c r="E918" s="78"/>
      <c r="F918" s="78"/>
      <c r="G918" s="60"/>
    </row>
    <row r="919" spans="5:7" x14ac:dyDescent="0.2">
      <c r="E919" s="78"/>
      <c r="F919" s="78"/>
      <c r="G919" s="60"/>
    </row>
    <row r="920" spans="5:7" x14ac:dyDescent="0.2">
      <c r="E920" s="78"/>
      <c r="F920" s="78"/>
      <c r="G920" s="60"/>
    </row>
    <row r="921" spans="5:7" x14ac:dyDescent="0.2">
      <c r="E921" s="78"/>
      <c r="F921" s="78"/>
      <c r="G921" s="60"/>
    </row>
    <row r="922" spans="5:7" x14ac:dyDescent="0.2">
      <c r="E922" s="78"/>
      <c r="F922" s="78"/>
      <c r="G922" s="60"/>
    </row>
    <row r="923" spans="5:7" x14ac:dyDescent="0.2">
      <c r="E923" s="78"/>
      <c r="F923" s="78"/>
      <c r="G923" s="60"/>
    </row>
    <row r="924" spans="5:7" x14ac:dyDescent="0.2">
      <c r="E924" s="78"/>
      <c r="F924" s="78"/>
      <c r="G924" s="60"/>
    </row>
    <row r="925" spans="5:7" x14ac:dyDescent="0.2">
      <c r="E925" s="78"/>
      <c r="F925" s="78"/>
      <c r="G925" s="60"/>
    </row>
    <row r="926" spans="5:7" x14ac:dyDescent="0.2">
      <c r="E926" s="78"/>
      <c r="F926" s="78"/>
      <c r="G926" s="60"/>
    </row>
    <row r="927" spans="5:7" x14ac:dyDescent="0.2">
      <c r="E927" s="78"/>
      <c r="F927" s="78"/>
      <c r="G927" s="60"/>
    </row>
    <row r="928" spans="5:7" x14ac:dyDescent="0.2">
      <c r="E928" s="78"/>
      <c r="F928" s="78"/>
      <c r="G928" s="60"/>
    </row>
    <row r="929" spans="5:7" x14ac:dyDescent="0.2">
      <c r="E929" s="78"/>
      <c r="F929" s="78"/>
      <c r="G929" s="60"/>
    </row>
    <row r="930" spans="5:7" x14ac:dyDescent="0.2">
      <c r="E930" s="78"/>
      <c r="F930" s="78"/>
      <c r="G930" s="60"/>
    </row>
    <row r="931" spans="5:7" x14ac:dyDescent="0.2">
      <c r="E931" s="78"/>
      <c r="F931" s="78"/>
      <c r="G931" s="60"/>
    </row>
    <row r="932" spans="5:7" x14ac:dyDescent="0.2">
      <c r="E932" s="78"/>
      <c r="F932" s="78"/>
      <c r="G932" s="60"/>
    </row>
    <row r="933" spans="5:7" x14ac:dyDescent="0.2">
      <c r="E933" s="78"/>
      <c r="F933" s="78"/>
      <c r="G933" s="60"/>
    </row>
    <row r="934" spans="5:7" x14ac:dyDescent="0.2">
      <c r="E934" s="78"/>
      <c r="F934" s="78"/>
      <c r="G934" s="60"/>
    </row>
    <row r="935" spans="5:7" x14ac:dyDescent="0.2">
      <c r="E935" s="78"/>
      <c r="F935" s="78"/>
      <c r="G935" s="60"/>
    </row>
    <row r="936" spans="5:7" x14ac:dyDescent="0.2">
      <c r="E936" s="78"/>
      <c r="F936" s="78"/>
      <c r="G936" s="60"/>
    </row>
    <row r="937" spans="5:7" x14ac:dyDescent="0.2">
      <c r="E937" s="78"/>
      <c r="F937" s="78"/>
      <c r="G937" s="60"/>
    </row>
    <row r="938" spans="5:7" x14ac:dyDescent="0.2">
      <c r="E938" s="78"/>
      <c r="F938" s="78"/>
      <c r="G938" s="60"/>
    </row>
    <row r="939" spans="5:7" x14ac:dyDescent="0.2">
      <c r="E939" s="78"/>
      <c r="F939" s="78"/>
      <c r="G939" s="60"/>
    </row>
    <row r="940" spans="5:7" x14ac:dyDescent="0.2">
      <c r="E940" s="78"/>
      <c r="F940" s="78"/>
      <c r="G940" s="60"/>
    </row>
    <row r="941" spans="5:7" x14ac:dyDescent="0.2">
      <c r="E941" s="78"/>
      <c r="F941" s="78"/>
      <c r="G941" s="60"/>
    </row>
    <row r="942" spans="5:7" x14ac:dyDescent="0.2">
      <c r="E942" s="78"/>
      <c r="F942" s="78"/>
      <c r="G942" s="60"/>
    </row>
    <row r="943" spans="5:7" x14ac:dyDescent="0.2">
      <c r="E943" s="78"/>
      <c r="F943" s="78"/>
      <c r="G943" s="60"/>
    </row>
    <row r="944" spans="5:7" x14ac:dyDescent="0.2">
      <c r="E944" s="78"/>
      <c r="F944" s="78"/>
      <c r="G944" s="60"/>
    </row>
    <row r="945" spans="5:7" x14ac:dyDescent="0.2">
      <c r="E945" s="78"/>
      <c r="F945" s="78"/>
      <c r="G945" s="60"/>
    </row>
    <row r="946" spans="5:7" x14ac:dyDescent="0.2">
      <c r="E946" s="78"/>
      <c r="F946" s="78"/>
      <c r="G946" s="60"/>
    </row>
    <row r="947" spans="5:7" x14ac:dyDescent="0.2">
      <c r="E947" s="78"/>
      <c r="F947" s="78"/>
      <c r="G947" s="60"/>
    </row>
    <row r="948" spans="5:7" x14ac:dyDescent="0.2">
      <c r="E948" s="78"/>
      <c r="F948" s="78"/>
      <c r="G948" s="60"/>
    </row>
    <row r="949" spans="5:7" x14ac:dyDescent="0.2">
      <c r="E949" s="78"/>
      <c r="F949" s="78"/>
      <c r="G949" s="60"/>
    </row>
    <row r="950" spans="5:7" x14ac:dyDescent="0.2">
      <c r="E950" s="78"/>
      <c r="F950" s="78"/>
      <c r="G950" s="60"/>
    </row>
    <row r="951" spans="5:7" x14ac:dyDescent="0.2">
      <c r="E951" s="78"/>
      <c r="F951" s="78"/>
      <c r="G951" s="60"/>
    </row>
    <row r="952" spans="5:7" x14ac:dyDescent="0.2">
      <c r="E952" s="78"/>
      <c r="F952" s="78"/>
      <c r="G952" s="60"/>
    </row>
    <row r="953" spans="5:7" x14ac:dyDescent="0.2">
      <c r="E953" s="78"/>
      <c r="F953" s="78"/>
      <c r="G953" s="60"/>
    </row>
    <row r="954" spans="5:7" x14ac:dyDescent="0.2">
      <c r="E954" s="78"/>
      <c r="F954" s="78"/>
      <c r="G954" s="60"/>
    </row>
    <row r="955" spans="5:7" x14ac:dyDescent="0.2">
      <c r="E955" s="78"/>
      <c r="F955" s="78"/>
      <c r="G955" s="60"/>
    </row>
    <row r="956" spans="5:7" x14ac:dyDescent="0.2">
      <c r="E956" s="78"/>
      <c r="F956" s="78"/>
      <c r="G956" s="60"/>
    </row>
    <row r="957" spans="5:7" x14ac:dyDescent="0.2">
      <c r="E957" s="78"/>
      <c r="F957" s="78"/>
      <c r="G957" s="60"/>
    </row>
    <row r="958" spans="5:7" x14ac:dyDescent="0.2">
      <c r="E958" s="78"/>
      <c r="F958" s="78"/>
      <c r="G958" s="60"/>
    </row>
    <row r="959" spans="5:7" x14ac:dyDescent="0.2">
      <c r="E959" s="78"/>
      <c r="F959" s="78"/>
      <c r="G959" s="60"/>
    </row>
    <row r="960" spans="5:7" x14ac:dyDescent="0.2">
      <c r="E960" s="78"/>
      <c r="F960" s="78"/>
      <c r="G960" s="60"/>
    </row>
    <row r="961" spans="5:7" x14ac:dyDescent="0.2">
      <c r="E961" s="78"/>
      <c r="F961" s="78"/>
      <c r="G961" s="60"/>
    </row>
    <row r="962" spans="5:7" x14ac:dyDescent="0.2">
      <c r="E962" s="78"/>
      <c r="F962" s="78"/>
      <c r="G962" s="60"/>
    </row>
    <row r="963" spans="5:7" x14ac:dyDescent="0.2">
      <c r="E963" s="78"/>
      <c r="F963" s="78"/>
      <c r="G963" s="60"/>
    </row>
    <row r="964" spans="5:7" x14ac:dyDescent="0.2">
      <c r="E964" s="78"/>
      <c r="F964" s="78"/>
      <c r="G964" s="60"/>
    </row>
    <row r="965" spans="5:7" x14ac:dyDescent="0.2">
      <c r="E965" s="78"/>
      <c r="F965" s="78"/>
      <c r="G965" s="60"/>
    </row>
    <row r="966" spans="5:7" x14ac:dyDescent="0.2">
      <c r="E966" s="78"/>
      <c r="F966" s="78"/>
      <c r="G966" s="60"/>
    </row>
    <row r="967" spans="5:7" x14ac:dyDescent="0.2">
      <c r="E967" s="78"/>
      <c r="F967" s="78"/>
      <c r="G967" s="60"/>
    </row>
    <row r="968" spans="5:7" x14ac:dyDescent="0.2">
      <c r="E968" s="78"/>
      <c r="F968" s="78"/>
      <c r="G968" s="60"/>
    </row>
    <row r="969" spans="5:7" x14ac:dyDescent="0.2">
      <c r="E969" s="78"/>
      <c r="F969" s="78"/>
      <c r="G969" s="60"/>
    </row>
    <row r="970" spans="5:7" x14ac:dyDescent="0.2">
      <c r="E970" s="78"/>
      <c r="F970" s="78"/>
      <c r="G970" s="60"/>
    </row>
    <row r="971" spans="5:7" x14ac:dyDescent="0.2">
      <c r="E971" s="78"/>
      <c r="F971" s="78"/>
      <c r="G971" s="60"/>
    </row>
    <row r="972" spans="5:7" x14ac:dyDescent="0.2">
      <c r="E972" s="78"/>
      <c r="F972" s="78"/>
      <c r="G972" s="60"/>
    </row>
    <row r="973" spans="5:7" x14ac:dyDescent="0.2">
      <c r="E973" s="78"/>
      <c r="F973" s="78"/>
      <c r="G973" s="60"/>
    </row>
    <row r="974" spans="5:7" x14ac:dyDescent="0.2">
      <c r="E974" s="78"/>
      <c r="F974" s="78"/>
      <c r="G974" s="60"/>
    </row>
    <row r="975" spans="5:7" x14ac:dyDescent="0.2">
      <c r="E975" s="78"/>
      <c r="F975" s="78"/>
      <c r="G975" s="60"/>
    </row>
    <row r="976" spans="5:7" x14ac:dyDescent="0.2">
      <c r="E976" s="78"/>
      <c r="F976" s="78"/>
      <c r="G976" s="60"/>
    </row>
    <row r="977" spans="5:7" x14ac:dyDescent="0.2">
      <c r="E977" s="78"/>
      <c r="F977" s="78"/>
      <c r="G977" s="60"/>
    </row>
    <row r="978" spans="5:7" x14ac:dyDescent="0.2">
      <c r="E978" s="78"/>
      <c r="F978" s="78"/>
      <c r="G978" s="60"/>
    </row>
    <row r="979" spans="5:7" x14ac:dyDescent="0.2">
      <c r="E979" s="78"/>
      <c r="F979" s="78"/>
      <c r="G979" s="60"/>
    </row>
    <row r="980" spans="5:7" x14ac:dyDescent="0.2">
      <c r="E980" s="78"/>
      <c r="F980" s="78"/>
      <c r="G980" s="60"/>
    </row>
    <row r="981" spans="5:7" x14ac:dyDescent="0.2">
      <c r="E981" s="78"/>
      <c r="F981" s="78"/>
      <c r="G981" s="60"/>
    </row>
    <row r="982" spans="5:7" x14ac:dyDescent="0.2">
      <c r="E982" s="78"/>
      <c r="F982" s="78"/>
      <c r="G982" s="60"/>
    </row>
    <row r="983" spans="5:7" x14ac:dyDescent="0.2">
      <c r="E983" s="78"/>
      <c r="F983" s="78"/>
      <c r="G983" s="60"/>
    </row>
    <row r="984" spans="5:7" x14ac:dyDescent="0.2">
      <c r="E984" s="78"/>
      <c r="F984" s="78"/>
      <c r="G984" s="60"/>
    </row>
    <row r="985" spans="5:7" x14ac:dyDescent="0.2">
      <c r="E985" s="78"/>
      <c r="F985" s="78"/>
      <c r="G985" s="60"/>
    </row>
    <row r="986" spans="5:7" x14ac:dyDescent="0.2">
      <c r="E986" s="78"/>
      <c r="F986" s="78"/>
      <c r="G986" s="60"/>
    </row>
    <row r="987" spans="5:7" x14ac:dyDescent="0.2">
      <c r="E987" s="78"/>
      <c r="F987" s="78"/>
      <c r="G987" s="60"/>
    </row>
    <row r="988" spans="5:7" x14ac:dyDescent="0.2">
      <c r="E988" s="78"/>
      <c r="F988" s="78"/>
      <c r="G988" s="60"/>
    </row>
    <row r="989" spans="5:7" x14ac:dyDescent="0.2">
      <c r="E989" s="78"/>
      <c r="F989" s="78"/>
      <c r="G989" s="60"/>
    </row>
    <row r="990" spans="5:7" x14ac:dyDescent="0.2">
      <c r="E990" s="78"/>
      <c r="F990" s="78"/>
      <c r="G990" s="60"/>
    </row>
    <row r="991" spans="5:7" x14ac:dyDescent="0.2">
      <c r="E991" s="78"/>
      <c r="F991" s="78"/>
      <c r="G991" s="60"/>
    </row>
    <row r="992" spans="5:7" x14ac:dyDescent="0.2">
      <c r="E992" s="78"/>
      <c r="F992" s="78"/>
      <c r="G992" s="60"/>
    </row>
    <row r="993" spans="5:7" x14ac:dyDescent="0.2">
      <c r="E993" s="78"/>
      <c r="F993" s="78"/>
      <c r="G993" s="60"/>
    </row>
    <row r="994" spans="5:7" x14ac:dyDescent="0.2">
      <c r="E994" s="78"/>
      <c r="F994" s="78"/>
      <c r="G994" s="60"/>
    </row>
    <row r="995" spans="5:7" x14ac:dyDescent="0.2">
      <c r="E995" s="78"/>
      <c r="F995" s="78"/>
      <c r="G995" s="60"/>
    </row>
    <row r="996" spans="5:7" x14ac:dyDescent="0.2">
      <c r="E996" s="78"/>
      <c r="F996" s="78"/>
      <c r="G996" s="60"/>
    </row>
    <row r="997" spans="5:7" x14ac:dyDescent="0.2">
      <c r="E997" s="78"/>
      <c r="F997" s="78"/>
      <c r="G997" s="60"/>
    </row>
    <row r="998" spans="5:7" x14ac:dyDescent="0.2">
      <c r="E998" s="78"/>
      <c r="F998" s="78"/>
      <c r="G998" s="60"/>
    </row>
    <row r="999" spans="5:7" x14ac:dyDescent="0.2">
      <c r="E999" s="78"/>
      <c r="F999" s="78"/>
      <c r="G999" s="60"/>
    </row>
    <row r="1000" spans="5:7" x14ac:dyDescent="0.2">
      <c r="E1000" s="78"/>
      <c r="F1000" s="78"/>
      <c r="G1000" s="60"/>
    </row>
    <row r="1001" spans="5:7" x14ac:dyDescent="0.2">
      <c r="E1001" s="78"/>
      <c r="F1001" s="78"/>
      <c r="G1001" s="60"/>
    </row>
    <row r="1002" spans="5:7" x14ac:dyDescent="0.2">
      <c r="E1002" s="78"/>
      <c r="F1002" s="78"/>
      <c r="G1002" s="60"/>
    </row>
    <row r="1003" spans="5:7" x14ac:dyDescent="0.2">
      <c r="E1003" s="78"/>
      <c r="F1003" s="78"/>
      <c r="G1003" s="60"/>
    </row>
    <row r="1004" spans="5:7" x14ac:dyDescent="0.2">
      <c r="E1004" s="78"/>
      <c r="F1004" s="78"/>
      <c r="G1004" s="60"/>
    </row>
    <row r="1005" spans="5:7" x14ac:dyDescent="0.2">
      <c r="E1005" s="78"/>
      <c r="F1005" s="78"/>
      <c r="G1005" s="60"/>
    </row>
    <row r="1006" spans="5:7" x14ac:dyDescent="0.2">
      <c r="E1006" s="78"/>
      <c r="F1006" s="78"/>
      <c r="G1006" s="60"/>
    </row>
    <row r="1007" spans="5:7" x14ac:dyDescent="0.2">
      <c r="E1007" s="78"/>
      <c r="F1007" s="78"/>
      <c r="G1007" s="60"/>
    </row>
    <row r="1008" spans="5:7" x14ac:dyDescent="0.2">
      <c r="E1008" s="78"/>
      <c r="F1008" s="78"/>
      <c r="G1008" s="60"/>
    </row>
    <row r="1009" spans="5:7" x14ac:dyDescent="0.2">
      <c r="E1009" s="78"/>
      <c r="F1009" s="78"/>
      <c r="G1009" s="60"/>
    </row>
    <row r="1010" spans="5:7" x14ac:dyDescent="0.2">
      <c r="E1010" s="78"/>
      <c r="F1010" s="78"/>
      <c r="G1010" s="60"/>
    </row>
    <row r="1011" spans="5:7" x14ac:dyDescent="0.2">
      <c r="E1011" s="78"/>
      <c r="F1011" s="78"/>
      <c r="G1011" s="60"/>
    </row>
    <row r="1012" spans="5:7" x14ac:dyDescent="0.2">
      <c r="E1012" s="78"/>
      <c r="F1012" s="78"/>
      <c r="G1012" s="60"/>
    </row>
    <row r="1013" spans="5:7" x14ac:dyDescent="0.2">
      <c r="E1013" s="78"/>
      <c r="F1013" s="78"/>
      <c r="G1013" s="60"/>
    </row>
    <row r="1014" spans="5:7" x14ac:dyDescent="0.2">
      <c r="E1014" s="78"/>
      <c r="F1014" s="78"/>
      <c r="G1014" s="60"/>
    </row>
    <row r="1015" spans="5:7" x14ac:dyDescent="0.2">
      <c r="E1015" s="78"/>
      <c r="F1015" s="78"/>
      <c r="G1015" s="60"/>
    </row>
    <row r="1016" spans="5:7" x14ac:dyDescent="0.2">
      <c r="E1016" s="78"/>
      <c r="F1016" s="78"/>
      <c r="G1016" s="60"/>
    </row>
    <row r="1017" spans="5:7" x14ac:dyDescent="0.2">
      <c r="E1017" s="78"/>
      <c r="F1017" s="78"/>
      <c r="G1017" s="60"/>
    </row>
    <row r="1018" spans="5:7" x14ac:dyDescent="0.2">
      <c r="E1018" s="78"/>
      <c r="F1018" s="78"/>
      <c r="G1018" s="60"/>
    </row>
    <row r="1019" spans="5:7" x14ac:dyDescent="0.2">
      <c r="E1019" s="78"/>
      <c r="F1019" s="78"/>
      <c r="G1019" s="60"/>
    </row>
    <row r="1020" spans="5:7" x14ac:dyDescent="0.2">
      <c r="E1020" s="78"/>
      <c r="F1020" s="78"/>
      <c r="G1020" s="60"/>
    </row>
    <row r="1021" spans="5:7" x14ac:dyDescent="0.2">
      <c r="E1021" s="78"/>
      <c r="F1021" s="78"/>
      <c r="G1021" s="60"/>
    </row>
    <row r="1022" spans="5:7" x14ac:dyDescent="0.2">
      <c r="E1022" s="78"/>
      <c r="F1022" s="78"/>
      <c r="G1022" s="60"/>
    </row>
    <row r="1023" spans="5:7" x14ac:dyDescent="0.2">
      <c r="E1023" s="78"/>
      <c r="F1023" s="78"/>
      <c r="G1023" s="60"/>
    </row>
    <row r="1024" spans="5:7" x14ac:dyDescent="0.2">
      <c r="E1024" s="78"/>
      <c r="F1024" s="78"/>
      <c r="G1024" s="60"/>
    </row>
    <row r="1025" spans="5:7" x14ac:dyDescent="0.2">
      <c r="E1025" s="78"/>
      <c r="F1025" s="78"/>
      <c r="G1025" s="60"/>
    </row>
    <row r="1026" spans="5:7" x14ac:dyDescent="0.2">
      <c r="E1026" s="78"/>
      <c r="F1026" s="78"/>
      <c r="G1026" s="60"/>
    </row>
    <row r="1027" spans="5:7" x14ac:dyDescent="0.2">
      <c r="E1027" s="78"/>
      <c r="F1027" s="78"/>
      <c r="G1027" s="60"/>
    </row>
    <row r="1028" spans="5:7" x14ac:dyDescent="0.2">
      <c r="E1028" s="78"/>
      <c r="F1028" s="78"/>
      <c r="G1028" s="60"/>
    </row>
    <row r="1029" spans="5:7" x14ac:dyDescent="0.2">
      <c r="E1029" s="78"/>
      <c r="F1029" s="78"/>
      <c r="G1029" s="60"/>
    </row>
    <row r="1030" spans="5:7" x14ac:dyDescent="0.2">
      <c r="E1030" s="78"/>
      <c r="F1030" s="78"/>
      <c r="G1030" s="60"/>
    </row>
    <row r="1031" spans="5:7" x14ac:dyDescent="0.2">
      <c r="E1031" s="78"/>
      <c r="F1031" s="78"/>
      <c r="G1031" s="60"/>
    </row>
    <row r="1032" spans="5:7" x14ac:dyDescent="0.2">
      <c r="E1032" s="78"/>
      <c r="F1032" s="78"/>
      <c r="G1032" s="60"/>
    </row>
    <row r="1033" spans="5:7" x14ac:dyDescent="0.2">
      <c r="E1033" s="78"/>
      <c r="F1033" s="78"/>
      <c r="G1033" s="60"/>
    </row>
    <row r="1034" spans="5:7" x14ac:dyDescent="0.2">
      <c r="E1034" s="78"/>
      <c r="F1034" s="78"/>
      <c r="G1034" s="60"/>
    </row>
    <row r="1035" spans="5:7" x14ac:dyDescent="0.2">
      <c r="E1035" s="78"/>
      <c r="F1035" s="78"/>
      <c r="G1035" s="60"/>
    </row>
    <row r="1036" spans="5:7" x14ac:dyDescent="0.2">
      <c r="E1036" s="78"/>
      <c r="F1036" s="78"/>
      <c r="G1036" s="60"/>
    </row>
    <row r="1037" spans="5:7" x14ac:dyDescent="0.2">
      <c r="E1037" s="78"/>
      <c r="F1037" s="78"/>
      <c r="G1037" s="60"/>
    </row>
    <row r="1038" spans="5:7" x14ac:dyDescent="0.2">
      <c r="E1038" s="78"/>
      <c r="F1038" s="78"/>
      <c r="G1038" s="60"/>
    </row>
    <row r="1039" spans="5:7" x14ac:dyDescent="0.2">
      <c r="E1039" s="78"/>
      <c r="F1039" s="78"/>
      <c r="G1039" s="60"/>
    </row>
    <row r="1040" spans="5:7" x14ac:dyDescent="0.2">
      <c r="E1040" s="78"/>
      <c r="F1040" s="78"/>
      <c r="G1040" s="60"/>
    </row>
    <row r="1041" spans="5:7" x14ac:dyDescent="0.2">
      <c r="E1041" s="78"/>
      <c r="F1041" s="78"/>
      <c r="G1041" s="60"/>
    </row>
    <row r="1042" spans="5:7" x14ac:dyDescent="0.2">
      <c r="E1042" s="78"/>
      <c r="F1042" s="78"/>
      <c r="G1042" s="60"/>
    </row>
    <row r="1043" spans="5:7" x14ac:dyDescent="0.2">
      <c r="E1043" s="78"/>
      <c r="F1043" s="78"/>
      <c r="G1043" s="60"/>
    </row>
    <row r="1044" spans="5:7" x14ac:dyDescent="0.2">
      <c r="E1044" s="78"/>
      <c r="F1044" s="78"/>
      <c r="G1044" s="60"/>
    </row>
    <row r="1045" spans="5:7" x14ac:dyDescent="0.2">
      <c r="E1045" s="78"/>
      <c r="F1045" s="78"/>
      <c r="G1045" s="60"/>
    </row>
    <row r="1046" spans="5:7" x14ac:dyDescent="0.2">
      <c r="E1046" s="78"/>
      <c r="F1046" s="78"/>
      <c r="G1046" s="60"/>
    </row>
    <row r="1047" spans="5:7" x14ac:dyDescent="0.2">
      <c r="E1047" s="78"/>
      <c r="F1047" s="78"/>
      <c r="G1047" s="60"/>
    </row>
    <row r="1048" spans="5:7" x14ac:dyDescent="0.2">
      <c r="E1048" s="78"/>
      <c r="F1048" s="78"/>
      <c r="G1048" s="60"/>
    </row>
    <row r="1049" spans="5:7" x14ac:dyDescent="0.2">
      <c r="E1049" s="78"/>
      <c r="F1049" s="78"/>
      <c r="G1049" s="60"/>
    </row>
    <row r="1050" spans="5:7" x14ac:dyDescent="0.2">
      <c r="E1050" s="78"/>
      <c r="F1050" s="78"/>
      <c r="G1050" s="60"/>
    </row>
    <row r="1051" spans="5:7" x14ac:dyDescent="0.2">
      <c r="E1051" s="78"/>
      <c r="F1051" s="78"/>
      <c r="G1051" s="60"/>
    </row>
    <row r="1052" spans="5:7" x14ac:dyDescent="0.2">
      <c r="E1052" s="78"/>
      <c r="F1052" s="78"/>
      <c r="G1052" s="60"/>
    </row>
    <row r="1053" spans="5:7" x14ac:dyDescent="0.2">
      <c r="E1053" s="78"/>
      <c r="F1053" s="78"/>
      <c r="G1053" s="60"/>
    </row>
    <row r="1054" spans="5:7" x14ac:dyDescent="0.2">
      <c r="E1054" s="78"/>
      <c r="F1054" s="78"/>
      <c r="G1054" s="60"/>
    </row>
    <row r="1055" spans="5:7" x14ac:dyDescent="0.2">
      <c r="E1055" s="78"/>
      <c r="F1055" s="78"/>
      <c r="G1055" s="60"/>
    </row>
    <row r="1056" spans="5:7" x14ac:dyDescent="0.2">
      <c r="E1056" s="78"/>
      <c r="F1056" s="78"/>
      <c r="G1056" s="60"/>
    </row>
    <row r="1057" spans="5:7" x14ac:dyDescent="0.2">
      <c r="E1057" s="78"/>
      <c r="F1057" s="78"/>
      <c r="G1057" s="60"/>
    </row>
    <row r="1058" spans="5:7" x14ac:dyDescent="0.2">
      <c r="E1058" s="78"/>
      <c r="F1058" s="78"/>
      <c r="G1058" s="60"/>
    </row>
    <row r="1059" spans="5:7" x14ac:dyDescent="0.2">
      <c r="E1059" s="78"/>
      <c r="F1059" s="78"/>
      <c r="G1059" s="60"/>
    </row>
    <row r="1060" spans="5:7" x14ac:dyDescent="0.2">
      <c r="E1060" s="78"/>
      <c r="F1060" s="78"/>
      <c r="G1060" s="60"/>
    </row>
    <row r="1061" spans="5:7" x14ac:dyDescent="0.2">
      <c r="E1061" s="78"/>
      <c r="F1061" s="78"/>
      <c r="G1061" s="60"/>
    </row>
    <row r="1062" spans="5:7" x14ac:dyDescent="0.2">
      <c r="E1062" s="78"/>
      <c r="F1062" s="78"/>
      <c r="G1062" s="60"/>
    </row>
    <row r="1063" spans="5:7" x14ac:dyDescent="0.2">
      <c r="E1063" s="78"/>
      <c r="F1063" s="78"/>
      <c r="G1063" s="60"/>
    </row>
    <row r="1064" spans="5:7" x14ac:dyDescent="0.2">
      <c r="E1064" s="78"/>
    </row>
  </sheetData>
  <sheetProtection algorithmName="SHA-512" hashValue="qJsrT2pKZkwCAhPvsRyg8nbpselZIY75TlFUHk0mRYq9xNYF3t4IglzW7R1K8iFW8ZxbL/85nSpZ35E7Q+6XBQ==" saltValue="FlJEcb1sZSO+dz4cE6thXA==" spinCount="100000" sheet="1" objects="1" scenarios="1"/>
  <mergeCells count="7">
    <mergeCell ref="H18:N18"/>
    <mergeCell ref="B5:G5"/>
    <mergeCell ref="C16:D16"/>
    <mergeCell ref="A11:G11"/>
    <mergeCell ref="C14:D14"/>
    <mergeCell ref="E13:F13"/>
    <mergeCell ref="C15:D15"/>
  </mergeCells>
  <phoneticPr fontId="5" type="noConversion"/>
  <conditionalFormatting sqref="G20:G593">
    <cfRule type="cellIs" dxfId="3" priority="4" operator="lessThan">
      <formula>0</formula>
    </cfRule>
    <cfRule type="cellIs" dxfId="2" priority="5" operator="greaterThan">
      <formula>2349</formula>
    </cfRule>
    <cfRule type="cellIs" dxfId="1" priority="6" operator="greaterThan">
      <formula>2192.4</formula>
    </cfRule>
  </conditionalFormatting>
  <conditionalFormatting sqref="M20:M593">
    <cfRule type="cellIs" dxfId="0" priority="3" operator="greaterThan">
      <formula>0.1</formula>
    </cfRule>
  </conditionalFormatting>
  <dataValidations count="2">
    <dataValidation type="list" allowBlank="1" showInputMessage="1" showErrorMessage="1" sqref="C594:D1063" xr:uid="{00000000-0002-0000-0600-000000000000}">
      <formula1>$A$7:$A$9</formula1>
    </dataValidation>
    <dataValidation type="list" allowBlank="1" showInputMessage="1" showErrorMessage="1" sqref="C20:C593" xr:uid="{00000000-0002-0000-0600-000001000000}">
      <formula1>$A$7:$A$8</formula1>
    </dataValidation>
  </dataValidations>
  <pageMargins left="0.28999999999999998" right="0.23622047244094491" top="0.6692913385826772" bottom="0.31496062992125984" header="0.19685039370078741" footer="0.15748031496062992"/>
  <pageSetup paperSize="9" scale="84" fitToHeight="100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842"/>
  <sheetViews>
    <sheetView showGridLines="0" zoomScale="80" zoomScaleNormal="80" workbookViewId="0">
      <selection activeCell="A6" sqref="A6:G6"/>
    </sheetView>
  </sheetViews>
  <sheetFormatPr baseColWidth="10" defaultColWidth="11.42578125" defaultRowHeight="12.75" x14ac:dyDescent="0.2"/>
  <cols>
    <col min="1" max="3" width="11.42578125" style="95"/>
    <col min="4" max="4" width="35" style="95" customWidth="1"/>
    <col min="5" max="5" width="20.7109375" style="95" customWidth="1"/>
    <col min="6" max="16384" width="11.42578125" style="95"/>
  </cols>
  <sheetData>
    <row r="1" spans="1:7" ht="15" customHeight="1" x14ac:dyDescent="0.2">
      <c r="A1" s="103" t="str">
        <f>Basisdaten!A1</f>
        <v>GESUNDHEITS-, SOZIAL- UND INTEGRATIONSDIREKTION DES KANTONS BERN</v>
      </c>
      <c r="C1" s="104"/>
    </row>
    <row r="2" spans="1:7" ht="15" customHeight="1" x14ac:dyDescent="0.2">
      <c r="A2" s="103" t="s">
        <v>118</v>
      </c>
      <c r="C2" s="104"/>
    </row>
    <row r="3" spans="1:7" x14ac:dyDescent="0.2">
      <c r="A3" s="103"/>
      <c r="C3" s="104"/>
    </row>
    <row r="4" spans="1:7" ht="20.25" x14ac:dyDescent="0.2">
      <c r="A4" s="158" t="s">
        <v>53</v>
      </c>
      <c r="B4" s="159"/>
      <c r="C4" s="159"/>
      <c r="D4" s="158"/>
      <c r="E4" s="158">
        <f>Basisdaten!B7</f>
        <v>2026</v>
      </c>
      <c r="F4" s="159"/>
    </row>
    <row r="5" spans="1:7" ht="20.25" x14ac:dyDescent="0.2">
      <c r="A5" s="158"/>
      <c r="B5" s="159"/>
      <c r="C5" s="159"/>
      <c r="D5" s="158"/>
      <c r="E5" s="159"/>
      <c r="F5" s="159"/>
    </row>
    <row r="6" spans="1:7" ht="15" x14ac:dyDescent="0.2">
      <c r="A6" s="632">
        <f>Basisdaten!B17</f>
        <v>0</v>
      </c>
      <c r="B6" s="633"/>
      <c r="C6" s="633"/>
      <c r="D6" s="633"/>
      <c r="E6" s="633"/>
      <c r="F6" s="633"/>
      <c r="G6" s="633"/>
    </row>
    <row r="7" spans="1:7" ht="20.25" x14ac:dyDescent="0.2">
      <c r="A7" s="158"/>
      <c r="B7" s="159"/>
      <c r="C7" s="159"/>
      <c r="D7" s="158"/>
      <c r="E7" s="159"/>
      <c r="F7" s="159"/>
    </row>
    <row r="8" spans="1:7" s="159" customFormat="1" ht="20.100000000000001" customHeight="1" x14ac:dyDescent="0.2">
      <c r="A8" s="160" t="s">
        <v>28</v>
      </c>
      <c r="B8" s="161"/>
      <c r="C8" s="165" t="s">
        <v>29</v>
      </c>
      <c r="D8" s="163"/>
    </row>
    <row r="9" spans="1:7" s="161" customFormat="1" ht="13.5" customHeight="1" thickBot="1" x14ac:dyDescent="0.25"/>
    <row r="10" spans="1:7" s="161" customFormat="1" ht="23.25" customHeight="1" x14ac:dyDescent="0.2">
      <c r="A10" s="634" t="str">
        <f>'Leistungsn. BE m IV-R u Abklär '!A8</f>
        <v>Invalid gemäss ATSG, mit Rente (BE)</v>
      </c>
      <c r="B10" s="635"/>
      <c r="C10" s="635"/>
      <c r="D10" s="636"/>
      <c r="E10" s="164">
        <f>'Leistungsn. BE m IV-R u Abklär '!G17</f>
        <v>0</v>
      </c>
    </row>
    <row r="11" spans="1:7" s="432" customFormat="1" ht="23.25" customHeight="1" x14ac:dyDescent="0.2">
      <c r="A11" s="439" t="str">
        <f>'Leistungsn. BE m IV-R u Abklär '!C18</f>
        <v>Invalid gem. ATSG, ohne Rente (BE) (in Abklärung IV-Rente)</v>
      </c>
      <c r="B11" s="207"/>
      <c r="C11" s="207"/>
      <c r="D11" s="437"/>
      <c r="E11" s="438">
        <f>'Leistungsn. BE m IV-R u Abklär '!G18</f>
        <v>0</v>
      </c>
    </row>
    <row r="12" spans="1:7" s="206" customFormat="1" ht="23.25" customHeight="1" x14ac:dyDescent="0.2">
      <c r="A12" s="440" t="str">
        <f>'Leistungsn. BE m IV-R u Abklär '!A10</f>
        <v>Invalid gem. ATSG, ohne Rente (BE) (neg. Rentenentscheid)</v>
      </c>
      <c r="B12" s="441"/>
      <c r="C12" s="441"/>
      <c r="D12" s="442"/>
      <c r="E12" s="209">
        <f>'Leistungsn. BE m IV-R u Abklär '!G19</f>
        <v>0</v>
      </c>
    </row>
    <row r="13" spans="1:7" s="161" customFormat="1" ht="23.25" customHeight="1" x14ac:dyDescent="0.2">
      <c r="A13" s="650" t="s">
        <v>30</v>
      </c>
      <c r="B13" s="651"/>
      <c r="C13" s="651"/>
      <c r="D13" s="651"/>
      <c r="E13" s="166">
        <f>SUM(E10:E12)</f>
        <v>0</v>
      </c>
    </row>
    <row r="14" spans="1:7" s="161" customFormat="1" ht="23.25" customHeight="1" x14ac:dyDescent="0.2">
      <c r="A14" s="659" t="s">
        <v>31</v>
      </c>
      <c r="B14" s="660"/>
      <c r="C14" s="660"/>
      <c r="D14" s="660"/>
      <c r="E14" s="448">
        <f>Basisdaten!F34</f>
        <v>0</v>
      </c>
    </row>
    <row r="15" spans="1:7" s="161" customFormat="1" ht="23.25" customHeight="1" x14ac:dyDescent="0.2">
      <c r="A15" s="645" t="s">
        <v>32</v>
      </c>
      <c r="B15" s="646"/>
      <c r="C15" s="646"/>
      <c r="D15" s="646"/>
      <c r="E15" s="403">
        <f>E13*E14</f>
        <v>0</v>
      </c>
      <c r="G15" s="277"/>
    </row>
    <row r="16" spans="1:7" s="276" customFormat="1" ht="23.25" customHeight="1" x14ac:dyDescent="0.2">
      <c r="A16" s="662" t="s">
        <v>152</v>
      </c>
      <c r="B16" s="663"/>
      <c r="C16" s="663"/>
      <c r="D16" s="663"/>
      <c r="E16" s="404" t="b">
        <f>IF(Basisdaten!A$34=1,'Schlussabrechnung - 4. Quartal'!O12*'Leistungsn. BE m IV-R u Abklär '!G20,IF(Basisdaten!A$34=2,'Schlussabrechnung - 4. Quartal'!O14*'Leistungsn. BE m IV-R u Abklär '!G20,IF(Basisdaten!A$34=3,'Schlussabrechnung - 4. Quartal'!O16*'Leistungsn. BE m IV-R u Abklär '!G20)))</f>
        <v>0</v>
      </c>
      <c r="G16" s="277"/>
    </row>
    <row r="17" spans="1:5" s="196" customFormat="1" ht="23.25" customHeight="1" x14ac:dyDescent="0.2">
      <c r="A17" s="653" t="s">
        <v>110</v>
      </c>
      <c r="B17" s="654"/>
      <c r="C17" s="654"/>
      <c r="D17" s="655"/>
      <c r="E17" s="403"/>
    </row>
    <row r="18" spans="1:5" s="380" customFormat="1" ht="23.25" customHeight="1" x14ac:dyDescent="0.2">
      <c r="A18" s="381" t="s">
        <v>176</v>
      </c>
      <c r="B18" s="382"/>
      <c r="C18" s="382"/>
      <c r="D18" s="382"/>
      <c r="E18" s="407"/>
    </row>
    <row r="19" spans="1:5" s="196" customFormat="1" ht="23.25" customHeight="1" thickBot="1" x14ac:dyDescent="0.25">
      <c r="A19" s="197" t="s">
        <v>86</v>
      </c>
      <c r="B19" s="198"/>
      <c r="C19" s="198"/>
      <c r="D19" s="198"/>
      <c r="E19" s="409">
        <f>E15-E17-E18</f>
        <v>0</v>
      </c>
    </row>
    <row r="20" spans="1:5" s="161" customFormat="1" ht="20.100000000000001" customHeight="1" x14ac:dyDescent="0.2"/>
    <row r="21" spans="1:5" s="161" customFormat="1" ht="20.100000000000001" customHeight="1" x14ac:dyDescent="0.2"/>
    <row r="22" spans="1:5" s="159" customFormat="1" ht="20.100000000000001" customHeight="1" x14ac:dyDescent="0.2">
      <c r="A22" s="160" t="s">
        <v>28</v>
      </c>
      <c r="B22" s="161"/>
      <c r="C22" s="165" t="s">
        <v>33</v>
      </c>
      <c r="D22" s="160"/>
    </row>
    <row r="23" spans="1:5" s="161" customFormat="1" ht="13.5" customHeight="1" thickBot="1" x14ac:dyDescent="0.25"/>
    <row r="24" spans="1:5" s="161" customFormat="1" ht="23.25" customHeight="1" x14ac:dyDescent="0.2">
      <c r="A24" s="637" t="str">
        <f>'Leistungsn. BE m IV-R u Abklär '!A8</f>
        <v>Invalid gemäss ATSG, mit Rente (BE)</v>
      </c>
      <c r="B24" s="638"/>
      <c r="C24" s="638"/>
      <c r="D24" s="638"/>
      <c r="E24" s="164">
        <f>'Leistungsn. BE m IV-R u Abklär '!H17</f>
        <v>0</v>
      </c>
    </row>
    <row r="25" spans="1:5" s="432" customFormat="1" ht="23.25" customHeight="1" x14ac:dyDescent="0.2">
      <c r="A25" s="439" t="str">
        <f>'Leistungsn. BE m IV-R u Abklär '!C18</f>
        <v>Invalid gem. ATSG, ohne Rente (BE) (in Abklärung IV-Rente)</v>
      </c>
      <c r="B25" s="207"/>
      <c r="C25" s="207"/>
      <c r="D25" s="437"/>
      <c r="E25" s="438">
        <f>'Leistungsn. BE m IV-R u Abklär '!H18</f>
        <v>0</v>
      </c>
    </row>
    <row r="26" spans="1:5" s="206" customFormat="1" ht="23.25" customHeight="1" x14ac:dyDescent="0.2">
      <c r="A26" s="440" t="str">
        <f>'Leistungsn. BE m IV-R u Abklär '!A10</f>
        <v>Invalid gem. ATSG, ohne Rente (BE) (neg. Rentenentscheid)</v>
      </c>
      <c r="B26" s="443"/>
      <c r="C26" s="443"/>
      <c r="D26" s="444"/>
      <c r="E26" s="209">
        <f>'Leistungsn. BE m IV-R u Abklär '!H19</f>
        <v>0</v>
      </c>
    </row>
    <row r="27" spans="1:5" s="161" customFormat="1" ht="23.25" customHeight="1" x14ac:dyDescent="0.2">
      <c r="A27" s="650" t="s">
        <v>30</v>
      </c>
      <c r="B27" s="651"/>
      <c r="C27" s="651"/>
      <c r="D27" s="652"/>
      <c r="E27" s="166">
        <f>SUM(E24:E26)</f>
        <v>0</v>
      </c>
    </row>
    <row r="28" spans="1:5" s="161" customFormat="1" ht="23.25" customHeight="1" x14ac:dyDescent="0.2">
      <c r="A28" s="647" t="s">
        <v>31</v>
      </c>
      <c r="B28" s="648"/>
      <c r="C28" s="648"/>
      <c r="D28" s="649"/>
      <c r="E28" s="448">
        <f>Basisdaten!F34</f>
        <v>0</v>
      </c>
    </row>
    <row r="29" spans="1:5" s="276" customFormat="1" ht="23.25" customHeight="1" x14ac:dyDescent="0.2">
      <c r="A29" s="645" t="s">
        <v>32</v>
      </c>
      <c r="B29" s="646"/>
      <c r="C29" s="646"/>
      <c r="D29" s="646"/>
      <c r="E29" s="403">
        <f>E27*E28</f>
        <v>0</v>
      </c>
    </row>
    <row r="30" spans="1:5" s="276" customFormat="1" ht="23.25" customHeight="1" x14ac:dyDescent="0.2">
      <c r="A30" s="662" t="s">
        <v>152</v>
      </c>
      <c r="B30" s="663"/>
      <c r="C30" s="663"/>
      <c r="D30" s="663"/>
      <c r="E30" s="404" t="b">
        <f>IF(Basisdaten!A$34=1,'Schlussabrechnung - 4. Quartal'!O12*'Leistungsn. BE m IV-R u Abklär '!H20,IF(Basisdaten!A$34=2,'Schlussabrechnung - 4. Quartal'!O14*'Leistungsn. BE m IV-R u Abklär '!H20,IF(Basisdaten!A$34=3,'Schlussabrechnung - 4. Quartal'!O16*'Leistungsn. BE m IV-R u Abklär '!H20)))</f>
        <v>0</v>
      </c>
    </row>
    <row r="31" spans="1:5" s="196" customFormat="1" ht="23.25" customHeight="1" x14ac:dyDescent="0.2">
      <c r="A31" s="653" t="s">
        <v>110</v>
      </c>
      <c r="B31" s="654"/>
      <c r="C31" s="654"/>
      <c r="D31" s="655"/>
      <c r="E31" s="405"/>
    </row>
    <row r="32" spans="1:5" s="161" customFormat="1" ht="23.25" customHeight="1" x14ac:dyDescent="0.2">
      <c r="A32" s="642" t="s">
        <v>49</v>
      </c>
      <c r="B32" s="643"/>
      <c r="C32" s="643"/>
      <c r="D32" s="644"/>
      <c r="E32" s="406">
        <f>Basisdaten!B61</f>
        <v>0</v>
      </c>
    </row>
    <row r="33" spans="1:5" s="380" customFormat="1" ht="23.25" customHeight="1" x14ac:dyDescent="0.2">
      <c r="A33" s="381" t="s">
        <v>176</v>
      </c>
      <c r="B33" s="383"/>
      <c r="C33" s="383"/>
      <c r="D33" s="384"/>
      <c r="E33" s="407"/>
    </row>
    <row r="34" spans="1:5" s="161" customFormat="1" ht="23.25" customHeight="1" thickBot="1" x14ac:dyDescent="0.25">
      <c r="A34" s="639" t="s">
        <v>86</v>
      </c>
      <c r="B34" s="640"/>
      <c r="C34" s="640"/>
      <c r="D34" s="641"/>
      <c r="E34" s="408">
        <f>E29-E31-E32-E33</f>
        <v>0</v>
      </c>
    </row>
    <row r="35" spans="1:5" s="161" customFormat="1" ht="20.100000000000001" customHeight="1" x14ac:dyDescent="0.2"/>
    <row r="36" spans="1:5" s="161" customFormat="1" ht="20.100000000000001" customHeight="1" x14ac:dyDescent="0.2"/>
    <row r="37" spans="1:5" s="161" customFormat="1" ht="20.100000000000001" customHeight="1" x14ac:dyDescent="0.2">
      <c r="A37" s="160" t="s">
        <v>28</v>
      </c>
      <c r="C37" s="165" t="s">
        <v>34</v>
      </c>
      <c r="D37" s="160"/>
    </row>
    <row r="38" spans="1:5" s="161" customFormat="1" ht="13.5" customHeight="1" thickBot="1" x14ac:dyDescent="0.25"/>
    <row r="39" spans="1:5" s="161" customFormat="1" ht="23.25" customHeight="1" x14ac:dyDescent="0.2">
      <c r="A39" s="637" t="str">
        <f>'Leistungsn. BE m IV-R u Abklär '!A8</f>
        <v>Invalid gemäss ATSG, mit Rente (BE)</v>
      </c>
      <c r="B39" s="638"/>
      <c r="C39" s="638"/>
      <c r="D39" s="638"/>
      <c r="E39" s="164">
        <f>'Leistungsn. BE m IV-R u Abklär '!I17</f>
        <v>0</v>
      </c>
    </row>
    <row r="40" spans="1:5" s="432" customFormat="1" ht="23.25" customHeight="1" x14ac:dyDescent="0.2">
      <c r="A40" s="664" t="str">
        <f>'Leistungsn. BE m IV-R u Abklär '!C18</f>
        <v>Invalid gem. ATSG, ohne Rente (BE) (in Abklärung IV-Rente)</v>
      </c>
      <c r="B40" s="665"/>
      <c r="C40" s="665"/>
      <c r="D40" s="666"/>
      <c r="E40" s="208">
        <f>'Leistungsn. BE m IV-R u Abklär '!I18</f>
        <v>0</v>
      </c>
    </row>
    <row r="41" spans="1:5" s="206" customFormat="1" ht="23.25" customHeight="1" x14ac:dyDescent="0.2">
      <c r="A41" s="440" t="str">
        <f>'Leistungsn. BE m IV-R u Abklär '!A10</f>
        <v>Invalid gem. ATSG, ohne Rente (BE) (neg. Rentenentscheid)</v>
      </c>
      <c r="B41" s="443"/>
      <c r="C41" s="443"/>
      <c r="D41" s="443"/>
      <c r="E41" s="445">
        <f>'Leistungsn. BE m IV-R u Abklär '!I19</f>
        <v>0</v>
      </c>
    </row>
    <row r="42" spans="1:5" s="161" customFormat="1" ht="23.25" customHeight="1" x14ac:dyDescent="0.2">
      <c r="A42" s="650" t="s">
        <v>30</v>
      </c>
      <c r="B42" s="651"/>
      <c r="C42" s="651"/>
      <c r="D42" s="652"/>
      <c r="E42" s="166">
        <f>SUM(E39:E41)</f>
        <v>0</v>
      </c>
    </row>
    <row r="43" spans="1:5" s="161" customFormat="1" ht="23.25" customHeight="1" x14ac:dyDescent="0.2">
      <c r="A43" s="647" t="s">
        <v>31</v>
      </c>
      <c r="B43" s="648"/>
      <c r="C43" s="648"/>
      <c r="D43" s="649"/>
      <c r="E43" s="448">
        <f>Basisdaten!F34</f>
        <v>0</v>
      </c>
    </row>
    <row r="44" spans="1:5" s="161" customFormat="1" ht="23.25" customHeight="1" x14ac:dyDescent="0.2">
      <c r="A44" s="645" t="s">
        <v>32</v>
      </c>
      <c r="B44" s="646"/>
      <c r="C44" s="646"/>
      <c r="D44" s="646"/>
      <c r="E44" s="403">
        <f>E42*E43</f>
        <v>0</v>
      </c>
    </row>
    <row r="45" spans="1:5" s="276" customFormat="1" ht="23.25" customHeight="1" x14ac:dyDescent="0.2">
      <c r="A45" s="662" t="s">
        <v>152</v>
      </c>
      <c r="B45" s="663"/>
      <c r="C45" s="663"/>
      <c r="D45" s="663"/>
      <c r="E45" s="404" t="b">
        <f>IF(Basisdaten!A$34=1,'Schlussabrechnung - 4. Quartal'!O12*'Leistungsn. BE m IV-R u Abklär '!I20,IF(Basisdaten!A$34=2,'Schlussabrechnung - 4. Quartal'!O14*'Leistungsn. BE m IV-R u Abklär '!I20,IF(Basisdaten!A$34=3,'Schlussabrechnung - 4. Quartal'!O16*'Leistungsn. BE m IV-R u Abklär '!I20)))</f>
        <v>0</v>
      </c>
    </row>
    <row r="46" spans="1:5" s="161" customFormat="1" ht="23.25" customHeight="1" x14ac:dyDescent="0.2">
      <c r="A46" s="653" t="s">
        <v>110</v>
      </c>
      <c r="B46" s="654"/>
      <c r="C46" s="654"/>
      <c r="D46" s="661"/>
      <c r="E46" s="403"/>
    </row>
    <row r="47" spans="1:5" s="196" customFormat="1" ht="23.25" customHeight="1" x14ac:dyDescent="0.2">
      <c r="A47" s="653" t="s">
        <v>111</v>
      </c>
      <c r="B47" s="654"/>
      <c r="C47" s="654"/>
      <c r="D47" s="661"/>
      <c r="E47" s="403"/>
    </row>
    <row r="48" spans="1:5" s="380" customFormat="1" ht="23.25" customHeight="1" x14ac:dyDescent="0.2">
      <c r="A48" s="381" t="s">
        <v>176</v>
      </c>
      <c r="B48" s="382"/>
      <c r="C48" s="382"/>
      <c r="D48" s="385"/>
      <c r="E48" s="407"/>
    </row>
    <row r="49" spans="1:5" s="161" customFormat="1" ht="23.25" customHeight="1" thickBot="1" x14ac:dyDescent="0.25">
      <c r="A49" s="656" t="s">
        <v>86</v>
      </c>
      <c r="B49" s="657"/>
      <c r="C49" s="657"/>
      <c r="D49" s="658"/>
      <c r="E49" s="408">
        <f>E44-E46-E47-E48</f>
        <v>0</v>
      </c>
    </row>
    <row r="50" spans="1:5" s="161" customFormat="1" ht="20.100000000000001" customHeight="1" x14ac:dyDescent="0.2"/>
    <row r="51" spans="1:5" s="161" customFormat="1" ht="20.100000000000001" customHeight="1" x14ac:dyDescent="0.2"/>
    <row r="52" spans="1:5" s="161" customFormat="1" ht="20.100000000000001" customHeight="1" x14ac:dyDescent="0.2"/>
    <row r="53" spans="1:5" s="161" customFormat="1" ht="20.100000000000001" customHeight="1" x14ac:dyDescent="0.2"/>
    <row r="54" spans="1:5" s="161" customFormat="1" ht="20.100000000000001" customHeight="1" x14ac:dyDescent="0.2"/>
    <row r="55" spans="1:5" s="161" customFormat="1" ht="20.100000000000001" customHeight="1" x14ac:dyDescent="0.2"/>
    <row r="56" spans="1:5" s="161" customFormat="1" ht="20.100000000000001" customHeight="1" x14ac:dyDescent="0.2"/>
    <row r="57" spans="1:5" s="161" customFormat="1" ht="20.100000000000001" customHeight="1" x14ac:dyDescent="0.2"/>
    <row r="58" spans="1:5" s="161" customFormat="1" ht="20.100000000000001" customHeight="1" x14ac:dyDescent="0.2"/>
    <row r="59" spans="1:5" s="161" customFormat="1" ht="20.100000000000001" customHeight="1" x14ac:dyDescent="0.2"/>
    <row r="60" spans="1:5" s="161" customFormat="1" ht="20.100000000000001" customHeight="1" x14ac:dyDescent="0.2"/>
    <row r="61" spans="1:5" s="161" customFormat="1" ht="20.100000000000001" customHeight="1" x14ac:dyDescent="0.2"/>
    <row r="62" spans="1:5" s="161" customFormat="1" ht="20.100000000000001" customHeight="1" x14ac:dyDescent="0.2"/>
    <row r="63" spans="1:5" s="161" customFormat="1" ht="20.100000000000001" customHeight="1" x14ac:dyDescent="0.2"/>
    <row r="64" spans="1:5" s="161" customFormat="1" ht="20.100000000000001" customHeight="1" x14ac:dyDescent="0.2"/>
    <row r="65" s="161" customFormat="1" ht="20.100000000000001" customHeight="1" x14ac:dyDescent="0.2"/>
    <row r="66" s="161" customFormat="1" ht="20.100000000000001" customHeight="1" x14ac:dyDescent="0.2"/>
    <row r="67" s="161" customFormat="1" ht="20.100000000000001" customHeight="1" x14ac:dyDescent="0.2"/>
    <row r="68" s="161" customFormat="1" ht="20.100000000000001" customHeight="1" x14ac:dyDescent="0.2"/>
    <row r="69" s="161" customFormat="1" ht="20.100000000000001" customHeight="1" x14ac:dyDescent="0.2"/>
    <row r="70" s="161" customFormat="1" ht="20.100000000000001" customHeight="1" x14ac:dyDescent="0.2"/>
    <row r="71" s="161" customFormat="1" ht="20.100000000000001" customHeight="1" x14ac:dyDescent="0.2"/>
    <row r="72" s="161" customFormat="1" ht="20.100000000000001" customHeight="1" x14ac:dyDescent="0.2"/>
    <row r="73" s="161" customFormat="1" ht="20.100000000000001" customHeight="1" x14ac:dyDescent="0.2"/>
    <row r="74" s="161" customFormat="1" ht="20.100000000000001" customHeight="1" x14ac:dyDescent="0.2"/>
    <row r="75" s="161" customFormat="1" ht="20.100000000000001" customHeight="1" x14ac:dyDescent="0.2"/>
    <row r="76" s="161" customFormat="1" ht="20.100000000000001" customHeight="1" x14ac:dyDescent="0.2"/>
    <row r="77" s="161" customFormat="1" ht="20.100000000000001" customHeight="1" x14ac:dyDescent="0.2"/>
    <row r="78" s="161" customFormat="1" ht="20.100000000000001" customHeight="1" x14ac:dyDescent="0.2"/>
    <row r="79" s="161" customFormat="1" ht="20.100000000000001" customHeight="1" x14ac:dyDescent="0.2"/>
    <row r="80" s="161" customFormat="1" ht="20.100000000000001" customHeight="1" x14ac:dyDescent="0.2"/>
    <row r="81" s="161" customFormat="1" ht="20.100000000000001" customHeight="1" x14ac:dyDescent="0.2"/>
    <row r="82" s="161" customFormat="1" ht="20.100000000000001" customHeight="1" x14ac:dyDescent="0.2"/>
    <row r="83" s="161" customFormat="1" ht="20.100000000000001" customHeight="1" x14ac:dyDescent="0.2"/>
    <row r="84" s="161" customFormat="1" ht="20.100000000000001" customHeight="1" x14ac:dyDescent="0.2"/>
    <row r="85" s="161" customFormat="1" ht="20.100000000000001" customHeight="1" x14ac:dyDescent="0.2"/>
    <row r="86" s="161" customFormat="1" ht="20.100000000000001" customHeight="1" x14ac:dyDescent="0.2"/>
    <row r="87" s="161" customFormat="1" ht="20.100000000000001" customHeight="1" x14ac:dyDescent="0.2"/>
    <row r="88" s="161" customFormat="1" ht="20.100000000000001" customHeight="1" x14ac:dyDescent="0.2"/>
    <row r="89" s="161" customFormat="1" ht="20.100000000000001" customHeight="1" x14ac:dyDescent="0.2"/>
    <row r="90" s="161" customFormat="1" ht="20.100000000000001" customHeight="1" x14ac:dyDescent="0.2"/>
    <row r="91" s="161" customFormat="1" ht="20.100000000000001" customHeight="1" x14ac:dyDescent="0.2"/>
    <row r="92" s="161" customFormat="1" ht="20.100000000000001" customHeight="1" x14ac:dyDescent="0.2"/>
    <row r="93" s="161" customFormat="1" ht="20.100000000000001" customHeight="1" x14ac:dyDescent="0.2"/>
    <row r="94" s="161" customFormat="1" ht="20.100000000000001" customHeight="1" x14ac:dyDescent="0.2"/>
    <row r="95" s="161" customFormat="1" ht="20.100000000000001" customHeight="1" x14ac:dyDescent="0.2"/>
    <row r="96" s="161" customFormat="1" ht="20.100000000000001" customHeight="1" x14ac:dyDescent="0.2"/>
    <row r="97" s="161" customFormat="1" ht="20.100000000000001" customHeight="1" x14ac:dyDescent="0.2"/>
    <row r="98" s="161" customFormat="1" ht="20.100000000000001" customHeight="1" x14ac:dyDescent="0.2"/>
    <row r="99" s="161" customFormat="1" ht="20.100000000000001" customHeight="1" x14ac:dyDescent="0.2"/>
    <row r="100" s="161" customFormat="1" ht="20.100000000000001" customHeight="1" x14ac:dyDescent="0.2"/>
    <row r="101" s="161" customFormat="1" ht="20.100000000000001" customHeight="1" x14ac:dyDescent="0.2"/>
    <row r="102" s="161" customFormat="1" ht="20.100000000000001" customHeight="1" x14ac:dyDescent="0.2"/>
    <row r="103" s="161" customFormat="1" ht="20.100000000000001" customHeight="1" x14ac:dyDescent="0.2"/>
    <row r="104" s="161" customFormat="1" ht="20.100000000000001" customHeight="1" x14ac:dyDescent="0.2"/>
    <row r="105" s="161" customFormat="1" ht="20.100000000000001" customHeight="1" x14ac:dyDescent="0.2"/>
    <row r="106" s="161" customFormat="1" ht="20.100000000000001" customHeight="1" x14ac:dyDescent="0.2"/>
    <row r="107" s="161" customFormat="1" ht="20.100000000000001" customHeight="1" x14ac:dyDescent="0.2"/>
    <row r="108" s="161" customFormat="1" ht="20.100000000000001" customHeight="1" x14ac:dyDescent="0.2"/>
    <row r="109" s="161" customFormat="1" ht="20.100000000000001" customHeight="1" x14ac:dyDescent="0.2"/>
    <row r="110" s="161" customFormat="1" ht="20.100000000000001" customHeight="1" x14ac:dyDescent="0.2"/>
    <row r="111" s="161" customFormat="1" ht="20.100000000000001" customHeight="1" x14ac:dyDescent="0.2"/>
    <row r="112" s="161" customFormat="1" ht="20.100000000000001" customHeight="1" x14ac:dyDescent="0.2"/>
    <row r="113" s="161" customFormat="1" ht="20.100000000000001" customHeight="1" x14ac:dyDescent="0.2"/>
    <row r="114" s="161" customFormat="1" ht="20.100000000000001" customHeight="1" x14ac:dyDescent="0.2"/>
    <row r="115" s="161" customFormat="1" ht="20.100000000000001" customHeight="1" x14ac:dyDescent="0.2"/>
    <row r="116" s="161" customFormat="1" ht="20.100000000000001" customHeight="1" x14ac:dyDescent="0.2"/>
    <row r="117" s="161" customFormat="1" ht="20.100000000000001" customHeight="1" x14ac:dyDescent="0.2"/>
    <row r="118" s="161" customFormat="1" ht="20.100000000000001" customHeight="1" x14ac:dyDescent="0.2"/>
    <row r="119" s="161" customFormat="1" ht="20.100000000000001" customHeight="1" x14ac:dyDescent="0.2"/>
    <row r="120" s="161" customFormat="1" ht="20.100000000000001" customHeight="1" x14ac:dyDescent="0.2"/>
    <row r="121" s="161" customFormat="1" ht="20.100000000000001" customHeight="1" x14ac:dyDescent="0.2"/>
    <row r="122" s="161" customFormat="1" ht="20.100000000000001" customHeight="1" x14ac:dyDescent="0.2"/>
    <row r="123" s="161" customFormat="1" ht="20.100000000000001" customHeight="1" x14ac:dyDescent="0.2"/>
    <row r="124" s="161" customFormat="1" ht="20.100000000000001" customHeight="1" x14ac:dyDescent="0.2"/>
    <row r="125" s="161" customFormat="1" ht="20.100000000000001" customHeight="1" x14ac:dyDescent="0.2"/>
    <row r="126" s="161" customFormat="1" ht="20.100000000000001" customHeight="1" x14ac:dyDescent="0.2"/>
    <row r="127" s="161" customFormat="1" ht="20.100000000000001" customHeight="1" x14ac:dyDescent="0.2"/>
    <row r="128" s="161" customFormat="1" ht="20.100000000000001" customHeight="1" x14ac:dyDescent="0.2"/>
    <row r="129" s="161" customFormat="1" ht="20.100000000000001" customHeight="1" x14ac:dyDescent="0.2"/>
    <row r="130" s="161" customFormat="1" ht="20.100000000000001" customHeight="1" x14ac:dyDescent="0.2"/>
    <row r="131" s="161" customFormat="1" ht="20.100000000000001" customHeight="1" x14ac:dyDescent="0.2"/>
    <row r="132" s="161" customFormat="1" ht="20.100000000000001" customHeight="1" x14ac:dyDescent="0.2"/>
    <row r="133" s="161" customFormat="1" ht="20.100000000000001" customHeight="1" x14ac:dyDescent="0.2"/>
    <row r="134" s="161" customFormat="1" ht="20.100000000000001" customHeight="1" x14ac:dyDescent="0.2"/>
    <row r="135" s="161" customFormat="1" ht="20.100000000000001" customHeight="1" x14ac:dyDescent="0.2"/>
    <row r="136" s="161" customFormat="1" ht="20.100000000000001" customHeight="1" x14ac:dyDescent="0.2"/>
    <row r="137" s="161" customFormat="1" ht="20.100000000000001" customHeight="1" x14ac:dyDescent="0.2"/>
    <row r="138" s="161" customFormat="1" ht="20.100000000000001" customHeight="1" x14ac:dyDescent="0.2"/>
    <row r="139" s="161" customFormat="1" ht="20.100000000000001" customHeight="1" x14ac:dyDescent="0.2"/>
    <row r="140" s="161" customFormat="1" ht="20.100000000000001" customHeight="1" x14ac:dyDescent="0.2"/>
    <row r="141" s="161" customFormat="1" ht="20.100000000000001" customHeight="1" x14ac:dyDescent="0.2"/>
    <row r="142" s="161" customFormat="1" ht="20.100000000000001" customHeight="1" x14ac:dyDescent="0.2"/>
    <row r="143" s="161" customFormat="1" ht="20.100000000000001" customHeight="1" x14ac:dyDescent="0.2"/>
    <row r="144" s="161" customFormat="1" ht="20.100000000000001" customHeight="1" x14ac:dyDescent="0.2"/>
    <row r="145" s="161" customFormat="1" ht="20.100000000000001" customHeight="1" x14ac:dyDescent="0.2"/>
    <row r="146" s="161" customFormat="1" ht="20.100000000000001" customHeight="1" x14ac:dyDescent="0.2"/>
    <row r="147" s="161" customFormat="1" ht="20.100000000000001" customHeight="1" x14ac:dyDescent="0.2"/>
    <row r="148" s="161" customFormat="1" ht="20.100000000000001" customHeight="1" x14ac:dyDescent="0.2"/>
    <row r="149" s="161" customFormat="1" ht="20.100000000000001" customHeight="1" x14ac:dyDescent="0.2"/>
    <row r="150" s="161" customFormat="1" ht="20.100000000000001" customHeight="1" x14ac:dyDescent="0.2"/>
    <row r="151" s="161" customFormat="1" ht="20.100000000000001" customHeight="1" x14ac:dyDescent="0.2"/>
    <row r="152" s="161" customFormat="1" ht="20.100000000000001" customHeight="1" x14ac:dyDescent="0.2"/>
    <row r="153" s="161" customFormat="1" ht="20.100000000000001" customHeight="1" x14ac:dyDescent="0.2"/>
    <row r="154" s="161" customFormat="1" ht="20.100000000000001" customHeight="1" x14ac:dyDescent="0.2"/>
    <row r="155" s="161" customFormat="1" ht="20.100000000000001" customHeight="1" x14ac:dyDescent="0.2"/>
    <row r="156" s="161" customFormat="1" ht="20.100000000000001" customHeight="1" x14ac:dyDescent="0.2"/>
    <row r="157" s="161" customFormat="1" ht="20.100000000000001" customHeight="1" x14ac:dyDescent="0.2"/>
    <row r="158" s="161" customFormat="1" ht="20.100000000000001" customHeight="1" x14ac:dyDescent="0.2"/>
    <row r="159" s="161" customFormat="1" ht="20.100000000000001" customHeight="1" x14ac:dyDescent="0.2"/>
    <row r="160" s="161" customFormat="1" ht="20.100000000000001" customHeight="1" x14ac:dyDescent="0.2"/>
    <row r="161" s="161" customFormat="1" ht="20.100000000000001" customHeight="1" x14ac:dyDescent="0.2"/>
    <row r="162" s="161" customFormat="1" ht="20.100000000000001" customHeight="1" x14ac:dyDescent="0.2"/>
    <row r="163" s="161" customFormat="1" ht="20.100000000000001" customHeight="1" x14ac:dyDescent="0.2"/>
    <row r="164" s="161" customFormat="1" ht="20.100000000000001" customHeight="1" x14ac:dyDescent="0.2"/>
    <row r="165" s="161" customFormat="1" ht="20.100000000000001" customHeight="1" x14ac:dyDescent="0.2"/>
    <row r="166" s="161" customFormat="1" ht="20.100000000000001" customHeight="1" x14ac:dyDescent="0.2"/>
    <row r="167" s="161" customFormat="1" ht="20.100000000000001" customHeight="1" x14ac:dyDescent="0.2"/>
    <row r="168" s="161" customFormat="1" ht="20.100000000000001" customHeight="1" x14ac:dyDescent="0.2"/>
    <row r="169" s="161" customFormat="1" ht="20.100000000000001" customHeight="1" x14ac:dyDescent="0.2"/>
    <row r="170" s="161" customFormat="1" ht="20.100000000000001" customHeight="1" x14ac:dyDescent="0.2"/>
    <row r="171" s="161" customFormat="1" ht="20.100000000000001" customHeight="1" x14ac:dyDescent="0.2"/>
    <row r="172" s="161" customFormat="1" ht="20.100000000000001" customHeight="1" x14ac:dyDescent="0.2"/>
    <row r="173" s="161" customFormat="1" ht="20.100000000000001" customHeight="1" x14ac:dyDescent="0.2"/>
    <row r="174" s="161" customFormat="1" ht="20.100000000000001" customHeight="1" x14ac:dyDescent="0.2"/>
    <row r="175" s="161" customFormat="1" ht="20.100000000000001" customHeight="1" x14ac:dyDescent="0.2"/>
    <row r="176" s="161" customFormat="1" ht="20.100000000000001" customHeight="1" x14ac:dyDescent="0.2"/>
    <row r="177" s="161" customFormat="1" ht="20.100000000000001" customHeight="1" x14ac:dyDescent="0.2"/>
    <row r="178" s="161" customFormat="1" ht="20.100000000000001" customHeight="1" x14ac:dyDescent="0.2"/>
    <row r="179" s="161" customFormat="1" ht="20.100000000000001" customHeight="1" x14ac:dyDescent="0.2"/>
    <row r="180" s="161" customFormat="1" ht="20.100000000000001" customHeight="1" x14ac:dyDescent="0.2"/>
    <row r="181" s="161" customFormat="1" ht="20.100000000000001" customHeight="1" x14ac:dyDescent="0.2"/>
    <row r="182" s="161" customFormat="1" ht="20.100000000000001" customHeight="1" x14ac:dyDescent="0.2"/>
    <row r="183" s="161" customFormat="1" ht="20.100000000000001" customHeight="1" x14ac:dyDescent="0.2"/>
    <row r="184" s="161" customFormat="1" ht="20.100000000000001" customHeight="1" x14ac:dyDescent="0.2"/>
    <row r="185" s="161" customFormat="1" ht="20.100000000000001" customHeight="1" x14ac:dyDescent="0.2"/>
    <row r="186" s="161" customFormat="1" ht="20.100000000000001" customHeight="1" x14ac:dyDescent="0.2"/>
    <row r="187" s="161" customFormat="1" ht="20.100000000000001" customHeight="1" x14ac:dyDescent="0.2"/>
    <row r="188" s="161" customFormat="1" ht="20.100000000000001" customHeight="1" x14ac:dyDescent="0.2"/>
    <row r="189" s="161" customFormat="1" ht="20.100000000000001" customHeight="1" x14ac:dyDescent="0.2"/>
    <row r="190" s="161" customFormat="1" ht="20.100000000000001" customHeight="1" x14ac:dyDescent="0.2"/>
    <row r="191" s="161" customFormat="1" ht="20.100000000000001" customHeight="1" x14ac:dyDescent="0.2"/>
    <row r="192" s="161" customFormat="1" ht="20.100000000000001" customHeight="1" x14ac:dyDescent="0.2"/>
    <row r="193" s="161" customFormat="1" ht="20.100000000000001" customHeight="1" x14ac:dyDescent="0.2"/>
    <row r="194" s="161" customFormat="1" ht="20.100000000000001" customHeight="1" x14ac:dyDescent="0.2"/>
    <row r="195" s="161" customFormat="1" ht="20.100000000000001" customHeight="1" x14ac:dyDescent="0.2"/>
    <row r="196" s="161" customFormat="1" ht="20.100000000000001" customHeight="1" x14ac:dyDescent="0.2"/>
    <row r="197" s="161" customFormat="1" ht="20.100000000000001" customHeight="1" x14ac:dyDescent="0.2"/>
    <row r="198" s="161" customFormat="1" ht="20.100000000000001" customHeight="1" x14ac:dyDescent="0.2"/>
    <row r="199" s="161" customFormat="1" ht="20.100000000000001" customHeight="1" x14ac:dyDescent="0.2"/>
    <row r="200" s="161" customFormat="1" ht="20.100000000000001" customHeight="1" x14ac:dyDescent="0.2"/>
    <row r="201" s="161" customFormat="1" ht="20.100000000000001" customHeight="1" x14ac:dyDescent="0.2"/>
    <row r="202" s="161" customFormat="1" ht="20.100000000000001" customHeight="1" x14ac:dyDescent="0.2"/>
    <row r="203" s="161" customFormat="1" ht="20.100000000000001" customHeight="1" x14ac:dyDescent="0.2"/>
    <row r="204" s="161" customFormat="1" ht="20.100000000000001" customHeight="1" x14ac:dyDescent="0.2"/>
    <row r="205" s="161" customFormat="1" ht="20.100000000000001" customHeight="1" x14ac:dyDescent="0.2"/>
    <row r="206" s="161" customFormat="1" ht="20.100000000000001" customHeight="1" x14ac:dyDescent="0.2"/>
    <row r="207" s="161" customFormat="1" ht="20.100000000000001" customHeight="1" x14ac:dyDescent="0.2"/>
    <row r="208" s="161" customFormat="1" ht="20.100000000000001" customHeight="1" x14ac:dyDescent="0.2"/>
    <row r="209" s="161" customFormat="1" ht="20.100000000000001" customHeight="1" x14ac:dyDescent="0.2"/>
    <row r="210" s="161" customFormat="1" ht="20.100000000000001" customHeight="1" x14ac:dyDescent="0.2"/>
    <row r="211" s="161" customFormat="1" ht="20.100000000000001" customHeight="1" x14ac:dyDescent="0.2"/>
    <row r="212" s="161" customFormat="1" ht="20.100000000000001" customHeight="1" x14ac:dyDescent="0.2"/>
    <row r="213" s="161" customFormat="1" ht="20.100000000000001" customHeight="1" x14ac:dyDescent="0.2"/>
    <row r="214" s="161" customFormat="1" ht="20.100000000000001" customHeight="1" x14ac:dyDescent="0.2"/>
    <row r="215" s="161" customFormat="1" ht="20.100000000000001" customHeight="1" x14ac:dyDescent="0.2"/>
    <row r="216" s="161" customFormat="1" ht="20.100000000000001" customHeight="1" x14ac:dyDescent="0.2"/>
    <row r="217" s="161" customFormat="1" ht="20.100000000000001" customHeight="1" x14ac:dyDescent="0.2"/>
    <row r="218" s="161" customFormat="1" ht="20.100000000000001" customHeight="1" x14ac:dyDescent="0.2"/>
    <row r="219" s="161" customFormat="1" ht="20.100000000000001" customHeight="1" x14ac:dyDescent="0.2"/>
    <row r="220" s="161" customFormat="1" ht="20.100000000000001" customHeight="1" x14ac:dyDescent="0.2"/>
    <row r="221" s="161" customFormat="1" ht="20.100000000000001" customHeight="1" x14ac:dyDescent="0.2"/>
    <row r="222" s="161" customFormat="1" ht="20.100000000000001" customHeight="1" x14ac:dyDescent="0.2"/>
    <row r="223" s="161" customFormat="1" ht="20.100000000000001" customHeight="1" x14ac:dyDescent="0.2"/>
    <row r="224" s="161" customFormat="1" ht="20.100000000000001" customHeight="1" x14ac:dyDescent="0.2"/>
    <row r="225" s="161" customFormat="1" ht="20.100000000000001" customHeight="1" x14ac:dyDescent="0.2"/>
    <row r="226" s="161" customFormat="1" ht="20.100000000000001" customHeight="1" x14ac:dyDescent="0.2"/>
    <row r="227" s="161" customFormat="1" ht="20.100000000000001" customHeight="1" x14ac:dyDescent="0.2"/>
    <row r="228" s="161" customFormat="1" ht="20.100000000000001" customHeight="1" x14ac:dyDescent="0.2"/>
    <row r="229" s="161" customFormat="1" ht="20.100000000000001" customHeight="1" x14ac:dyDescent="0.2"/>
    <row r="230" s="161" customFormat="1" ht="20.100000000000001" customHeight="1" x14ac:dyDescent="0.2"/>
    <row r="231" s="161" customFormat="1" ht="20.100000000000001" customHeight="1" x14ac:dyDescent="0.2"/>
    <row r="232" s="161" customFormat="1" ht="20.100000000000001" customHeight="1" x14ac:dyDescent="0.2"/>
    <row r="233" s="161" customFormat="1" ht="20.100000000000001" customHeight="1" x14ac:dyDescent="0.2"/>
    <row r="234" s="161" customFormat="1" ht="20.100000000000001" customHeight="1" x14ac:dyDescent="0.2"/>
    <row r="235" s="161" customFormat="1" ht="20.100000000000001" customHeight="1" x14ac:dyDescent="0.2"/>
    <row r="236" s="161" customFormat="1" ht="20.100000000000001" customHeight="1" x14ac:dyDescent="0.2"/>
    <row r="237" s="161" customFormat="1" ht="20.100000000000001" customHeight="1" x14ac:dyDescent="0.2"/>
    <row r="238" s="161" customFormat="1" ht="20.100000000000001" customHeight="1" x14ac:dyDescent="0.2"/>
    <row r="239" s="161" customFormat="1" ht="20.100000000000001" customHeight="1" x14ac:dyDescent="0.2"/>
    <row r="240" s="161" customFormat="1" ht="20.100000000000001" customHeight="1" x14ac:dyDescent="0.2"/>
    <row r="241" s="161" customFormat="1" ht="20.100000000000001" customHeight="1" x14ac:dyDescent="0.2"/>
    <row r="242" s="161" customFormat="1" ht="20.100000000000001" customHeight="1" x14ac:dyDescent="0.2"/>
    <row r="243" s="161" customFormat="1" ht="20.100000000000001" customHeight="1" x14ac:dyDescent="0.2"/>
    <row r="244" s="161" customFormat="1" ht="20.100000000000001" customHeight="1" x14ac:dyDescent="0.2"/>
    <row r="245" s="161" customFormat="1" ht="20.100000000000001" customHeight="1" x14ac:dyDescent="0.2"/>
    <row r="246" s="161" customFormat="1" ht="20.100000000000001" customHeight="1" x14ac:dyDescent="0.2"/>
    <row r="247" s="161" customFormat="1" ht="20.100000000000001" customHeight="1" x14ac:dyDescent="0.2"/>
    <row r="248" s="161" customFormat="1" ht="20.100000000000001" customHeight="1" x14ac:dyDescent="0.2"/>
    <row r="249" s="161" customFormat="1" ht="20.100000000000001" customHeight="1" x14ac:dyDescent="0.2"/>
    <row r="250" s="161" customFormat="1" ht="20.100000000000001" customHeight="1" x14ac:dyDescent="0.2"/>
    <row r="251" s="161" customFormat="1" ht="20.100000000000001" customHeight="1" x14ac:dyDescent="0.2"/>
    <row r="252" s="161" customFormat="1" ht="20.100000000000001" customHeight="1" x14ac:dyDescent="0.2"/>
    <row r="253" s="161" customFormat="1" ht="20.100000000000001" customHeight="1" x14ac:dyDescent="0.2"/>
    <row r="254" s="161" customFormat="1" ht="20.100000000000001" customHeight="1" x14ac:dyDescent="0.2"/>
    <row r="255" s="161" customFormat="1" ht="20.100000000000001" customHeight="1" x14ac:dyDescent="0.2"/>
    <row r="256" s="161" customFormat="1" ht="20.100000000000001" customHeight="1" x14ac:dyDescent="0.2"/>
    <row r="257" s="161" customFormat="1" ht="20.100000000000001" customHeight="1" x14ac:dyDescent="0.2"/>
    <row r="258" s="161" customFormat="1" ht="20.100000000000001" customHeight="1" x14ac:dyDescent="0.2"/>
    <row r="259" s="161" customFormat="1" ht="20.100000000000001" customHeight="1" x14ac:dyDescent="0.2"/>
    <row r="260" s="161" customFormat="1" ht="20.100000000000001" customHeight="1" x14ac:dyDescent="0.2"/>
    <row r="261" s="161" customFormat="1" ht="20.100000000000001" customHeight="1" x14ac:dyDescent="0.2"/>
    <row r="262" s="161" customFormat="1" ht="20.100000000000001" customHeight="1" x14ac:dyDescent="0.2"/>
    <row r="263" s="161" customFormat="1" ht="20.100000000000001" customHeight="1" x14ac:dyDescent="0.2"/>
    <row r="264" s="161" customFormat="1" ht="20.100000000000001" customHeight="1" x14ac:dyDescent="0.2"/>
    <row r="265" s="161" customFormat="1" ht="20.100000000000001" customHeight="1" x14ac:dyDescent="0.2"/>
    <row r="266" s="161" customFormat="1" ht="20.100000000000001" customHeight="1" x14ac:dyDescent="0.2"/>
    <row r="267" s="161" customFormat="1" ht="20.100000000000001" customHeight="1" x14ac:dyDescent="0.2"/>
    <row r="268" s="161" customFormat="1" ht="20.100000000000001" customHeight="1" x14ac:dyDescent="0.2"/>
    <row r="269" s="161" customFormat="1" ht="20.100000000000001" customHeight="1" x14ac:dyDescent="0.2"/>
    <row r="270" s="161" customFormat="1" ht="20.100000000000001" customHeight="1" x14ac:dyDescent="0.2"/>
    <row r="271" s="161" customFormat="1" ht="20.100000000000001" customHeight="1" x14ac:dyDescent="0.2"/>
    <row r="272" s="161" customFormat="1" ht="20.100000000000001" customHeight="1" x14ac:dyDescent="0.2"/>
    <row r="273" s="161" customFormat="1" ht="20.100000000000001" customHeight="1" x14ac:dyDescent="0.2"/>
    <row r="274" s="161" customFormat="1" ht="20.100000000000001" customHeight="1" x14ac:dyDescent="0.2"/>
    <row r="275" s="161" customFormat="1" ht="20.100000000000001" customHeight="1" x14ac:dyDescent="0.2"/>
    <row r="276" s="161" customFormat="1" ht="20.100000000000001" customHeight="1" x14ac:dyDescent="0.2"/>
    <row r="277" s="161" customFormat="1" ht="20.100000000000001" customHeight="1" x14ac:dyDescent="0.2"/>
    <row r="278" s="161" customFormat="1" ht="20.100000000000001" customHeight="1" x14ac:dyDescent="0.2"/>
    <row r="279" s="161" customFormat="1" ht="20.100000000000001" customHeight="1" x14ac:dyDescent="0.2"/>
    <row r="280" s="161" customFormat="1" ht="20.100000000000001" customHeight="1" x14ac:dyDescent="0.2"/>
    <row r="281" s="161" customFormat="1" ht="20.100000000000001" customHeight="1" x14ac:dyDescent="0.2"/>
    <row r="282" s="161" customFormat="1" ht="20.100000000000001" customHeight="1" x14ac:dyDescent="0.2"/>
    <row r="283" s="161" customFormat="1" ht="20.100000000000001" customHeight="1" x14ac:dyDescent="0.2"/>
    <row r="284" s="161" customFormat="1" ht="20.100000000000001" customHeight="1" x14ac:dyDescent="0.2"/>
    <row r="285" s="161" customFormat="1" ht="20.100000000000001" customHeight="1" x14ac:dyDescent="0.2"/>
    <row r="286" s="161" customFormat="1" ht="20.100000000000001" customHeight="1" x14ac:dyDescent="0.2"/>
    <row r="287" s="161" customFormat="1" ht="20.100000000000001" customHeight="1" x14ac:dyDescent="0.2"/>
    <row r="288" s="161" customFormat="1" ht="20.100000000000001" customHeight="1" x14ac:dyDescent="0.2"/>
    <row r="289" s="161" customFormat="1" ht="20.100000000000001" customHeight="1" x14ac:dyDescent="0.2"/>
    <row r="290" s="161" customFormat="1" ht="20.100000000000001" customHeight="1" x14ac:dyDescent="0.2"/>
    <row r="291" s="161" customFormat="1" ht="20.100000000000001" customHeight="1" x14ac:dyDescent="0.2"/>
    <row r="292" s="161" customFormat="1" ht="20.100000000000001" customHeight="1" x14ac:dyDescent="0.2"/>
    <row r="293" s="161" customFormat="1" ht="20.100000000000001" customHeight="1" x14ac:dyDescent="0.2"/>
    <row r="294" ht="20.100000000000001" customHeight="1" x14ac:dyDescent="0.2"/>
    <row r="295" ht="20.100000000000001" customHeight="1" x14ac:dyDescent="0.2"/>
    <row r="296" ht="20.100000000000001" customHeight="1" x14ac:dyDescent="0.2"/>
    <row r="297" ht="20.100000000000001" customHeight="1" x14ac:dyDescent="0.2"/>
    <row r="298" ht="20.100000000000001" customHeight="1" x14ac:dyDescent="0.2"/>
    <row r="299" ht="20.100000000000001" customHeight="1" x14ac:dyDescent="0.2"/>
    <row r="300" ht="20.100000000000001" customHeight="1" x14ac:dyDescent="0.2"/>
    <row r="301" ht="20.100000000000001" customHeight="1" x14ac:dyDescent="0.2"/>
    <row r="302" ht="20.100000000000001" customHeight="1" x14ac:dyDescent="0.2"/>
    <row r="303" ht="20.100000000000001" customHeight="1" x14ac:dyDescent="0.2"/>
    <row r="304" ht="20.100000000000001" customHeight="1" x14ac:dyDescent="0.2"/>
    <row r="305" ht="20.100000000000001" customHeight="1" x14ac:dyDescent="0.2"/>
    <row r="306" ht="20.100000000000001" customHeight="1" x14ac:dyDescent="0.2"/>
    <row r="307" ht="20.100000000000001" customHeight="1" x14ac:dyDescent="0.2"/>
    <row r="308" ht="20.100000000000001" customHeight="1" x14ac:dyDescent="0.2"/>
    <row r="309" ht="20.100000000000001" customHeight="1" x14ac:dyDescent="0.2"/>
    <row r="310" ht="20.100000000000001" customHeight="1" x14ac:dyDescent="0.2"/>
    <row r="311" ht="20.100000000000001" customHeight="1" x14ac:dyDescent="0.2"/>
    <row r="312" ht="20.100000000000001" customHeight="1" x14ac:dyDescent="0.2"/>
    <row r="313" ht="20.100000000000001" customHeight="1" x14ac:dyDescent="0.2"/>
    <row r="314" ht="20.100000000000001" customHeight="1" x14ac:dyDescent="0.2"/>
    <row r="315" ht="20.100000000000001" customHeight="1" x14ac:dyDescent="0.2"/>
    <row r="316" ht="20.100000000000001" customHeight="1" x14ac:dyDescent="0.2"/>
    <row r="317" ht="20.100000000000001" customHeight="1" x14ac:dyDescent="0.2"/>
    <row r="318" ht="20.100000000000001" customHeight="1" x14ac:dyDescent="0.2"/>
    <row r="319" ht="20.100000000000001" customHeight="1" x14ac:dyDescent="0.2"/>
    <row r="320" ht="20.100000000000001" customHeight="1" x14ac:dyDescent="0.2"/>
    <row r="321" ht="20.100000000000001" customHeight="1" x14ac:dyDescent="0.2"/>
    <row r="322" ht="20.100000000000001" customHeight="1" x14ac:dyDescent="0.2"/>
    <row r="323" ht="20.100000000000001" customHeight="1" x14ac:dyDescent="0.2"/>
    <row r="324" ht="20.100000000000001" customHeight="1" x14ac:dyDescent="0.2"/>
    <row r="325" ht="20.100000000000001" customHeight="1" x14ac:dyDescent="0.2"/>
    <row r="326" ht="20.100000000000001" customHeight="1" x14ac:dyDescent="0.2"/>
    <row r="327" ht="20.100000000000001" customHeight="1" x14ac:dyDescent="0.2"/>
    <row r="328" ht="20.100000000000001" customHeight="1" x14ac:dyDescent="0.2"/>
    <row r="329" ht="20.100000000000001" customHeight="1" x14ac:dyDescent="0.2"/>
    <row r="330" ht="20.100000000000001" customHeight="1" x14ac:dyDescent="0.2"/>
    <row r="331" ht="20.100000000000001" customHeight="1" x14ac:dyDescent="0.2"/>
    <row r="332" ht="20.100000000000001" customHeight="1" x14ac:dyDescent="0.2"/>
    <row r="333" ht="20.100000000000001" customHeight="1" x14ac:dyDescent="0.2"/>
    <row r="334" ht="20.100000000000001" customHeight="1" x14ac:dyDescent="0.2"/>
    <row r="335" ht="20.100000000000001" customHeight="1" x14ac:dyDescent="0.2"/>
    <row r="336" ht="20.100000000000001" customHeight="1" x14ac:dyDescent="0.2"/>
    <row r="337" ht="20.100000000000001" customHeight="1" x14ac:dyDescent="0.2"/>
    <row r="338" ht="20.100000000000001" customHeight="1" x14ac:dyDescent="0.2"/>
    <row r="339" ht="20.100000000000001" customHeight="1" x14ac:dyDescent="0.2"/>
    <row r="340" ht="20.100000000000001" customHeight="1" x14ac:dyDescent="0.2"/>
    <row r="341" ht="20.100000000000001" customHeight="1" x14ac:dyDescent="0.2"/>
    <row r="342" ht="20.100000000000001" customHeight="1" x14ac:dyDescent="0.2"/>
    <row r="343" ht="20.100000000000001" customHeight="1" x14ac:dyDescent="0.2"/>
    <row r="344" ht="20.100000000000001" customHeight="1" x14ac:dyDescent="0.2"/>
    <row r="345" ht="20.100000000000001" customHeight="1" x14ac:dyDescent="0.2"/>
    <row r="346" ht="20.100000000000001" customHeight="1" x14ac:dyDescent="0.2"/>
    <row r="347" ht="20.100000000000001" customHeight="1" x14ac:dyDescent="0.2"/>
    <row r="348" ht="20.100000000000001" customHeight="1" x14ac:dyDescent="0.2"/>
    <row r="349" ht="20.100000000000001" customHeight="1" x14ac:dyDescent="0.2"/>
    <row r="350" ht="20.100000000000001" customHeight="1" x14ac:dyDescent="0.2"/>
    <row r="351" ht="20.100000000000001" customHeight="1" x14ac:dyDescent="0.2"/>
    <row r="352" ht="20.100000000000001" customHeight="1" x14ac:dyDescent="0.2"/>
    <row r="353" ht="20.100000000000001" customHeight="1" x14ac:dyDescent="0.2"/>
    <row r="354" ht="20.100000000000001" customHeight="1" x14ac:dyDescent="0.2"/>
    <row r="355" ht="20.100000000000001" customHeight="1" x14ac:dyDescent="0.2"/>
    <row r="356" ht="20.100000000000001" customHeight="1" x14ac:dyDescent="0.2"/>
    <row r="357" ht="20.100000000000001" customHeight="1" x14ac:dyDescent="0.2"/>
    <row r="358" ht="20.100000000000001" customHeight="1" x14ac:dyDescent="0.2"/>
    <row r="359" ht="20.100000000000001" customHeight="1" x14ac:dyDescent="0.2"/>
    <row r="360" ht="20.100000000000001" customHeight="1" x14ac:dyDescent="0.2"/>
    <row r="361" ht="20.100000000000001" customHeight="1" x14ac:dyDescent="0.2"/>
    <row r="362" ht="20.100000000000001" customHeight="1" x14ac:dyDescent="0.2"/>
    <row r="363" ht="20.100000000000001" customHeight="1" x14ac:dyDescent="0.2"/>
    <row r="364" ht="20.100000000000001" customHeight="1" x14ac:dyDescent="0.2"/>
    <row r="365" ht="20.100000000000001" customHeight="1" x14ac:dyDescent="0.2"/>
    <row r="366" ht="20.100000000000001" customHeight="1" x14ac:dyDescent="0.2"/>
    <row r="367" ht="20.100000000000001" customHeight="1" x14ac:dyDescent="0.2"/>
    <row r="368" ht="20.100000000000001" customHeight="1" x14ac:dyDescent="0.2"/>
    <row r="369" ht="20.100000000000001" customHeight="1" x14ac:dyDescent="0.2"/>
    <row r="370" ht="20.100000000000001" customHeight="1" x14ac:dyDescent="0.2"/>
    <row r="371" ht="20.100000000000001" customHeight="1" x14ac:dyDescent="0.2"/>
    <row r="372" ht="20.100000000000001" customHeight="1" x14ac:dyDescent="0.2"/>
    <row r="373" ht="20.100000000000001" customHeight="1" x14ac:dyDescent="0.2"/>
    <row r="374" ht="20.100000000000001" customHeight="1" x14ac:dyDescent="0.2"/>
    <row r="375" ht="20.100000000000001" customHeight="1" x14ac:dyDescent="0.2"/>
    <row r="376" ht="20.100000000000001" customHeight="1" x14ac:dyDescent="0.2"/>
    <row r="377" ht="20.100000000000001" customHeight="1" x14ac:dyDescent="0.2"/>
    <row r="378" ht="20.100000000000001" customHeight="1" x14ac:dyDescent="0.2"/>
    <row r="379" ht="20.100000000000001" customHeight="1" x14ac:dyDescent="0.2"/>
    <row r="380" ht="20.100000000000001" customHeight="1" x14ac:dyDescent="0.2"/>
    <row r="381" ht="20.100000000000001" customHeight="1" x14ac:dyDescent="0.2"/>
    <row r="382" ht="20.100000000000001" customHeight="1" x14ac:dyDescent="0.2"/>
    <row r="383" ht="20.100000000000001" customHeight="1" x14ac:dyDescent="0.2"/>
    <row r="384" ht="20.100000000000001" customHeight="1" x14ac:dyDescent="0.2"/>
    <row r="385" ht="20.100000000000001" customHeight="1" x14ac:dyDescent="0.2"/>
    <row r="386" ht="20.100000000000001" customHeight="1" x14ac:dyDescent="0.2"/>
    <row r="387" ht="20.100000000000001" customHeight="1" x14ac:dyDescent="0.2"/>
    <row r="388" ht="20.100000000000001" customHeight="1" x14ac:dyDescent="0.2"/>
    <row r="389" ht="20.100000000000001" customHeight="1" x14ac:dyDescent="0.2"/>
    <row r="390" ht="20.100000000000001" customHeight="1" x14ac:dyDescent="0.2"/>
    <row r="391" ht="20.100000000000001" customHeight="1" x14ac:dyDescent="0.2"/>
    <row r="392" ht="20.100000000000001" customHeight="1" x14ac:dyDescent="0.2"/>
    <row r="393" ht="20.100000000000001" customHeight="1" x14ac:dyDescent="0.2"/>
    <row r="394" ht="20.100000000000001" customHeight="1" x14ac:dyDescent="0.2"/>
    <row r="395" ht="20.100000000000001" customHeight="1" x14ac:dyDescent="0.2"/>
    <row r="396" ht="20.100000000000001" customHeight="1" x14ac:dyDescent="0.2"/>
    <row r="397" ht="20.100000000000001" customHeight="1" x14ac:dyDescent="0.2"/>
    <row r="398" ht="20.100000000000001" customHeight="1" x14ac:dyDescent="0.2"/>
    <row r="399" ht="20.100000000000001" customHeight="1" x14ac:dyDescent="0.2"/>
    <row r="400" ht="20.100000000000001" customHeight="1" x14ac:dyDescent="0.2"/>
    <row r="401" ht="20.100000000000001" customHeight="1" x14ac:dyDescent="0.2"/>
    <row r="402" ht="20.100000000000001" customHeight="1" x14ac:dyDescent="0.2"/>
    <row r="403" ht="20.100000000000001" customHeight="1" x14ac:dyDescent="0.2"/>
    <row r="404" ht="20.100000000000001" customHeight="1" x14ac:dyDescent="0.2"/>
    <row r="405" ht="20.100000000000001" customHeight="1" x14ac:dyDescent="0.2"/>
    <row r="406" ht="20.100000000000001" customHeight="1" x14ac:dyDescent="0.2"/>
    <row r="407" ht="20.100000000000001" customHeight="1" x14ac:dyDescent="0.2"/>
    <row r="408" ht="20.100000000000001" customHeight="1" x14ac:dyDescent="0.2"/>
    <row r="409" ht="20.100000000000001" customHeight="1" x14ac:dyDescent="0.2"/>
    <row r="410" ht="20.100000000000001" customHeight="1" x14ac:dyDescent="0.2"/>
    <row r="411" ht="20.100000000000001" customHeight="1" x14ac:dyDescent="0.2"/>
    <row r="412" ht="20.100000000000001" customHeight="1" x14ac:dyDescent="0.2"/>
    <row r="413" ht="20.100000000000001" customHeight="1" x14ac:dyDescent="0.2"/>
    <row r="414" ht="20.100000000000001" customHeight="1" x14ac:dyDescent="0.2"/>
    <row r="415" ht="20.100000000000001" customHeight="1" x14ac:dyDescent="0.2"/>
    <row r="416" ht="20.100000000000001" customHeight="1" x14ac:dyDescent="0.2"/>
    <row r="417" ht="20.100000000000001" customHeight="1" x14ac:dyDescent="0.2"/>
    <row r="418" ht="20.100000000000001" customHeight="1" x14ac:dyDescent="0.2"/>
    <row r="419" ht="20.100000000000001" customHeight="1" x14ac:dyDescent="0.2"/>
    <row r="420" ht="20.100000000000001" customHeight="1" x14ac:dyDescent="0.2"/>
    <row r="421" ht="20.100000000000001" customHeight="1" x14ac:dyDescent="0.2"/>
    <row r="422" ht="20.100000000000001" customHeight="1" x14ac:dyDescent="0.2"/>
    <row r="423" ht="20.100000000000001" customHeight="1" x14ac:dyDescent="0.2"/>
    <row r="424" ht="20.100000000000001" customHeight="1" x14ac:dyDescent="0.2"/>
    <row r="425" ht="20.100000000000001" customHeight="1" x14ac:dyDescent="0.2"/>
    <row r="426" ht="20.100000000000001" customHeight="1" x14ac:dyDescent="0.2"/>
    <row r="427" ht="20.100000000000001" customHeight="1" x14ac:dyDescent="0.2"/>
    <row r="428" ht="20.100000000000001" customHeight="1" x14ac:dyDescent="0.2"/>
    <row r="429" ht="20.100000000000001" customHeight="1" x14ac:dyDescent="0.2"/>
    <row r="430" ht="20.100000000000001" customHeight="1" x14ac:dyDescent="0.2"/>
    <row r="431" ht="20.100000000000001" customHeight="1" x14ac:dyDescent="0.2"/>
    <row r="432" ht="20.100000000000001" customHeight="1" x14ac:dyDescent="0.2"/>
    <row r="433" ht="20.100000000000001" customHeight="1" x14ac:dyDescent="0.2"/>
    <row r="434" ht="20.100000000000001" customHeight="1" x14ac:dyDescent="0.2"/>
    <row r="435" ht="20.100000000000001" customHeight="1" x14ac:dyDescent="0.2"/>
    <row r="436" ht="20.100000000000001" customHeight="1" x14ac:dyDescent="0.2"/>
    <row r="437" ht="20.100000000000001" customHeight="1" x14ac:dyDescent="0.2"/>
    <row r="438" ht="20.100000000000001" customHeight="1" x14ac:dyDescent="0.2"/>
    <row r="439" ht="20.100000000000001" customHeight="1" x14ac:dyDescent="0.2"/>
    <row r="440" ht="20.100000000000001" customHeight="1" x14ac:dyDescent="0.2"/>
    <row r="441" ht="20.100000000000001" customHeight="1" x14ac:dyDescent="0.2"/>
    <row r="442" ht="20.100000000000001" customHeight="1" x14ac:dyDescent="0.2"/>
    <row r="443" ht="20.100000000000001" customHeight="1" x14ac:dyDescent="0.2"/>
    <row r="444" ht="20.100000000000001" customHeight="1" x14ac:dyDescent="0.2"/>
    <row r="445" ht="20.100000000000001" customHeight="1" x14ac:dyDescent="0.2"/>
    <row r="446" ht="20.100000000000001" customHeight="1" x14ac:dyDescent="0.2"/>
    <row r="447" ht="20.100000000000001" customHeight="1" x14ac:dyDescent="0.2"/>
    <row r="448" ht="20.100000000000001" customHeight="1" x14ac:dyDescent="0.2"/>
    <row r="449" ht="20.100000000000001" customHeight="1" x14ac:dyDescent="0.2"/>
    <row r="450" ht="20.100000000000001" customHeight="1" x14ac:dyDescent="0.2"/>
    <row r="451" ht="20.100000000000001" customHeight="1" x14ac:dyDescent="0.2"/>
    <row r="452" ht="20.100000000000001" customHeight="1" x14ac:dyDescent="0.2"/>
    <row r="453" ht="20.100000000000001" customHeight="1" x14ac:dyDescent="0.2"/>
    <row r="454" ht="20.100000000000001" customHeight="1" x14ac:dyDescent="0.2"/>
    <row r="455" ht="20.100000000000001" customHeight="1" x14ac:dyDescent="0.2"/>
    <row r="456" ht="20.100000000000001" customHeight="1" x14ac:dyDescent="0.2"/>
    <row r="457" ht="20.100000000000001" customHeight="1" x14ac:dyDescent="0.2"/>
    <row r="458" ht="20.100000000000001" customHeight="1" x14ac:dyDescent="0.2"/>
    <row r="459" ht="20.100000000000001" customHeight="1" x14ac:dyDescent="0.2"/>
    <row r="460" ht="20.100000000000001" customHeight="1" x14ac:dyDescent="0.2"/>
    <row r="461" ht="20.100000000000001" customHeight="1" x14ac:dyDescent="0.2"/>
    <row r="462" ht="20.100000000000001" customHeight="1" x14ac:dyDescent="0.2"/>
    <row r="463" ht="20.100000000000001" customHeight="1" x14ac:dyDescent="0.2"/>
    <row r="464" ht="20.100000000000001" customHeight="1" x14ac:dyDescent="0.2"/>
    <row r="465" ht="20.100000000000001" customHeight="1" x14ac:dyDescent="0.2"/>
    <row r="466" ht="20.100000000000001" customHeight="1" x14ac:dyDescent="0.2"/>
    <row r="467" ht="20.100000000000001" customHeight="1" x14ac:dyDescent="0.2"/>
    <row r="468" ht="20.100000000000001" customHeight="1" x14ac:dyDescent="0.2"/>
    <row r="469" ht="20.100000000000001" customHeight="1" x14ac:dyDescent="0.2"/>
    <row r="470" ht="20.100000000000001" customHeight="1" x14ac:dyDescent="0.2"/>
    <row r="471" ht="20.100000000000001" customHeight="1" x14ac:dyDescent="0.2"/>
    <row r="472" ht="20.100000000000001" customHeight="1" x14ac:dyDescent="0.2"/>
    <row r="473" ht="20.100000000000001" customHeight="1" x14ac:dyDescent="0.2"/>
    <row r="474" ht="20.100000000000001" customHeight="1" x14ac:dyDescent="0.2"/>
    <row r="475" ht="20.100000000000001" customHeight="1" x14ac:dyDescent="0.2"/>
    <row r="476" ht="20.100000000000001" customHeight="1" x14ac:dyDescent="0.2"/>
    <row r="477" ht="20.100000000000001" customHeight="1" x14ac:dyDescent="0.2"/>
    <row r="478" ht="20.100000000000001" customHeight="1" x14ac:dyDescent="0.2"/>
    <row r="479" ht="20.100000000000001" customHeight="1" x14ac:dyDescent="0.2"/>
    <row r="480" ht="20.100000000000001" customHeight="1" x14ac:dyDescent="0.2"/>
    <row r="481" ht="20.100000000000001" customHeight="1" x14ac:dyDescent="0.2"/>
    <row r="482" ht="20.100000000000001" customHeight="1" x14ac:dyDescent="0.2"/>
    <row r="483" ht="20.100000000000001" customHeight="1" x14ac:dyDescent="0.2"/>
    <row r="484" ht="20.100000000000001" customHeight="1" x14ac:dyDescent="0.2"/>
    <row r="485" ht="20.100000000000001" customHeight="1" x14ac:dyDescent="0.2"/>
    <row r="486" ht="20.100000000000001" customHeight="1" x14ac:dyDescent="0.2"/>
    <row r="487" ht="20.100000000000001" customHeight="1" x14ac:dyDescent="0.2"/>
    <row r="488" ht="20.100000000000001" customHeight="1" x14ac:dyDescent="0.2"/>
    <row r="489" ht="20.100000000000001" customHeight="1" x14ac:dyDescent="0.2"/>
    <row r="490" ht="20.100000000000001" customHeight="1" x14ac:dyDescent="0.2"/>
    <row r="491" ht="20.100000000000001" customHeight="1" x14ac:dyDescent="0.2"/>
    <row r="492" ht="20.100000000000001" customHeight="1" x14ac:dyDescent="0.2"/>
    <row r="493" ht="20.100000000000001" customHeight="1" x14ac:dyDescent="0.2"/>
    <row r="494" ht="20.100000000000001" customHeight="1" x14ac:dyDescent="0.2"/>
    <row r="495" ht="20.100000000000001" customHeight="1" x14ac:dyDescent="0.2"/>
    <row r="496" ht="20.100000000000001" customHeight="1" x14ac:dyDescent="0.2"/>
    <row r="497" ht="20.100000000000001" customHeight="1" x14ac:dyDescent="0.2"/>
    <row r="498" ht="20.100000000000001" customHeight="1" x14ac:dyDescent="0.2"/>
    <row r="499" ht="20.100000000000001" customHeight="1" x14ac:dyDescent="0.2"/>
    <row r="500" ht="20.100000000000001" customHeight="1" x14ac:dyDescent="0.2"/>
    <row r="501" ht="20.100000000000001" customHeight="1" x14ac:dyDescent="0.2"/>
    <row r="502" ht="20.100000000000001" customHeight="1" x14ac:dyDescent="0.2"/>
    <row r="503" ht="20.100000000000001" customHeight="1" x14ac:dyDescent="0.2"/>
    <row r="504" ht="20.100000000000001" customHeight="1" x14ac:dyDescent="0.2"/>
    <row r="505" ht="20.100000000000001" customHeight="1" x14ac:dyDescent="0.2"/>
    <row r="506" ht="20.100000000000001" customHeight="1" x14ac:dyDescent="0.2"/>
    <row r="507" ht="20.100000000000001" customHeight="1" x14ac:dyDescent="0.2"/>
    <row r="508" ht="20.100000000000001" customHeight="1" x14ac:dyDescent="0.2"/>
    <row r="509" ht="20.100000000000001" customHeight="1" x14ac:dyDescent="0.2"/>
    <row r="510" ht="20.100000000000001" customHeight="1" x14ac:dyDescent="0.2"/>
    <row r="511" ht="20.100000000000001" customHeight="1" x14ac:dyDescent="0.2"/>
    <row r="512" ht="20.100000000000001" customHeight="1" x14ac:dyDescent="0.2"/>
    <row r="513" ht="20.100000000000001" customHeight="1" x14ac:dyDescent="0.2"/>
    <row r="514" ht="20.100000000000001" customHeight="1" x14ac:dyDescent="0.2"/>
    <row r="515" ht="20.100000000000001" customHeight="1" x14ac:dyDescent="0.2"/>
    <row r="516" ht="20.100000000000001" customHeight="1" x14ac:dyDescent="0.2"/>
    <row r="517" ht="20.100000000000001" customHeight="1" x14ac:dyDescent="0.2"/>
    <row r="518" ht="20.100000000000001" customHeight="1" x14ac:dyDescent="0.2"/>
    <row r="519" ht="20.100000000000001" customHeight="1" x14ac:dyDescent="0.2"/>
    <row r="520" ht="20.100000000000001" customHeight="1" x14ac:dyDescent="0.2"/>
    <row r="521" ht="20.100000000000001" customHeight="1" x14ac:dyDescent="0.2"/>
    <row r="522" ht="20.100000000000001" customHeight="1" x14ac:dyDescent="0.2"/>
    <row r="523" ht="20.100000000000001" customHeight="1" x14ac:dyDescent="0.2"/>
    <row r="524" ht="20.100000000000001" customHeight="1" x14ac:dyDescent="0.2"/>
    <row r="525" ht="20.100000000000001" customHeight="1" x14ac:dyDescent="0.2"/>
    <row r="526" ht="20.100000000000001" customHeight="1" x14ac:dyDescent="0.2"/>
    <row r="527" ht="20.100000000000001" customHeight="1" x14ac:dyDescent="0.2"/>
    <row r="528" ht="20.100000000000001" customHeight="1" x14ac:dyDescent="0.2"/>
    <row r="529" ht="20.100000000000001" customHeight="1" x14ac:dyDescent="0.2"/>
    <row r="530" ht="20.100000000000001" customHeight="1" x14ac:dyDescent="0.2"/>
    <row r="531" ht="20.100000000000001" customHeight="1" x14ac:dyDescent="0.2"/>
    <row r="532" ht="20.100000000000001" customHeight="1" x14ac:dyDescent="0.2"/>
    <row r="533" ht="20.100000000000001" customHeight="1" x14ac:dyDescent="0.2"/>
    <row r="534" ht="20.100000000000001" customHeight="1" x14ac:dyDescent="0.2"/>
    <row r="535" ht="20.100000000000001" customHeight="1" x14ac:dyDescent="0.2"/>
    <row r="536" ht="20.100000000000001" customHeight="1" x14ac:dyDescent="0.2"/>
    <row r="537" ht="20.100000000000001" customHeight="1" x14ac:dyDescent="0.2"/>
    <row r="538" ht="20.100000000000001" customHeight="1" x14ac:dyDescent="0.2"/>
    <row r="539" ht="20.100000000000001" customHeight="1" x14ac:dyDescent="0.2"/>
    <row r="540" ht="20.100000000000001" customHeight="1" x14ac:dyDescent="0.2"/>
    <row r="541" ht="20.100000000000001" customHeight="1" x14ac:dyDescent="0.2"/>
    <row r="542" ht="20.100000000000001" customHeight="1" x14ac:dyDescent="0.2"/>
    <row r="543" ht="20.100000000000001" customHeight="1" x14ac:dyDescent="0.2"/>
    <row r="544" ht="20.100000000000001" customHeight="1" x14ac:dyDescent="0.2"/>
    <row r="545" ht="20.100000000000001" customHeight="1" x14ac:dyDescent="0.2"/>
    <row r="546" ht="20.100000000000001" customHeight="1" x14ac:dyDescent="0.2"/>
    <row r="547" ht="20.100000000000001" customHeight="1" x14ac:dyDescent="0.2"/>
    <row r="548" ht="20.100000000000001" customHeight="1" x14ac:dyDescent="0.2"/>
    <row r="549" ht="20.100000000000001" customHeight="1" x14ac:dyDescent="0.2"/>
    <row r="550" ht="20.100000000000001" customHeight="1" x14ac:dyDescent="0.2"/>
    <row r="551" ht="20.100000000000001" customHeight="1" x14ac:dyDescent="0.2"/>
    <row r="552" ht="20.100000000000001" customHeight="1" x14ac:dyDescent="0.2"/>
    <row r="553" ht="20.100000000000001" customHeight="1" x14ac:dyDescent="0.2"/>
    <row r="554" ht="20.100000000000001" customHeight="1" x14ac:dyDescent="0.2"/>
    <row r="555" ht="20.100000000000001" customHeight="1" x14ac:dyDescent="0.2"/>
    <row r="556" ht="20.100000000000001" customHeight="1" x14ac:dyDescent="0.2"/>
    <row r="557" ht="20.100000000000001" customHeight="1" x14ac:dyDescent="0.2"/>
    <row r="558" ht="20.100000000000001" customHeight="1" x14ac:dyDescent="0.2"/>
    <row r="559" ht="20.100000000000001" customHeight="1" x14ac:dyDescent="0.2"/>
    <row r="560" ht="20.100000000000001" customHeight="1" x14ac:dyDescent="0.2"/>
    <row r="561" ht="20.100000000000001" customHeight="1" x14ac:dyDescent="0.2"/>
    <row r="562" ht="20.100000000000001" customHeight="1" x14ac:dyDescent="0.2"/>
    <row r="563" ht="20.100000000000001" customHeight="1" x14ac:dyDescent="0.2"/>
    <row r="564" ht="20.100000000000001" customHeight="1" x14ac:dyDescent="0.2"/>
    <row r="565" ht="20.100000000000001" customHeight="1" x14ac:dyDescent="0.2"/>
    <row r="566" ht="20.100000000000001" customHeight="1" x14ac:dyDescent="0.2"/>
    <row r="567" ht="20.100000000000001" customHeight="1" x14ac:dyDescent="0.2"/>
    <row r="568" ht="20.100000000000001" customHeight="1" x14ac:dyDescent="0.2"/>
    <row r="569" ht="20.100000000000001" customHeight="1" x14ac:dyDescent="0.2"/>
    <row r="570" ht="20.100000000000001" customHeight="1" x14ac:dyDescent="0.2"/>
    <row r="571" ht="20.100000000000001" customHeight="1" x14ac:dyDescent="0.2"/>
    <row r="572" ht="20.100000000000001" customHeight="1" x14ac:dyDescent="0.2"/>
    <row r="573" ht="20.100000000000001" customHeight="1" x14ac:dyDescent="0.2"/>
    <row r="574" ht="20.100000000000001" customHeight="1" x14ac:dyDescent="0.2"/>
    <row r="575" ht="20.100000000000001" customHeight="1" x14ac:dyDescent="0.2"/>
    <row r="576" ht="20.100000000000001" customHeight="1" x14ac:dyDescent="0.2"/>
    <row r="577" ht="20.100000000000001" customHeight="1" x14ac:dyDescent="0.2"/>
    <row r="578" ht="20.100000000000001" customHeight="1" x14ac:dyDescent="0.2"/>
    <row r="579" ht="20.100000000000001" customHeight="1" x14ac:dyDescent="0.2"/>
    <row r="580" ht="20.100000000000001" customHeight="1" x14ac:dyDescent="0.2"/>
    <row r="581" ht="20.100000000000001" customHeight="1" x14ac:dyDescent="0.2"/>
    <row r="582" ht="20.100000000000001" customHeight="1" x14ac:dyDescent="0.2"/>
    <row r="583" ht="20.100000000000001" customHeight="1" x14ac:dyDescent="0.2"/>
    <row r="584" ht="20.100000000000001" customHeight="1" x14ac:dyDescent="0.2"/>
    <row r="585" ht="20.100000000000001" customHeight="1" x14ac:dyDescent="0.2"/>
    <row r="586" ht="20.100000000000001" customHeight="1" x14ac:dyDescent="0.2"/>
    <row r="587" ht="20.100000000000001" customHeight="1" x14ac:dyDescent="0.2"/>
    <row r="588" ht="20.100000000000001" customHeight="1" x14ac:dyDescent="0.2"/>
    <row r="589" ht="20.100000000000001" customHeight="1" x14ac:dyDescent="0.2"/>
    <row r="590" ht="20.100000000000001" customHeight="1" x14ac:dyDescent="0.2"/>
    <row r="591" ht="20.100000000000001" customHeight="1" x14ac:dyDescent="0.2"/>
    <row r="592" ht="20.100000000000001" customHeight="1" x14ac:dyDescent="0.2"/>
    <row r="593" ht="20.100000000000001" customHeight="1" x14ac:dyDescent="0.2"/>
    <row r="594" ht="20.100000000000001" customHeight="1" x14ac:dyDescent="0.2"/>
    <row r="595" ht="20.100000000000001" customHeight="1" x14ac:dyDescent="0.2"/>
    <row r="596" ht="20.100000000000001" customHeight="1" x14ac:dyDescent="0.2"/>
    <row r="597" ht="20.100000000000001" customHeight="1" x14ac:dyDescent="0.2"/>
    <row r="598" ht="20.100000000000001" customHeight="1" x14ac:dyDescent="0.2"/>
    <row r="599" ht="20.100000000000001" customHeight="1" x14ac:dyDescent="0.2"/>
    <row r="600" ht="20.100000000000001" customHeight="1" x14ac:dyDescent="0.2"/>
    <row r="601" ht="20.100000000000001" customHeight="1" x14ac:dyDescent="0.2"/>
    <row r="602" ht="20.100000000000001" customHeight="1" x14ac:dyDescent="0.2"/>
    <row r="603" ht="20.100000000000001" customHeight="1" x14ac:dyDescent="0.2"/>
    <row r="604" ht="20.100000000000001" customHeight="1" x14ac:dyDescent="0.2"/>
    <row r="605" ht="20.100000000000001" customHeight="1" x14ac:dyDescent="0.2"/>
    <row r="606" ht="20.100000000000001" customHeight="1" x14ac:dyDescent="0.2"/>
    <row r="607" ht="20.100000000000001" customHeight="1" x14ac:dyDescent="0.2"/>
    <row r="608" ht="20.100000000000001" customHeight="1" x14ac:dyDescent="0.2"/>
    <row r="609" ht="20.100000000000001" customHeight="1" x14ac:dyDescent="0.2"/>
    <row r="610" ht="20.100000000000001" customHeight="1" x14ac:dyDescent="0.2"/>
    <row r="611" ht="20.100000000000001" customHeight="1" x14ac:dyDescent="0.2"/>
    <row r="612" ht="20.100000000000001" customHeight="1" x14ac:dyDescent="0.2"/>
    <row r="613" ht="20.100000000000001" customHeight="1" x14ac:dyDescent="0.2"/>
    <row r="614" ht="20.100000000000001" customHeight="1" x14ac:dyDescent="0.2"/>
    <row r="615" ht="20.100000000000001" customHeight="1" x14ac:dyDescent="0.2"/>
    <row r="616" ht="20.100000000000001" customHeight="1" x14ac:dyDescent="0.2"/>
    <row r="617" ht="20.100000000000001" customHeight="1" x14ac:dyDescent="0.2"/>
    <row r="618" ht="20.100000000000001" customHeight="1" x14ac:dyDescent="0.2"/>
    <row r="619" ht="20.100000000000001" customHeight="1" x14ac:dyDescent="0.2"/>
    <row r="620" ht="20.100000000000001" customHeight="1" x14ac:dyDescent="0.2"/>
    <row r="621" ht="20.100000000000001" customHeight="1" x14ac:dyDescent="0.2"/>
    <row r="622" ht="20.100000000000001" customHeight="1" x14ac:dyDescent="0.2"/>
    <row r="623" ht="20.100000000000001" customHeight="1" x14ac:dyDescent="0.2"/>
    <row r="624" ht="20.100000000000001" customHeight="1" x14ac:dyDescent="0.2"/>
    <row r="625" ht="20.100000000000001" customHeight="1" x14ac:dyDescent="0.2"/>
    <row r="626" ht="20.100000000000001" customHeight="1" x14ac:dyDescent="0.2"/>
    <row r="627" ht="20.100000000000001" customHeight="1" x14ac:dyDescent="0.2"/>
    <row r="628" ht="20.100000000000001" customHeight="1" x14ac:dyDescent="0.2"/>
    <row r="629" ht="20.100000000000001" customHeight="1" x14ac:dyDescent="0.2"/>
    <row r="630" ht="20.100000000000001" customHeight="1" x14ac:dyDescent="0.2"/>
    <row r="631" ht="20.100000000000001" customHeight="1" x14ac:dyDescent="0.2"/>
    <row r="632" ht="20.100000000000001" customHeight="1" x14ac:dyDescent="0.2"/>
    <row r="633" ht="20.100000000000001" customHeight="1" x14ac:dyDescent="0.2"/>
    <row r="634" ht="20.100000000000001" customHeight="1" x14ac:dyDescent="0.2"/>
    <row r="635" ht="20.100000000000001" customHeight="1" x14ac:dyDescent="0.2"/>
    <row r="636" ht="20.100000000000001" customHeight="1" x14ac:dyDescent="0.2"/>
    <row r="637" ht="20.100000000000001" customHeight="1" x14ac:dyDescent="0.2"/>
    <row r="638" ht="20.100000000000001" customHeight="1" x14ac:dyDescent="0.2"/>
    <row r="639" ht="20.100000000000001" customHeight="1" x14ac:dyDescent="0.2"/>
    <row r="640" ht="20.100000000000001" customHeight="1" x14ac:dyDescent="0.2"/>
    <row r="641" ht="20.100000000000001" customHeight="1" x14ac:dyDescent="0.2"/>
    <row r="642" ht="20.100000000000001" customHeight="1" x14ac:dyDescent="0.2"/>
    <row r="643" ht="20.100000000000001" customHeight="1" x14ac:dyDescent="0.2"/>
    <row r="644" ht="20.100000000000001" customHeight="1" x14ac:dyDescent="0.2"/>
    <row r="645" ht="20.100000000000001" customHeight="1" x14ac:dyDescent="0.2"/>
    <row r="646" ht="20.100000000000001" customHeight="1" x14ac:dyDescent="0.2"/>
    <row r="647" ht="20.100000000000001" customHeight="1" x14ac:dyDescent="0.2"/>
    <row r="648" ht="20.100000000000001" customHeight="1" x14ac:dyDescent="0.2"/>
    <row r="649" ht="20.100000000000001" customHeight="1" x14ac:dyDescent="0.2"/>
    <row r="650" ht="20.100000000000001" customHeight="1" x14ac:dyDescent="0.2"/>
    <row r="651" ht="20.100000000000001" customHeight="1" x14ac:dyDescent="0.2"/>
    <row r="652" ht="20.100000000000001" customHeight="1" x14ac:dyDescent="0.2"/>
    <row r="653" ht="20.100000000000001" customHeight="1" x14ac:dyDescent="0.2"/>
    <row r="654" ht="20.100000000000001" customHeight="1" x14ac:dyDescent="0.2"/>
    <row r="655" ht="20.100000000000001" customHeight="1" x14ac:dyDescent="0.2"/>
    <row r="656" ht="20.100000000000001" customHeight="1" x14ac:dyDescent="0.2"/>
    <row r="657" ht="20.100000000000001" customHeight="1" x14ac:dyDescent="0.2"/>
    <row r="658" ht="20.100000000000001" customHeight="1" x14ac:dyDescent="0.2"/>
    <row r="659" ht="20.100000000000001" customHeight="1" x14ac:dyDescent="0.2"/>
    <row r="660" ht="20.100000000000001" customHeight="1" x14ac:dyDescent="0.2"/>
    <row r="661" ht="20.100000000000001" customHeight="1" x14ac:dyDescent="0.2"/>
    <row r="662" ht="20.100000000000001" customHeight="1" x14ac:dyDescent="0.2"/>
    <row r="663" ht="20.100000000000001" customHeight="1" x14ac:dyDescent="0.2"/>
    <row r="664" ht="20.100000000000001" customHeight="1" x14ac:dyDescent="0.2"/>
    <row r="665" ht="20.100000000000001" customHeight="1" x14ac:dyDescent="0.2"/>
    <row r="666" ht="20.100000000000001" customHeight="1" x14ac:dyDescent="0.2"/>
    <row r="667" ht="20.100000000000001" customHeight="1" x14ac:dyDescent="0.2"/>
    <row r="668" ht="20.100000000000001" customHeight="1" x14ac:dyDescent="0.2"/>
    <row r="669" ht="20.100000000000001" customHeight="1" x14ac:dyDescent="0.2"/>
    <row r="670" ht="20.100000000000001" customHeight="1" x14ac:dyDescent="0.2"/>
    <row r="671" ht="20.100000000000001" customHeight="1" x14ac:dyDescent="0.2"/>
    <row r="672" ht="20.100000000000001" customHeight="1" x14ac:dyDescent="0.2"/>
    <row r="673" ht="20.100000000000001" customHeight="1" x14ac:dyDescent="0.2"/>
    <row r="674" ht="20.100000000000001" customHeight="1" x14ac:dyDescent="0.2"/>
    <row r="675" ht="20.100000000000001" customHeight="1" x14ac:dyDescent="0.2"/>
    <row r="676" ht="20.100000000000001" customHeight="1" x14ac:dyDescent="0.2"/>
    <row r="677" ht="20.100000000000001" customHeight="1" x14ac:dyDescent="0.2"/>
    <row r="678" ht="20.100000000000001" customHeight="1" x14ac:dyDescent="0.2"/>
    <row r="679" ht="20.100000000000001" customHeight="1" x14ac:dyDescent="0.2"/>
    <row r="680" ht="20.100000000000001" customHeight="1" x14ac:dyDescent="0.2"/>
    <row r="681" ht="20.100000000000001" customHeight="1" x14ac:dyDescent="0.2"/>
    <row r="682" ht="20.100000000000001" customHeight="1" x14ac:dyDescent="0.2"/>
    <row r="683" ht="20.100000000000001" customHeight="1" x14ac:dyDescent="0.2"/>
    <row r="684" ht="20.100000000000001" customHeight="1" x14ac:dyDescent="0.2"/>
    <row r="685" ht="20.100000000000001" customHeight="1" x14ac:dyDescent="0.2"/>
    <row r="686" ht="20.100000000000001" customHeight="1" x14ac:dyDescent="0.2"/>
    <row r="687" ht="20.100000000000001" customHeight="1" x14ac:dyDescent="0.2"/>
    <row r="688" ht="20.100000000000001" customHeight="1" x14ac:dyDescent="0.2"/>
    <row r="689" ht="20.100000000000001" customHeight="1" x14ac:dyDescent="0.2"/>
    <row r="690" ht="20.100000000000001" customHeight="1" x14ac:dyDescent="0.2"/>
    <row r="691" ht="20.100000000000001" customHeight="1" x14ac:dyDescent="0.2"/>
    <row r="692" ht="20.100000000000001" customHeight="1" x14ac:dyDescent="0.2"/>
    <row r="693" ht="20.100000000000001" customHeight="1" x14ac:dyDescent="0.2"/>
    <row r="694" ht="20.100000000000001" customHeight="1" x14ac:dyDescent="0.2"/>
    <row r="695" ht="20.100000000000001" customHeight="1" x14ac:dyDescent="0.2"/>
    <row r="696" ht="20.100000000000001" customHeight="1" x14ac:dyDescent="0.2"/>
    <row r="697" ht="20.100000000000001" customHeight="1" x14ac:dyDescent="0.2"/>
    <row r="698" ht="20.100000000000001" customHeight="1" x14ac:dyDescent="0.2"/>
    <row r="699" ht="20.100000000000001" customHeight="1" x14ac:dyDescent="0.2"/>
    <row r="700" ht="20.100000000000001" customHeight="1" x14ac:dyDescent="0.2"/>
    <row r="701" ht="20.100000000000001" customHeight="1" x14ac:dyDescent="0.2"/>
    <row r="702" ht="20.100000000000001" customHeight="1" x14ac:dyDescent="0.2"/>
    <row r="703" ht="20.100000000000001" customHeight="1" x14ac:dyDescent="0.2"/>
    <row r="704" ht="20.100000000000001" customHeight="1" x14ac:dyDescent="0.2"/>
    <row r="705" ht="20.100000000000001" customHeight="1" x14ac:dyDescent="0.2"/>
    <row r="706" ht="20.100000000000001" customHeight="1" x14ac:dyDescent="0.2"/>
    <row r="707" ht="20.100000000000001" customHeight="1" x14ac:dyDescent="0.2"/>
    <row r="708" ht="20.100000000000001" customHeight="1" x14ac:dyDescent="0.2"/>
    <row r="709" ht="20.100000000000001" customHeight="1" x14ac:dyDescent="0.2"/>
    <row r="710" ht="20.100000000000001" customHeight="1" x14ac:dyDescent="0.2"/>
    <row r="711" ht="20.100000000000001" customHeight="1" x14ac:dyDescent="0.2"/>
    <row r="712" ht="20.100000000000001" customHeight="1" x14ac:dyDescent="0.2"/>
    <row r="713" ht="20.100000000000001" customHeight="1" x14ac:dyDescent="0.2"/>
    <row r="714" ht="20.100000000000001" customHeight="1" x14ac:dyDescent="0.2"/>
    <row r="715" ht="20.100000000000001" customHeight="1" x14ac:dyDescent="0.2"/>
    <row r="716" ht="20.100000000000001" customHeight="1" x14ac:dyDescent="0.2"/>
    <row r="717" ht="20.100000000000001" customHeight="1" x14ac:dyDescent="0.2"/>
    <row r="718" ht="20.100000000000001" customHeight="1" x14ac:dyDescent="0.2"/>
    <row r="719" ht="20.100000000000001" customHeight="1" x14ac:dyDescent="0.2"/>
    <row r="720" ht="20.100000000000001" customHeight="1" x14ac:dyDescent="0.2"/>
    <row r="721" ht="20.100000000000001" customHeight="1" x14ac:dyDescent="0.2"/>
    <row r="722" ht="20.100000000000001" customHeight="1" x14ac:dyDescent="0.2"/>
    <row r="723" ht="20.100000000000001" customHeight="1" x14ac:dyDescent="0.2"/>
    <row r="724" ht="20.100000000000001" customHeight="1" x14ac:dyDescent="0.2"/>
    <row r="725" ht="20.100000000000001" customHeight="1" x14ac:dyDescent="0.2"/>
    <row r="726" ht="20.100000000000001" customHeight="1" x14ac:dyDescent="0.2"/>
    <row r="727" ht="20.100000000000001" customHeight="1" x14ac:dyDescent="0.2"/>
    <row r="728" ht="20.100000000000001" customHeight="1" x14ac:dyDescent="0.2"/>
    <row r="729" ht="20.100000000000001" customHeight="1" x14ac:dyDescent="0.2"/>
    <row r="730" ht="20.100000000000001" customHeight="1" x14ac:dyDescent="0.2"/>
    <row r="731" ht="20.100000000000001" customHeight="1" x14ac:dyDescent="0.2"/>
    <row r="732" ht="20.100000000000001" customHeight="1" x14ac:dyDescent="0.2"/>
    <row r="733" ht="20.100000000000001" customHeight="1" x14ac:dyDescent="0.2"/>
    <row r="734" ht="20.100000000000001" customHeight="1" x14ac:dyDescent="0.2"/>
    <row r="735" ht="20.100000000000001" customHeight="1" x14ac:dyDescent="0.2"/>
    <row r="736" ht="20.100000000000001" customHeight="1" x14ac:dyDescent="0.2"/>
    <row r="737" ht="20.100000000000001" customHeight="1" x14ac:dyDescent="0.2"/>
    <row r="738" ht="20.100000000000001" customHeight="1" x14ac:dyDescent="0.2"/>
    <row r="739" ht="20.100000000000001" customHeight="1" x14ac:dyDescent="0.2"/>
    <row r="740" ht="20.100000000000001" customHeight="1" x14ac:dyDescent="0.2"/>
    <row r="741" ht="20.100000000000001" customHeight="1" x14ac:dyDescent="0.2"/>
    <row r="742" ht="20.100000000000001" customHeight="1" x14ac:dyDescent="0.2"/>
    <row r="743" ht="20.100000000000001" customHeight="1" x14ac:dyDescent="0.2"/>
    <row r="744" ht="20.100000000000001" customHeight="1" x14ac:dyDescent="0.2"/>
    <row r="745" ht="20.100000000000001" customHeight="1" x14ac:dyDescent="0.2"/>
    <row r="746" ht="20.100000000000001" customHeight="1" x14ac:dyDescent="0.2"/>
    <row r="747" ht="20.100000000000001" customHeight="1" x14ac:dyDescent="0.2"/>
    <row r="748" ht="20.100000000000001" customHeight="1" x14ac:dyDescent="0.2"/>
    <row r="749" ht="20.100000000000001" customHeight="1" x14ac:dyDescent="0.2"/>
    <row r="750" ht="20.100000000000001" customHeight="1" x14ac:dyDescent="0.2"/>
    <row r="751" ht="20.100000000000001" customHeight="1" x14ac:dyDescent="0.2"/>
    <row r="752" ht="20.100000000000001" customHeight="1" x14ac:dyDescent="0.2"/>
    <row r="753" ht="20.100000000000001" customHeight="1" x14ac:dyDescent="0.2"/>
    <row r="754" ht="20.100000000000001" customHeight="1" x14ac:dyDescent="0.2"/>
    <row r="755" ht="20.100000000000001" customHeight="1" x14ac:dyDescent="0.2"/>
    <row r="756" ht="20.100000000000001" customHeight="1" x14ac:dyDescent="0.2"/>
    <row r="757" ht="20.100000000000001" customHeight="1" x14ac:dyDescent="0.2"/>
    <row r="758" ht="20.100000000000001" customHeight="1" x14ac:dyDescent="0.2"/>
    <row r="759" ht="20.100000000000001" customHeight="1" x14ac:dyDescent="0.2"/>
    <row r="760" ht="20.100000000000001" customHeight="1" x14ac:dyDescent="0.2"/>
    <row r="761" ht="20.100000000000001" customHeight="1" x14ac:dyDescent="0.2"/>
    <row r="762" ht="20.100000000000001" customHeight="1" x14ac:dyDescent="0.2"/>
    <row r="763" ht="20.100000000000001" customHeight="1" x14ac:dyDescent="0.2"/>
    <row r="764" ht="20.100000000000001" customHeight="1" x14ac:dyDescent="0.2"/>
    <row r="765" ht="20.100000000000001" customHeight="1" x14ac:dyDescent="0.2"/>
    <row r="766" ht="20.100000000000001" customHeight="1" x14ac:dyDescent="0.2"/>
    <row r="767" ht="20.100000000000001" customHeight="1" x14ac:dyDescent="0.2"/>
    <row r="768" ht="20.100000000000001" customHeight="1" x14ac:dyDescent="0.2"/>
    <row r="769" ht="20.100000000000001" customHeight="1" x14ac:dyDescent="0.2"/>
    <row r="770" ht="20.100000000000001" customHeight="1" x14ac:dyDescent="0.2"/>
    <row r="771" ht="20.100000000000001" customHeight="1" x14ac:dyDescent="0.2"/>
    <row r="772" ht="20.100000000000001" customHeight="1" x14ac:dyDescent="0.2"/>
    <row r="773" ht="20.100000000000001" customHeight="1" x14ac:dyDescent="0.2"/>
    <row r="774" ht="20.100000000000001" customHeight="1" x14ac:dyDescent="0.2"/>
    <row r="775" ht="20.100000000000001" customHeight="1" x14ac:dyDescent="0.2"/>
    <row r="776" ht="20.100000000000001" customHeight="1" x14ac:dyDescent="0.2"/>
    <row r="777" ht="20.100000000000001" customHeight="1" x14ac:dyDescent="0.2"/>
    <row r="778" ht="20.100000000000001" customHeight="1" x14ac:dyDescent="0.2"/>
    <row r="779" ht="20.100000000000001" customHeight="1" x14ac:dyDescent="0.2"/>
    <row r="780" ht="20.100000000000001" customHeight="1" x14ac:dyDescent="0.2"/>
    <row r="781" ht="20.100000000000001" customHeight="1" x14ac:dyDescent="0.2"/>
    <row r="782" ht="20.100000000000001" customHeight="1" x14ac:dyDescent="0.2"/>
    <row r="783" ht="20.100000000000001" customHeight="1" x14ac:dyDescent="0.2"/>
    <row r="784" ht="20.100000000000001" customHeight="1" x14ac:dyDescent="0.2"/>
    <row r="785" ht="20.100000000000001" customHeight="1" x14ac:dyDescent="0.2"/>
    <row r="786" ht="20.100000000000001" customHeight="1" x14ac:dyDescent="0.2"/>
    <row r="787" ht="20.100000000000001" customHeight="1" x14ac:dyDescent="0.2"/>
    <row r="788" ht="20.100000000000001" customHeight="1" x14ac:dyDescent="0.2"/>
    <row r="789" ht="20.100000000000001" customHeight="1" x14ac:dyDescent="0.2"/>
    <row r="790" ht="20.100000000000001" customHeight="1" x14ac:dyDescent="0.2"/>
    <row r="791" ht="20.100000000000001" customHeight="1" x14ac:dyDescent="0.2"/>
    <row r="792" ht="20.100000000000001" customHeight="1" x14ac:dyDescent="0.2"/>
    <row r="793" ht="20.100000000000001" customHeight="1" x14ac:dyDescent="0.2"/>
    <row r="794" ht="20.100000000000001" customHeight="1" x14ac:dyDescent="0.2"/>
    <row r="795" ht="20.100000000000001" customHeight="1" x14ac:dyDescent="0.2"/>
    <row r="796" ht="20.100000000000001" customHeight="1" x14ac:dyDescent="0.2"/>
    <row r="797" ht="20.100000000000001" customHeight="1" x14ac:dyDescent="0.2"/>
    <row r="798" ht="20.100000000000001" customHeight="1" x14ac:dyDescent="0.2"/>
    <row r="799" ht="20.100000000000001" customHeight="1" x14ac:dyDescent="0.2"/>
    <row r="800" ht="20.100000000000001" customHeight="1" x14ac:dyDescent="0.2"/>
    <row r="801" ht="20.100000000000001" customHeight="1" x14ac:dyDescent="0.2"/>
    <row r="802" ht="20.100000000000001" customHeight="1" x14ac:dyDescent="0.2"/>
    <row r="803" ht="20.100000000000001" customHeight="1" x14ac:dyDescent="0.2"/>
    <row r="804" ht="20.100000000000001" customHeight="1" x14ac:dyDescent="0.2"/>
    <row r="805" ht="20.100000000000001" customHeight="1" x14ac:dyDescent="0.2"/>
    <row r="806" ht="20.100000000000001" customHeight="1" x14ac:dyDescent="0.2"/>
    <row r="807" ht="20.100000000000001" customHeight="1" x14ac:dyDescent="0.2"/>
    <row r="808" ht="20.100000000000001" customHeight="1" x14ac:dyDescent="0.2"/>
    <row r="809" ht="20.100000000000001" customHeight="1" x14ac:dyDescent="0.2"/>
    <row r="810" ht="20.100000000000001" customHeight="1" x14ac:dyDescent="0.2"/>
    <row r="811" ht="20.100000000000001" customHeight="1" x14ac:dyDescent="0.2"/>
    <row r="812" ht="20.100000000000001" customHeight="1" x14ac:dyDescent="0.2"/>
    <row r="813" ht="20.100000000000001" customHeight="1" x14ac:dyDescent="0.2"/>
    <row r="814" ht="20.100000000000001" customHeight="1" x14ac:dyDescent="0.2"/>
    <row r="815" ht="20.100000000000001" customHeight="1" x14ac:dyDescent="0.2"/>
    <row r="816" ht="20.100000000000001" customHeight="1" x14ac:dyDescent="0.2"/>
    <row r="817" ht="20.100000000000001" customHeight="1" x14ac:dyDescent="0.2"/>
    <row r="818" ht="20.100000000000001" customHeight="1" x14ac:dyDescent="0.2"/>
    <row r="819" ht="20.100000000000001" customHeight="1" x14ac:dyDescent="0.2"/>
    <row r="820" ht="20.100000000000001" customHeight="1" x14ac:dyDescent="0.2"/>
    <row r="821" ht="20.100000000000001" customHeight="1" x14ac:dyDescent="0.2"/>
    <row r="822" ht="20.100000000000001" customHeight="1" x14ac:dyDescent="0.2"/>
    <row r="823" ht="20.100000000000001" customHeight="1" x14ac:dyDescent="0.2"/>
    <row r="824" ht="20.100000000000001" customHeight="1" x14ac:dyDescent="0.2"/>
    <row r="825" ht="20.100000000000001" customHeight="1" x14ac:dyDescent="0.2"/>
    <row r="826" ht="20.100000000000001" customHeight="1" x14ac:dyDescent="0.2"/>
    <row r="827" ht="20.100000000000001" customHeight="1" x14ac:dyDescent="0.2"/>
    <row r="828" ht="20.100000000000001" customHeight="1" x14ac:dyDescent="0.2"/>
    <row r="829" ht="20.100000000000001" customHeight="1" x14ac:dyDescent="0.2"/>
    <row r="830" ht="20.100000000000001" customHeight="1" x14ac:dyDescent="0.2"/>
    <row r="831" ht="20.100000000000001" customHeight="1" x14ac:dyDescent="0.2"/>
    <row r="832" ht="20.100000000000001" customHeight="1" x14ac:dyDescent="0.2"/>
    <row r="833" ht="20.100000000000001" customHeight="1" x14ac:dyDescent="0.2"/>
    <row r="834" ht="20.100000000000001" customHeight="1" x14ac:dyDescent="0.2"/>
    <row r="835" ht="20.100000000000001" customHeight="1" x14ac:dyDescent="0.2"/>
    <row r="836" ht="20.100000000000001" customHeight="1" x14ac:dyDescent="0.2"/>
    <row r="837" ht="20.100000000000001" customHeight="1" x14ac:dyDescent="0.2"/>
    <row r="838" ht="20.100000000000001" customHeight="1" x14ac:dyDescent="0.2"/>
    <row r="839" ht="20.100000000000001" customHeight="1" x14ac:dyDescent="0.2"/>
    <row r="840" ht="20.100000000000001" customHeight="1" x14ac:dyDescent="0.2"/>
    <row r="841" ht="20.100000000000001" customHeight="1" x14ac:dyDescent="0.2"/>
    <row r="842" ht="20.100000000000001" customHeight="1" x14ac:dyDescent="0.2"/>
  </sheetData>
  <sheetProtection algorithmName="SHA-512" hashValue="NJ8hQjQwn7qpA2hn40tStGKjW4C4n8iIrEdfLuCC0kmVxS7YctVzR+LA/zZRLpeykdi/DPrXGd6Ftq7vr9Z9ig==" saltValue="v26MrhkNzjCSQAmq4uvw9w==" spinCount="100000" sheet="1" objects="1" scenarios="1"/>
  <mergeCells count="24">
    <mergeCell ref="A49:D49"/>
    <mergeCell ref="A44:D44"/>
    <mergeCell ref="A43:D43"/>
    <mergeCell ref="A42:D42"/>
    <mergeCell ref="A14:D14"/>
    <mergeCell ref="A47:D47"/>
    <mergeCell ref="A46:D46"/>
    <mergeCell ref="A16:D16"/>
    <mergeCell ref="A30:D30"/>
    <mergeCell ref="A45:D45"/>
    <mergeCell ref="A40:D40"/>
    <mergeCell ref="A6:G6"/>
    <mergeCell ref="A10:D10"/>
    <mergeCell ref="A24:D24"/>
    <mergeCell ref="A39:D39"/>
    <mergeCell ref="A34:D34"/>
    <mergeCell ref="A32:D32"/>
    <mergeCell ref="A29:D29"/>
    <mergeCell ref="A28:D28"/>
    <mergeCell ref="A27:D27"/>
    <mergeCell ref="A15:D15"/>
    <mergeCell ref="A13:D13"/>
    <mergeCell ref="A31:D31"/>
    <mergeCell ref="A17:D17"/>
  </mergeCells>
  <pageMargins left="0.7" right="0.7" top="0.69" bottom="0.78740157499999996" header="0.3" footer="0.3"/>
  <pageSetup paperSize="9" scale="71" orientation="portrait" horizont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Q880"/>
  <sheetViews>
    <sheetView showGridLines="0" zoomScale="80" zoomScaleNormal="80" workbookViewId="0">
      <selection activeCell="A6" sqref="A6:G6"/>
    </sheetView>
  </sheetViews>
  <sheetFormatPr baseColWidth="10" defaultColWidth="11.42578125" defaultRowHeight="12.75" x14ac:dyDescent="0.2"/>
  <cols>
    <col min="1" max="3" width="11.42578125" style="95"/>
    <col min="4" max="4" width="38.5703125" style="95" customWidth="1"/>
    <col min="5" max="5" width="21.7109375" style="95" customWidth="1"/>
    <col min="6" max="6" width="17.5703125" style="95" customWidth="1"/>
    <col min="7" max="7" width="11.42578125" style="95"/>
    <col min="8" max="8" width="9.5703125" style="95" customWidth="1"/>
    <col min="9" max="11" width="11.42578125" style="95"/>
    <col min="12" max="12" width="11.42578125" style="95" customWidth="1"/>
    <col min="13" max="13" width="11.42578125" style="95"/>
    <col min="14" max="17" width="12.5703125" style="98" hidden="1" customWidth="1"/>
    <col min="18" max="16384" width="11.42578125" style="95"/>
  </cols>
  <sheetData>
    <row r="1" spans="1:17" x14ac:dyDescent="0.2">
      <c r="A1" s="103" t="str">
        <f>Basisdaten!A1</f>
        <v>GESUNDHEITS-, SOZIAL- UND INTEGRATIONSDIREKTION DES KANTONS BERN</v>
      </c>
      <c r="C1" s="104"/>
    </row>
    <row r="2" spans="1:17" x14ac:dyDescent="0.2">
      <c r="A2" s="103" t="s">
        <v>118</v>
      </c>
      <c r="C2" s="104"/>
    </row>
    <row r="4" spans="1:17" ht="20.25" x14ac:dyDescent="0.2">
      <c r="A4" s="158" t="s">
        <v>27</v>
      </c>
      <c r="B4" s="159"/>
      <c r="C4" s="159"/>
      <c r="D4" s="158"/>
      <c r="E4" s="159"/>
      <c r="F4" s="159"/>
      <c r="H4" s="186">
        <f>Basisdaten!B7</f>
        <v>2026</v>
      </c>
    </row>
    <row r="5" spans="1:17" ht="20.25" x14ac:dyDescent="0.2">
      <c r="A5" s="158"/>
      <c r="B5" s="159"/>
      <c r="C5" s="159"/>
      <c r="D5" s="158"/>
      <c r="E5" s="159"/>
      <c r="F5" s="159"/>
    </row>
    <row r="6" spans="1:17" ht="15" x14ac:dyDescent="0.2">
      <c r="A6" s="632">
        <f>Basisdaten!B17</f>
        <v>0</v>
      </c>
      <c r="B6" s="633"/>
      <c r="C6" s="633"/>
      <c r="D6" s="633"/>
      <c r="E6" s="633"/>
      <c r="F6" s="633"/>
      <c r="G6" s="633"/>
    </row>
    <row r="7" spans="1:17" ht="20.25" x14ac:dyDescent="0.2">
      <c r="A7" s="158"/>
      <c r="B7" s="159"/>
      <c r="C7" s="159"/>
      <c r="D7" s="158"/>
      <c r="E7" s="159"/>
      <c r="F7" s="159"/>
    </row>
    <row r="8" spans="1:17" ht="20.100000000000001" customHeight="1" x14ac:dyDescent="0.2">
      <c r="A8" s="160" t="s">
        <v>47</v>
      </c>
      <c r="B8" s="161"/>
      <c r="C8" s="162"/>
      <c r="D8" s="162"/>
      <c r="E8" s="161"/>
      <c r="F8" s="161"/>
      <c r="G8" s="126"/>
    </row>
    <row r="9" spans="1:17" s="161" customFormat="1" ht="13.5" customHeight="1" thickBot="1" x14ac:dyDescent="0.25">
      <c r="N9" s="395"/>
      <c r="O9" s="395"/>
      <c r="P9" s="395"/>
      <c r="Q9" s="395"/>
    </row>
    <row r="10" spans="1:17" s="161" customFormat="1" ht="25.5" customHeight="1" x14ac:dyDescent="0.2">
      <c r="A10" s="688" t="s">
        <v>48</v>
      </c>
      <c r="B10" s="689"/>
      <c r="C10" s="689"/>
      <c r="D10" s="689"/>
      <c r="E10" s="689"/>
      <c r="F10" s="690"/>
      <c r="G10" s="693">
        <f>Basisdaten!$E$34*Basisdaten!$F$34</f>
        <v>0</v>
      </c>
      <c r="H10" s="694"/>
      <c r="J10" s="167"/>
      <c r="N10" s="395"/>
      <c r="O10" s="395"/>
      <c r="P10" s="395"/>
      <c r="Q10" s="395"/>
    </row>
    <row r="11" spans="1:17" s="161" customFormat="1" ht="25.5" customHeight="1" x14ac:dyDescent="0.2">
      <c r="A11" s="677" t="s">
        <v>151</v>
      </c>
      <c r="B11" s="678"/>
      <c r="C11" s="678"/>
      <c r="D11" s="678"/>
      <c r="E11" s="678"/>
      <c r="F11" s="679"/>
      <c r="G11" s="695">
        <f>Basisdaten!$D$41*Basisdaten!$F$34</f>
        <v>0</v>
      </c>
      <c r="H11" s="696"/>
      <c r="J11" s="167"/>
      <c r="N11" s="667" t="s">
        <v>192</v>
      </c>
      <c r="O11" s="667"/>
      <c r="P11" s="395"/>
      <c r="Q11" s="395"/>
    </row>
    <row r="12" spans="1:17" s="161" customFormat="1" ht="25.5" customHeight="1" x14ac:dyDescent="0.2">
      <c r="A12" s="699" t="s">
        <v>54</v>
      </c>
      <c r="B12" s="678"/>
      <c r="C12" s="678"/>
      <c r="D12" s="678"/>
      <c r="E12" s="678"/>
      <c r="F12" s="679"/>
      <c r="G12" s="697">
        <f>MIN($F$10:$JE11)</f>
        <v>0</v>
      </c>
      <c r="H12" s="698"/>
      <c r="J12" s="167"/>
      <c r="N12" s="398" t="s">
        <v>189</v>
      </c>
      <c r="O12" s="475">
        <v>1.44</v>
      </c>
      <c r="P12" s="395"/>
      <c r="Q12" s="395"/>
    </row>
    <row r="13" spans="1:17" s="161" customFormat="1" ht="6" customHeight="1" x14ac:dyDescent="0.2">
      <c r="A13" s="677"/>
      <c r="B13" s="678"/>
      <c r="C13" s="678"/>
      <c r="D13" s="678"/>
      <c r="E13" s="678"/>
      <c r="F13" s="679"/>
      <c r="G13" s="691"/>
      <c r="H13" s="692"/>
      <c r="J13" s="167"/>
      <c r="N13" s="398"/>
      <c r="O13" s="475"/>
      <c r="P13" s="395"/>
      <c r="Q13" s="395"/>
    </row>
    <row r="14" spans="1:17" s="161" customFormat="1" ht="25.5" customHeight="1" x14ac:dyDescent="0.2">
      <c r="A14" s="677" t="s">
        <v>56</v>
      </c>
      <c r="B14" s="678"/>
      <c r="C14" s="678"/>
      <c r="D14" s="678"/>
      <c r="E14" s="678"/>
      <c r="F14" s="679"/>
      <c r="G14" s="695">
        <f>'Abrechnung 1. - 3.  Quartal'!$E$15+'Abrechnung 1. - 3.  Quartal'!$E$29+'Abrechnung 1. - 3.  Quartal'!$E$44</f>
        <v>0</v>
      </c>
      <c r="H14" s="696"/>
      <c r="J14" s="167"/>
      <c r="N14" s="398" t="s">
        <v>190</v>
      </c>
      <c r="O14" s="475">
        <v>1.92</v>
      </c>
      <c r="P14" s="395"/>
      <c r="Q14" s="395"/>
    </row>
    <row r="15" spans="1:17" s="218" customFormat="1" ht="25.5" hidden="1" customHeight="1" x14ac:dyDescent="0.2">
      <c r="A15" s="680" t="s">
        <v>145</v>
      </c>
      <c r="B15" s="681"/>
      <c r="C15" s="681"/>
      <c r="D15" s="681"/>
      <c r="E15" s="681"/>
      <c r="F15" s="682"/>
      <c r="G15" s="683"/>
      <c r="H15" s="684"/>
      <c r="J15" s="167"/>
      <c r="N15" s="398"/>
      <c r="O15" s="475"/>
      <c r="P15" s="395"/>
      <c r="Q15" s="395"/>
    </row>
    <row r="16" spans="1:17" s="161" customFormat="1" ht="25.5" customHeight="1" x14ac:dyDescent="0.2">
      <c r="A16" s="677" t="s">
        <v>50</v>
      </c>
      <c r="B16" s="678"/>
      <c r="C16" s="678"/>
      <c r="D16" s="678"/>
      <c r="E16" s="678"/>
      <c r="F16" s="679"/>
      <c r="G16" s="695">
        <f>Basisdaten!$C$47*(Basisdaten!$G$34-Basisdaten!$F$34)</f>
        <v>0</v>
      </c>
      <c r="H16" s="696"/>
      <c r="J16" s="167"/>
      <c r="N16" s="398" t="s">
        <v>191</v>
      </c>
      <c r="O16" s="475">
        <v>2.4</v>
      </c>
      <c r="P16" s="395"/>
      <c r="Q16" s="395"/>
    </row>
    <row r="17" spans="1:17" s="196" customFormat="1" ht="6" customHeight="1" x14ac:dyDescent="0.2">
      <c r="A17" s="677"/>
      <c r="B17" s="678"/>
      <c r="C17" s="678"/>
      <c r="D17" s="678"/>
      <c r="E17" s="678"/>
      <c r="F17" s="679"/>
      <c r="G17" s="691"/>
      <c r="H17" s="692"/>
      <c r="J17" s="167"/>
      <c r="N17" s="395"/>
      <c r="O17" s="395"/>
      <c r="P17" s="395"/>
      <c r="Q17" s="395"/>
    </row>
    <row r="18" spans="1:17" s="161" customFormat="1" ht="25.5" customHeight="1" x14ac:dyDescent="0.2">
      <c r="A18" s="645" t="str">
        <f>IF(G12-$G$14-$G$15-$G$16&gt;0,"Schlusszahlung","Rückforderung Kanton")</f>
        <v>Rückforderung Kanton</v>
      </c>
      <c r="B18" s="717"/>
      <c r="C18" s="717"/>
      <c r="D18" s="717"/>
      <c r="E18" s="717"/>
      <c r="F18" s="717"/>
      <c r="G18" s="675">
        <f>(G12-$G$14-$G$15-$G$16)</f>
        <v>0</v>
      </c>
      <c r="H18" s="676"/>
      <c r="J18" s="167"/>
      <c r="N18" s="412"/>
      <c r="O18" s="412"/>
      <c r="P18" s="413"/>
      <c r="Q18" s="412"/>
    </row>
    <row r="19" spans="1:17" s="276" customFormat="1" ht="25.5" customHeight="1" x14ac:dyDescent="0.2">
      <c r="A19" s="670" t="s">
        <v>152</v>
      </c>
      <c r="B19" s="671"/>
      <c r="C19" s="671"/>
      <c r="D19" s="671"/>
      <c r="E19" s="671"/>
      <c r="F19" s="672"/>
      <c r="G19" s="673">
        <f>Q21-Q26</f>
        <v>0</v>
      </c>
      <c r="H19" s="674"/>
      <c r="J19" s="167"/>
      <c r="N19" s="414"/>
      <c r="O19" s="414"/>
      <c r="P19" s="414"/>
      <c r="Q19" s="414"/>
    </row>
    <row r="20" spans="1:17" s="371" customFormat="1" ht="25.5" customHeight="1" x14ac:dyDescent="0.2">
      <c r="A20" s="670" t="s">
        <v>172</v>
      </c>
      <c r="B20" s="671"/>
      <c r="C20" s="671"/>
      <c r="D20" s="671"/>
      <c r="E20" s="671"/>
      <c r="F20" s="672"/>
      <c r="G20" s="673">
        <f>Q26</f>
        <v>0</v>
      </c>
      <c r="H20" s="674"/>
      <c r="J20" s="167"/>
      <c r="L20" s="401"/>
      <c r="N20" s="400" t="s">
        <v>185</v>
      </c>
      <c r="O20" s="400" t="s">
        <v>186</v>
      </c>
      <c r="P20" s="396" t="s">
        <v>187</v>
      </c>
      <c r="Q20" s="400" t="s">
        <v>188</v>
      </c>
    </row>
    <row r="21" spans="1:17" s="161" customFormat="1" ht="22.5" customHeight="1" x14ac:dyDescent="0.2">
      <c r="A21" s="685" t="s">
        <v>87</v>
      </c>
      <c r="B21" s="686"/>
      <c r="C21" s="686"/>
      <c r="D21" s="686"/>
      <c r="E21" s="686"/>
      <c r="F21" s="687"/>
      <c r="G21" s="713"/>
      <c r="H21" s="714"/>
      <c r="I21" s="410"/>
      <c r="J21" s="411"/>
      <c r="K21" s="410"/>
      <c r="L21" s="410"/>
      <c r="N21" s="402" t="b">
        <f>IF(Basisdaten!A$34=1,O12*Basisdaten!C49,IF(Basisdaten!A$34=2,O14*Basisdaten!C49,IF(Basisdaten!A$34=3,O16*Basisdaten!C49)))</f>
        <v>0</v>
      </c>
      <c r="O21" s="402">
        <f>'Abrechnung 1. - 3.  Quartal'!E16+'Abrechnung 1. - 3.  Quartal'!E30+'Abrechnung 1. - 3.  Quartal'!E45</f>
        <v>0</v>
      </c>
      <c r="P21" s="402" t="b">
        <f>IF(Basisdaten!A$34=1,O12*Basisdaten!C47,IF(Basisdaten!A$34=2,O14*Basisdaten!C47,IF(Basisdaten!A$34=3,O16*Basisdaten!C47)))</f>
        <v>0</v>
      </c>
      <c r="Q21" s="402">
        <f>N21-O21-P21</f>
        <v>0</v>
      </c>
    </row>
    <row r="22" spans="1:17" s="380" customFormat="1" ht="22.5" customHeight="1" x14ac:dyDescent="0.2">
      <c r="A22" s="386" t="s">
        <v>176</v>
      </c>
      <c r="B22" s="387"/>
      <c r="C22" s="387"/>
      <c r="D22" s="387"/>
      <c r="E22" s="387"/>
      <c r="F22" s="388"/>
      <c r="G22" s="668"/>
      <c r="H22" s="669"/>
      <c r="J22" s="167"/>
      <c r="N22" s="395"/>
      <c r="O22" s="395"/>
      <c r="P22" s="397"/>
      <c r="Q22" s="395"/>
    </row>
    <row r="23" spans="1:17" s="161" customFormat="1" ht="25.5" customHeight="1" thickBot="1" x14ac:dyDescent="0.25">
      <c r="A23" s="715" t="str">
        <f>IF(G18-$G$21&gt;0,"Schlusszahlung","Rückforderung Kanton")</f>
        <v>Rückforderung Kanton</v>
      </c>
      <c r="B23" s="716"/>
      <c r="C23" s="716"/>
      <c r="D23" s="716"/>
      <c r="E23" s="716"/>
      <c r="F23" s="716"/>
      <c r="G23" s="711">
        <f>G18+G20-G21-G22</f>
        <v>0</v>
      </c>
      <c r="H23" s="712"/>
      <c r="J23" s="167"/>
      <c r="N23" s="667" t="s">
        <v>195</v>
      </c>
      <c r="O23" s="667"/>
      <c r="P23" s="667"/>
      <c r="Q23" s="667"/>
    </row>
    <row r="24" spans="1:17" s="161" customFormat="1" ht="16.5" customHeight="1" x14ac:dyDescent="0.2">
      <c r="N24" s="400" t="s">
        <v>189</v>
      </c>
      <c r="O24" s="400" t="s">
        <v>190</v>
      </c>
      <c r="P24" s="396" t="s">
        <v>191</v>
      </c>
      <c r="Q24" s="400" t="s">
        <v>7</v>
      </c>
    </row>
    <row r="25" spans="1:17" s="161" customFormat="1" ht="15" customHeight="1" x14ac:dyDescent="0.2">
      <c r="N25" s="402">
        <f>IF(Basisdaten!A34=1,(Basisdaten!D41-Basisdaten!E34)*O12,0)</f>
        <v>0</v>
      </c>
      <c r="O25" s="402">
        <f>IF(Basisdaten!A34=2,(Basisdaten!D41-Basisdaten!E34)*O14,0)</f>
        <v>0</v>
      </c>
      <c r="P25" s="402">
        <f>IF(Basisdaten!A34=3,(Basisdaten!D41-Basisdaten!E34)*O16,0)</f>
        <v>0</v>
      </c>
      <c r="Q25" s="402"/>
    </row>
    <row r="26" spans="1:17" s="161" customFormat="1" ht="13.5" customHeight="1" thickBot="1" x14ac:dyDescent="0.25">
      <c r="N26" s="402">
        <f>IF(N25&gt;0,N25,0)</f>
        <v>0</v>
      </c>
      <c r="O26" s="402">
        <f>IF(O25&gt;0,O25,0)</f>
        <v>0</v>
      </c>
      <c r="P26" s="402">
        <f>IF(P25&gt;0,P25,0)</f>
        <v>0</v>
      </c>
      <c r="Q26" s="402">
        <f>SUM(N26:P26)</f>
        <v>0</v>
      </c>
    </row>
    <row r="27" spans="1:17" s="161" customFormat="1" ht="42" customHeight="1" x14ac:dyDescent="0.2">
      <c r="A27" s="707" t="s">
        <v>125</v>
      </c>
      <c r="B27" s="708"/>
      <c r="C27" s="708"/>
      <c r="D27" s="708"/>
      <c r="E27" s="708"/>
      <c r="F27" s="708"/>
      <c r="G27" s="708"/>
      <c r="H27" s="709"/>
      <c r="N27" s="395"/>
      <c r="O27" s="395"/>
      <c r="P27" s="395"/>
      <c r="Q27" s="395"/>
    </row>
    <row r="28" spans="1:17" s="161" customFormat="1" ht="16.5" customHeight="1" x14ac:dyDescent="0.2">
      <c r="A28" s="168"/>
      <c r="B28" s="169"/>
      <c r="C28" s="169"/>
      <c r="D28" s="169"/>
      <c r="E28" s="169"/>
      <c r="F28" s="169"/>
      <c r="G28" s="114"/>
      <c r="H28" s="170"/>
      <c r="N28" s="395"/>
      <c r="O28" s="395"/>
      <c r="P28" s="395"/>
      <c r="Q28" s="395"/>
    </row>
    <row r="29" spans="1:17" s="161" customFormat="1" ht="16.5" customHeight="1" x14ac:dyDescent="0.2">
      <c r="A29" s="703" t="s">
        <v>35</v>
      </c>
      <c r="B29" s="704"/>
      <c r="C29" s="710"/>
      <c r="D29" s="710"/>
      <c r="E29" s="710"/>
      <c r="F29" s="171"/>
      <c r="G29" s="171"/>
      <c r="H29" s="170"/>
      <c r="N29" s="395"/>
      <c r="O29" s="395"/>
      <c r="P29" s="395"/>
      <c r="Q29" s="395"/>
    </row>
    <row r="30" spans="1:17" s="161" customFormat="1" ht="16.5" customHeight="1" x14ac:dyDescent="0.2">
      <c r="A30" s="172"/>
      <c r="B30" s="173"/>
      <c r="C30" s="174"/>
      <c r="D30" s="150"/>
      <c r="E30" s="150"/>
      <c r="F30" s="150"/>
      <c r="G30" s="114"/>
      <c r="H30" s="170"/>
      <c r="N30" s="395"/>
      <c r="O30" s="395"/>
      <c r="P30" s="395"/>
      <c r="Q30" s="395"/>
    </row>
    <row r="31" spans="1:17" s="161" customFormat="1" ht="16.5" customHeight="1" x14ac:dyDescent="0.2">
      <c r="A31" s="705" t="s">
        <v>36</v>
      </c>
      <c r="B31" s="706"/>
      <c r="C31" s="175"/>
      <c r="D31" s="175"/>
      <c r="E31" s="175"/>
      <c r="F31" s="175"/>
      <c r="G31" s="114"/>
      <c r="H31" s="170"/>
      <c r="N31" s="395"/>
      <c r="O31" s="395"/>
      <c r="P31" s="395"/>
      <c r="Q31" s="395"/>
    </row>
    <row r="32" spans="1:17" s="161" customFormat="1" ht="16.5" customHeight="1" x14ac:dyDescent="0.2">
      <c r="A32" s="176" t="s">
        <v>77</v>
      </c>
      <c r="B32" s="177"/>
      <c r="C32" s="175"/>
      <c r="D32" s="175"/>
      <c r="E32" s="175"/>
      <c r="F32" s="175"/>
      <c r="G32" s="114"/>
      <c r="H32" s="170"/>
      <c r="N32" s="395"/>
      <c r="O32" s="395"/>
      <c r="P32" s="395"/>
      <c r="Q32" s="395"/>
    </row>
    <row r="33" spans="1:17" s="161" customFormat="1" ht="16.5" customHeight="1" x14ac:dyDescent="0.2">
      <c r="A33" s="178"/>
      <c r="B33" s="177"/>
      <c r="C33" s="179"/>
      <c r="D33" s="180"/>
      <c r="E33" s="180"/>
      <c r="F33" s="180"/>
      <c r="G33" s="114"/>
      <c r="H33" s="170"/>
      <c r="N33" s="395"/>
      <c r="O33" s="395"/>
      <c r="P33" s="395"/>
      <c r="Q33" s="395"/>
    </row>
    <row r="34" spans="1:17" s="161" customFormat="1" ht="16.5" customHeight="1" x14ac:dyDescent="0.2">
      <c r="A34" s="700" t="s">
        <v>37</v>
      </c>
      <c r="B34" s="701"/>
      <c r="C34" s="701"/>
      <c r="D34" s="1"/>
      <c r="E34" s="1"/>
      <c r="F34" s="1"/>
      <c r="G34" s="1"/>
      <c r="H34" s="170"/>
      <c r="N34" s="395"/>
      <c r="O34" s="395"/>
      <c r="P34" s="395"/>
      <c r="Q34" s="395"/>
    </row>
    <row r="35" spans="1:17" s="161" customFormat="1" ht="16.5" customHeight="1" x14ac:dyDescent="0.2">
      <c r="A35" s="2"/>
      <c r="B35" s="1"/>
      <c r="C35" s="179"/>
      <c r="D35" s="1"/>
      <c r="E35" s="1"/>
      <c r="F35" s="175"/>
      <c r="G35" s="114"/>
      <c r="H35" s="170"/>
      <c r="N35" s="395"/>
      <c r="O35" s="395"/>
      <c r="P35" s="395"/>
      <c r="Q35" s="395"/>
    </row>
    <row r="36" spans="1:17" s="161" customFormat="1" ht="16.5" customHeight="1" x14ac:dyDescent="0.2">
      <c r="A36" s="2"/>
      <c r="B36" s="1"/>
      <c r="C36" s="179"/>
      <c r="D36" s="1"/>
      <c r="E36" s="1"/>
      <c r="F36" s="175"/>
      <c r="G36" s="114"/>
      <c r="H36" s="170"/>
      <c r="N36" s="395"/>
      <c r="O36" s="395"/>
      <c r="P36" s="395"/>
      <c r="Q36" s="395"/>
    </row>
    <row r="37" spans="1:17" s="161" customFormat="1" ht="16.5" customHeight="1" x14ac:dyDescent="0.2">
      <c r="A37" s="178"/>
      <c r="B37" s="177"/>
      <c r="C37" s="175"/>
      <c r="D37" s="175"/>
      <c r="E37" s="175"/>
      <c r="F37" s="175"/>
      <c r="G37" s="114"/>
      <c r="H37" s="170"/>
      <c r="N37" s="395"/>
      <c r="O37" s="395"/>
      <c r="P37" s="395"/>
      <c r="Q37" s="395"/>
    </row>
    <row r="38" spans="1:17" s="161" customFormat="1" ht="16.5" customHeight="1" x14ac:dyDescent="0.2">
      <c r="A38" s="178"/>
      <c r="B38" s="177"/>
      <c r="C38" s="175"/>
      <c r="D38" s="175"/>
      <c r="E38" s="175"/>
      <c r="F38" s="175"/>
      <c r="G38" s="114"/>
      <c r="H38" s="170"/>
      <c r="N38" s="395"/>
      <c r="O38" s="395"/>
      <c r="P38" s="395"/>
      <c r="Q38" s="395"/>
    </row>
    <row r="39" spans="1:17" s="161" customFormat="1" ht="16.5" customHeight="1" x14ac:dyDescent="0.2">
      <c r="A39" s="178"/>
      <c r="B39" s="177"/>
      <c r="C39" s="175"/>
      <c r="D39" s="180"/>
      <c r="E39" s="175"/>
      <c r="F39" s="175"/>
      <c r="G39" s="114"/>
      <c r="H39" s="170"/>
      <c r="N39" s="395"/>
      <c r="O39" s="395"/>
      <c r="P39" s="395"/>
      <c r="Q39" s="395"/>
    </row>
    <row r="40" spans="1:17" s="161" customFormat="1" ht="16.5" customHeight="1" x14ac:dyDescent="0.2">
      <c r="A40" s="700" t="s">
        <v>37</v>
      </c>
      <c r="B40" s="701"/>
      <c r="C40" s="701"/>
      <c r="D40" s="702"/>
      <c r="E40" s="702"/>
      <c r="F40" s="175"/>
      <c r="G40" s="114"/>
      <c r="H40" s="170"/>
      <c r="N40" s="395"/>
      <c r="O40" s="395"/>
      <c r="P40" s="395"/>
      <c r="Q40" s="395"/>
    </row>
    <row r="41" spans="1:17" s="161" customFormat="1" ht="16.5" customHeight="1" x14ac:dyDescent="0.2">
      <c r="A41" s="2"/>
      <c r="B41" s="3"/>
      <c r="C41" s="175"/>
      <c r="D41" s="102"/>
      <c r="E41" s="102"/>
      <c r="F41" s="175"/>
      <c r="G41" s="114"/>
      <c r="H41" s="170"/>
      <c r="N41" s="395"/>
      <c r="O41" s="395"/>
      <c r="P41" s="395"/>
      <c r="Q41" s="395"/>
    </row>
    <row r="42" spans="1:17" s="161" customFormat="1" ht="16.5" customHeight="1" x14ac:dyDescent="0.2">
      <c r="A42" s="2"/>
      <c r="B42" s="3"/>
      <c r="C42" s="175"/>
      <c r="D42" s="102"/>
      <c r="E42" s="102"/>
      <c r="F42" s="175"/>
      <c r="G42" s="114"/>
      <c r="H42" s="170"/>
      <c r="N42" s="395"/>
      <c r="O42" s="395"/>
      <c r="P42" s="395"/>
      <c r="Q42" s="395"/>
    </row>
    <row r="43" spans="1:17" s="161" customFormat="1" ht="16.5" customHeight="1" x14ac:dyDescent="0.2">
      <c r="A43" s="2"/>
      <c r="B43" s="3"/>
      <c r="C43" s="175"/>
      <c r="D43" s="102"/>
      <c r="E43" s="102"/>
      <c r="F43" s="175"/>
      <c r="G43" s="114"/>
      <c r="H43" s="170"/>
      <c r="N43" s="395"/>
      <c r="O43" s="395"/>
      <c r="P43" s="395"/>
      <c r="Q43" s="395"/>
    </row>
    <row r="44" spans="1:17" s="161" customFormat="1" ht="16.5" customHeight="1" thickBot="1" x14ac:dyDescent="0.25">
      <c r="A44" s="181"/>
      <c r="B44" s="182"/>
      <c r="C44" s="183"/>
      <c r="D44" s="183"/>
      <c r="E44" s="183"/>
      <c r="F44" s="183"/>
      <c r="G44" s="184"/>
      <c r="H44" s="185"/>
      <c r="N44" s="395"/>
      <c r="O44" s="395"/>
      <c r="P44" s="395"/>
      <c r="Q44" s="395"/>
    </row>
    <row r="45" spans="1:17" s="161" customFormat="1" ht="20.100000000000001" customHeight="1" x14ac:dyDescent="0.2">
      <c r="N45" s="395"/>
      <c r="O45" s="395"/>
      <c r="P45" s="395"/>
      <c r="Q45" s="395"/>
    </row>
    <row r="46" spans="1:17" s="161" customFormat="1" ht="20.100000000000001" customHeight="1" x14ac:dyDescent="0.2">
      <c r="N46" s="395"/>
      <c r="O46" s="395"/>
      <c r="P46" s="395"/>
      <c r="Q46" s="395"/>
    </row>
    <row r="47" spans="1:17" s="161" customFormat="1" ht="20.100000000000001" customHeight="1" x14ac:dyDescent="0.2">
      <c r="N47" s="395"/>
      <c r="O47" s="395"/>
      <c r="P47" s="395"/>
      <c r="Q47" s="395"/>
    </row>
    <row r="48" spans="1:17" s="161" customFormat="1" ht="20.100000000000001" customHeight="1" x14ac:dyDescent="0.2">
      <c r="N48" s="395"/>
      <c r="O48" s="395"/>
      <c r="P48" s="395"/>
      <c r="Q48" s="395"/>
    </row>
    <row r="49" spans="14:17" s="161" customFormat="1" ht="20.100000000000001" customHeight="1" x14ac:dyDescent="0.2">
      <c r="N49" s="395"/>
      <c r="O49" s="395"/>
      <c r="P49" s="395"/>
      <c r="Q49" s="395"/>
    </row>
    <row r="50" spans="14:17" s="161" customFormat="1" ht="20.100000000000001" customHeight="1" x14ac:dyDescent="0.2">
      <c r="N50" s="395"/>
      <c r="O50" s="395"/>
      <c r="P50" s="395"/>
      <c r="Q50" s="395"/>
    </row>
    <row r="51" spans="14:17" s="161" customFormat="1" ht="20.100000000000001" customHeight="1" x14ac:dyDescent="0.2">
      <c r="N51" s="395"/>
      <c r="O51" s="395"/>
      <c r="P51" s="395"/>
      <c r="Q51" s="395"/>
    </row>
    <row r="52" spans="14:17" s="161" customFormat="1" ht="20.100000000000001" customHeight="1" x14ac:dyDescent="0.2">
      <c r="N52" s="395"/>
      <c r="O52" s="395"/>
      <c r="P52" s="395"/>
      <c r="Q52" s="395"/>
    </row>
    <row r="53" spans="14:17" s="161" customFormat="1" ht="20.100000000000001" customHeight="1" x14ac:dyDescent="0.2">
      <c r="N53" s="395"/>
      <c r="O53" s="395"/>
      <c r="P53" s="395"/>
      <c r="Q53" s="395"/>
    </row>
    <row r="54" spans="14:17" s="161" customFormat="1" ht="20.100000000000001" customHeight="1" x14ac:dyDescent="0.2">
      <c r="N54" s="395"/>
      <c r="O54" s="395"/>
      <c r="P54" s="395"/>
      <c r="Q54" s="395"/>
    </row>
    <row r="55" spans="14:17" s="161" customFormat="1" ht="20.100000000000001" customHeight="1" x14ac:dyDescent="0.2">
      <c r="N55" s="395"/>
      <c r="O55" s="395"/>
      <c r="P55" s="395"/>
      <c r="Q55" s="395"/>
    </row>
    <row r="56" spans="14:17" s="161" customFormat="1" ht="20.100000000000001" customHeight="1" x14ac:dyDescent="0.2">
      <c r="N56" s="395"/>
      <c r="O56" s="395"/>
      <c r="P56" s="395"/>
      <c r="Q56" s="395"/>
    </row>
    <row r="57" spans="14:17" s="161" customFormat="1" ht="20.100000000000001" customHeight="1" x14ac:dyDescent="0.2">
      <c r="N57" s="395"/>
      <c r="O57" s="395"/>
      <c r="P57" s="395"/>
      <c r="Q57" s="395"/>
    </row>
    <row r="58" spans="14:17" s="161" customFormat="1" ht="20.100000000000001" customHeight="1" x14ac:dyDescent="0.2">
      <c r="N58" s="395"/>
      <c r="O58" s="395"/>
      <c r="P58" s="395"/>
      <c r="Q58" s="395"/>
    </row>
    <row r="59" spans="14:17" s="161" customFormat="1" ht="20.100000000000001" customHeight="1" x14ac:dyDescent="0.2">
      <c r="N59" s="395"/>
      <c r="O59" s="395"/>
      <c r="P59" s="395"/>
      <c r="Q59" s="395"/>
    </row>
    <row r="60" spans="14:17" s="161" customFormat="1" ht="20.100000000000001" customHeight="1" x14ac:dyDescent="0.2">
      <c r="N60" s="395"/>
      <c r="O60" s="395"/>
      <c r="P60" s="395"/>
      <c r="Q60" s="395"/>
    </row>
    <row r="61" spans="14:17" s="161" customFormat="1" ht="20.100000000000001" customHeight="1" x14ac:dyDescent="0.2">
      <c r="N61" s="395"/>
      <c r="O61" s="395"/>
      <c r="P61" s="395"/>
      <c r="Q61" s="395"/>
    </row>
    <row r="62" spans="14:17" s="161" customFormat="1" ht="20.100000000000001" customHeight="1" x14ac:dyDescent="0.2">
      <c r="N62" s="395"/>
      <c r="O62" s="395"/>
      <c r="P62" s="395"/>
      <c r="Q62" s="395"/>
    </row>
    <row r="63" spans="14:17" s="161" customFormat="1" ht="20.100000000000001" customHeight="1" x14ac:dyDescent="0.2">
      <c r="N63" s="395"/>
      <c r="O63" s="395"/>
      <c r="P63" s="395"/>
      <c r="Q63" s="395"/>
    </row>
    <row r="64" spans="14:17" s="161" customFormat="1" ht="20.100000000000001" customHeight="1" x14ac:dyDescent="0.2">
      <c r="N64" s="395"/>
      <c r="O64" s="395"/>
      <c r="P64" s="395"/>
      <c r="Q64" s="395"/>
    </row>
    <row r="65" spans="14:17" s="161" customFormat="1" ht="20.100000000000001" customHeight="1" x14ac:dyDescent="0.2">
      <c r="N65" s="395"/>
      <c r="O65" s="395"/>
      <c r="P65" s="395"/>
      <c r="Q65" s="395"/>
    </row>
    <row r="66" spans="14:17" s="161" customFormat="1" ht="20.100000000000001" customHeight="1" x14ac:dyDescent="0.2">
      <c r="N66" s="395"/>
      <c r="O66" s="395"/>
      <c r="P66" s="395"/>
      <c r="Q66" s="395"/>
    </row>
    <row r="67" spans="14:17" s="161" customFormat="1" ht="20.100000000000001" customHeight="1" x14ac:dyDescent="0.2">
      <c r="N67" s="395"/>
      <c r="O67" s="395"/>
      <c r="P67" s="395"/>
      <c r="Q67" s="395"/>
    </row>
    <row r="68" spans="14:17" s="161" customFormat="1" ht="20.100000000000001" customHeight="1" x14ac:dyDescent="0.2">
      <c r="N68" s="395"/>
      <c r="O68" s="395"/>
      <c r="P68" s="395"/>
      <c r="Q68" s="395"/>
    </row>
    <row r="69" spans="14:17" s="161" customFormat="1" ht="20.100000000000001" customHeight="1" x14ac:dyDescent="0.2">
      <c r="N69" s="395"/>
      <c r="O69" s="395"/>
      <c r="P69" s="395"/>
      <c r="Q69" s="395"/>
    </row>
    <row r="70" spans="14:17" s="161" customFormat="1" ht="20.100000000000001" customHeight="1" x14ac:dyDescent="0.2">
      <c r="N70" s="395"/>
      <c r="O70" s="395"/>
      <c r="P70" s="395"/>
      <c r="Q70" s="395"/>
    </row>
    <row r="71" spans="14:17" s="161" customFormat="1" ht="20.100000000000001" customHeight="1" x14ac:dyDescent="0.2">
      <c r="N71" s="395"/>
      <c r="O71" s="395"/>
      <c r="P71" s="395"/>
      <c r="Q71" s="395"/>
    </row>
    <row r="72" spans="14:17" s="161" customFormat="1" ht="20.100000000000001" customHeight="1" x14ac:dyDescent="0.2">
      <c r="N72" s="395"/>
      <c r="O72" s="395"/>
      <c r="P72" s="395"/>
      <c r="Q72" s="395"/>
    </row>
    <row r="73" spans="14:17" s="161" customFormat="1" ht="20.100000000000001" customHeight="1" x14ac:dyDescent="0.2">
      <c r="N73" s="395"/>
      <c r="O73" s="395"/>
      <c r="P73" s="395"/>
      <c r="Q73" s="395"/>
    </row>
    <row r="74" spans="14:17" s="161" customFormat="1" ht="20.100000000000001" customHeight="1" x14ac:dyDescent="0.2">
      <c r="N74" s="395"/>
      <c r="O74" s="395"/>
      <c r="P74" s="395"/>
      <c r="Q74" s="395"/>
    </row>
    <row r="75" spans="14:17" s="161" customFormat="1" ht="20.100000000000001" customHeight="1" x14ac:dyDescent="0.2">
      <c r="N75" s="395"/>
      <c r="O75" s="395"/>
      <c r="P75" s="395"/>
      <c r="Q75" s="395"/>
    </row>
    <row r="76" spans="14:17" s="161" customFormat="1" ht="20.100000000000001" customHeight="1" x14ac:dyDescent="0.2">
      <c r="N76" s="395"/>
      <c r="O76" s="395"/>
      <c r="P76" s="395"/>
      <c r="Q76" s="395"/>
    </row>
    <row r="77" spans="14:17" s="161" customFormat="1" ht="20.100000000000001" customHeight="1" x14ac:dyDescent="0.2">
      <c r="N77" s="395"/>
      <c r="O77" s="395"/>
      <c r="P77" s="395"/>
      <c r="Q77" s="395"/>
    </row>
    <row r="78" spans="14:17" s="161" customFormat="1" ht="20.100000000000001" customHeight="1" x14ac:dyDescent="0.2">
      <c r="N78" s="395"/>
      <c r="O78" s="395"/>
      <c r="P78" s="395"/>
      <c r="Q78" s="395"/>
    </row>
    <row r="79" spans="14:17" s="161" customFormat="1" ht="20.100000000000001" customHeight="1" x14ac:dyDescent="0.2">
      <c r="N79" s="395"/>
      <c r="O79" s="395"/>
      <c r="P79" s="395"/>
      <c r="Q79" s="395"/>
    </row>
    <row r="80" spans="14:17" s="161" customFormat="1" ht="20.100000000000001" customHeight="1" x14ac:dyDescent="0.2">
      <c r="N80" s="395"/>
      <c r="O80" s="395"/>
      <c r="P80" s="395"/>
      <c r="Q80" s="395"/>
    </row>
    <row r="81" spans="14:17" s="161" customFormat="1" ht="20.100000000000001" customHeight="1" x14ac:dyDescent="0.2">
      <c r="N81" s="395"/>
      <c r="O81" s="395"/>
      <c r="P81" s="395"/>
      <c r="Q81" s="395"/>
    </row>
    <row r="82" spans="14:17" s="161" customFormat="1" ht="20.100000000000001" customHeight="1" x14ac:dyDescent="0.2">
      <c r="N82" s="395"/>
      <c r="O82" s="395"/>
      <c r="P82" s="395"/>
      <c r="Q82" s="395"/>
    </row>
    <row r="83" spans="14:17" s="161" customFormat="1" ht="20.100000000000001" customHeight="1" x14ac:dyDescent="0.2">
      <c r="N83" s="395"/>
      <c r="O83" s="395"/>
      <c r="P83" s="395"/>
      <c r="Q83" s="395"/>
    </row>
    <row r="84" spans="14:17" s="161" customFormat="1" ht="20.100000000000001" customHeight="1" x14ac:dyDescent="0.2">
      <c r="N84" s="395"/>
      <c r="O84" s="395"/>
      <c r="P84" s="395"/>
      <c r="Q84" s="395"/>
    </row>
    <row r="85" spans="14:17" s="161" customFormat="1" ht="20.100000000000001" customHeight="1" x14ac:dyDescent="0.2">
      <c r="N85" s="395"/>
      <c r="O85" s="395"/>
      <c r="P85" s="395"/>
      <c r="Q85" s="395"/>
    </row>
    <row r="86" spans="14:17" s="161" customFormat="1" ht="20.100000000000001" customHeight="1" x14ac:dyDescent="0.2">
      <c r="N86" s="395"/>
      <c r="O86" s="395"/>
      <c r="P86" s="395"/>
      <c r="Q86" s="395"/>
    </row>
    <row r="87" spans="14:17" s="161" customFormat="1" ht="20.100000000000001" customHeight="1" x14ac:dyDescent="0.2">
      <c r="N87" s="395"/>
      <c r="O87" s="395"/>
      <c r="P87" s="395"/>
      <c r="Q87" s="395"/>
    </row>
    <row r="88" spans="14:17" s="161" customFormat="1" ht="20.100000000000001" customHeight="1" x14ac:dyDescent="0.2">
      <c r="N88" s="395"/>
      <c r="O88" s="395"/>
      <c r="P88" s="395"/>
      <c r="Q88" s="395"/>
    </row>
    <row r="89" spans="14:17" s="161" customFormat="1" ht="20.100000000000001" customHeight="1" x14ac:dyDescent="0.2">
      <c r="N89" s="395"/>
      <c r="O89" s="395"/>
      <c r="P89" s="395"/>
      <c r="Q89" s="395"/>
    </row>
    <row r="90" spans="14:17" s="161" customFormat="1" ht="20.100000000000001" customHeight="1" x14ac:dyDescent="0.2">
      <c r="N90" s="395"/>
      <c r="O90" s="395"/>
      <c r="P90" s="395"/>
      <c r="Q90" s="395"/>
    </row>
    <row r="91" spans="14:17" s="161" customFormat="1" ht="20.100000000000001" customHeight="1" x14ac:dyDescent="0.2">
      <c r="N91" s="395"/>
      <c r="O91" s="395"/>
      <c r="P91" s="395"/>
      <c r="Q91" s="395"/>
    </row>
    <row r="92" spans="14:17" s="161" customFormat="1" ht="20.100000000000001" customHeight="1" x14ac:dyDescent="0.2">
      <c r="N92" s="395"/>
      <c r="O92" s="395"/>
      <c r="P92" s="395"/>
      <c r="Q92" s="395"/>
    </row>
    <row r="93" spans="14:17" s="161" customFormat="1" ht="20.100000000000001" customHeight="1" x14ac:dyDescent="0.2">
      <c r="N93" s="395"/>
      <c r="O93" s="395"/>
      <c r="P93" s="395"/>
      <c r="Q93" s="395"/>
    </row>
    <row r="94" spans="14:17" s="161" customFormat="1" ht="20.100000000000001" customHeight="1" x14ac:dyDescent="0.2">
      <c r="N94" s="395"/>
      <c r="O94" s="395"/>
      <c r="P94" s="395"/>
      <c r="Q94" s="395"/>
    </row>
    <row r="95" spans="14:17" s="161" customFormat="1" ht="20.100000000000001" customHeight="1" x14ac:dyDescent="0.2">
      <c r="N95" s="395"/>
      <c r="O95" s="395"/>
      <c r="P95" s="395"/>
      <c r="Q95" s="395"/>
    </row>
    <row r="96" spans="14:17" s="161" customFormat="1" ht="20.100000000000001" customHeight="1" x14ac:dyDescent="0.2">
      <c r="N96" s="395"/>
      <c r="O96" s="395"/>
      <c r="P96" s="395"/>
      <c r="Q96" s="395"/>
    </row>
    <row r="97" spans="14:17" s="161" customFormat="1" ht="20.100000000000001" customHeight="1" x14ac:dyDescent="0.2">
      <c r="N97" s="395"/>
      <c r="O97" s="395"/>
      <c r="P97" s="395"/>
      <c r="Q97" s="395"/>
    </row>
    <row r="98" spans="14:17" s="161" customFormat="1" ht="20.100000000000001" customHeight="1" x14ac:dyDescent="0.2">
      <c r="N98" s="395"/>
      <c r="O98" s="395"/>
      <c r="P98" s="395"/>
      <c r="Q98" s="395"/>
    </row>
    <row r="99" spans="14:17" s="161" customFormat="1" ht="20.100000000000001" customHeight="1" x14ac:dyDescent="0.2">
      <c r="N99" s="395"/>
      <c r="O99" s="395"/>
      <c r="P99" s="395"/>
      <c r="Q99" s="395"/>
    </row>
    <row r="100" spans="14:17" s="161" customFormat="1" ht="20.100000000000001" customHeight="1" x14ac:dyDescent="0.2">
      <c r="N100" s="395"/>
      <c r="O100" s="395"/>
      <c r="P100" s="395"/>
      <c r="Q100" s="395"/>
    </row>
    <row r="101" spans="14:17" s="161" customFormat="1" ht="20.100000000000001" customHeight="1" x14ac:dyDescent="0.2">
      <c r="N101" s="395"/>
      <c r="O101" s="395"/>
      <c r="P101" s="395"/>
      <c r="Q101" s="395"/>
    </row>
    <row r="102" spans="14:17" s="161" customFormat="1" ht="20.100000000000001" customHeight="1" x14ac:dyDescent="0.2">
      <c r="N102" s="395"/>
      <c r="O102" s="395"/>
      <c r="P102" s="395"/>
      <c r="Q102" s="395"/>
    </row>
    <row r="103" spans="14:17" s="161" customFormat="1" ht="20.100000000000001" customHeight="1" x14ac:dyDescent="0.2">
      <c r="N103" s="395"/>
      <c r="O103" s="395"/>
      <c r="P103" s="395"/>
      <c r="Q103" s="395"/>
    </row>
    <row r="104" spans="14:17" s="161" customFormat="1" ht="20.100000000000001" customHeight="1" x14ac:dyDescent="0.2">
      <c r="N104" s="395"/>
      <c r="O104" s="395"/>
      <c r="P104" s="395"/>
      <c r="Q104" s="395"/>
    </row>
    <row r="105" spans="14:17" s="161" customFormat="1" ht="20.100000000000001" customHeight="1" x14ac:dyDescent="0.2">
      <c r="N105" s="395"/>
      <c r="O105" s="395"/>
      <c r="P105" s="395"/>
      <c r="Q105" s="395"/>
    </row>
    <row r="106" spans="14:17" s="161" customFormat="1" ht="20.100000000000001" customHeight="1" x14ac:dyDescent="0.2">
      <c r="N106" s="395"/>
      <c r="O106" s="395"/>
      <c r="P106" s="395"/>
      <c r="Q106" s="395"/>
    </row>
    <row r="107" spans="14:17" s="161" customFormat="1" ht="20.100000000000001" customHeight="1" x14ac:dyDescent="0.2">
      <c r="N107" s="395"/>
      <c r="O107" s="395"/>
      <c r="P107" s="395"/>
      <c r="Q107" s="395"/>
    </row>
    <row r="108" spans="14:17" s="161" customFormat="1" ht="20.100000000000001" customHeight="1" x14ac:dyDescent="0.2">
      <c r="N108" s="395"/>
      <c r="O108" s="395"/>
      <c r="P108" s="395"/>
      <c r="Q108" s="395"/>
    </row>
    <row r="109" spans="14:17" s="161" customFormat="1" ht="20.100000000000001" customHeight="1" x14ac:dyDescent="0.2">
      <c r="N109" s="395"/>
      <c r="O109" s="395"/>
      <c r="P109" s="395"/>
      <c r="Q109" s="395"/>
    </row>
    <row r="110" spans="14:17" s="161" customFormat="1" ht="20.100000000000001" customHeight="1" x14ac:dyDescent="0.2">
      <c r="N110" s="395"/>
      <c r="O110" s="395"/>
      <c r="P110" s="395"/>
      <c r="Q110" s="395"/>
    </row>
    <row r="111" spans="14:17" s="161" customFormat="1" ht="20.100000000000001" customHeight="1" x14ac:dyDescent="0.2">
      <c r="N111" s="395"/>
      <c r="O111" s="395"/>
      <c r="P111" s="395"/>
      <c r="Q111" s="395"/>
    </row>
    <row r="112" spans="14:17" s="161" customFormat="1" ht="20.100000000000001" customHeight="1" x14ac:dyDescent="0.2">
      <c r="N112" s="395"/>
      <c r="O112" s="395"/>
      <c r="P112" s="395"/>
      <c r="Q112" s="395"/>
    </row>
    <row r="113" spans="14:17" s="161" customFormat="1" ht="20.100000000000001" customHeight="1" x14ac:dyDescent="0.2">
      <c r="N113" s="395"/>
      <c r="O113" s="395"/>
      <c r="P113" s="395"/>
      <c r="Q113" s="395"/>
    </row>
    <row r="114" spans="14:17" s="161" customFormat="1" ht="20.100000000000001" customHeight="1" x14ac:dyDescent="0.2">
      <c r="N114" s="395"/>
      <c r="O114" s="395"/>
      <c r="P114" s="395"/>
      <c r="Q114" s="395"/>
    </row>
    <row r="115" spans="14:17" s="161" customFormat="1" ht="20.100000000000001" customHeight="1" x14ac:dyDescent="0.2">
      <c r="N115" s="395"/>
      <c r="O115" s="395"/>
      <c r="P115" s="395"/>
      <c r="Q115" s="395"/>
    </row>
    <row r="116" spans="14:17" s="161" customFormat="1" ht="20.100000000000001" customHeight="1" x14ac:dyDescent="0.2">
      <c r="N116" s="395"/>
      <c r="O116" s="395"/>
      <c r="P116" s="395"/>
      <c r="Q116" s="395"/>
    </row>
    <row r="117" spans="14:17" s="161" customFormat="1" ht="20.100000000000001" customHeight="1" x14ac:dyDescent="0.2">
      <c r="N117" s="395"/>
      <c r="O117" s="395"/>
      <c r="P117" s="395"/>
      <c r="Q117" s="395"/>
    </row>
    <row r="118" spans="14:17" s="161" customFormat="1" ht="20.100000000000001" customHeight="1" x14ac:dyDescent="0.2">
      <c r="N118" s="395"/>
      <c r="O118" s="395"/>
      <c r="P118" s="395"/>
      <c r="Q118" s="395"/>
    </row>
    <row r="119" spans="14:17" s="161" customFormat="1" ht="20.100000000000001" customHeight="1" x14ac:dyDescent="0.2">
      <c r="N119" s="395"/>
      <c r="O119" s="395"/>
      <c r="P119" s="395"/>
      <c r="Q119" s="395"/>
    </row>
    <row r="120" spans="14:17" s="161" customFormat="1" ht="20.100000000000001" customHeight="1" x14ac:dyDescent="0.2">
      <c r="N120" s="395"/>
      <c r="O120" s="395"/>
      <c r="P120" s="395"/>
      <c r="Q120" s="395"/>
    </row>
    <row r="121" spans="14:17" s="161" customFormat="1" ht="20.100000000000001" customHeight="1" x14ac:dyDescent="0.2">
      <c r="N121" s="395"/>
      <c r="O121" s="395"/>
      <c r="P121" s="395"/>
      <c r="Q121" s="395"/>
    </row>
    <row r="122" spans="14:17" s="161" customFormat="1" ht="20.100000000000001" customHeight="1" x14ac:dyDescent="0.2">
      <c r="N122" s="395"/>
      <c r="O122" s="395"/>
      <c r="P122" s="395"/>
      <c r="Q122" s="395"/>
    </row>
    <row r="123" spans="14:17" s="161" customFormat="1" ht="20.100000000000001" customHeight="1" x14ac:dyDescent="0.2">
      <c r="N123" s="395"/>
      <c r="O123" s="395"/>
      <c r="P123" s="395"/>
      <c r="Q123" s="395"/>
    </row>
    <row r="124" spans="14:17" s="161" customFormat="1" ht="20.100000000000001" customHeight="1" x14ac:dyDescent="0.2">
      <c r="N124" s="395"/>
      <c r="O124" s="395"/>
      <c r="P124" s="395"/>
      <c r="Q124" s="395"/>
    </row>
    <row r="125" spans="14:17" s="161" customFormat="1" ht="20.100000000000001" customHeight="1" x14ac:dyDescent="0.2">
      <c r="N125" s="395"/>
      <c r="O125" s="395"/>
      <c r="P125" s="395"/>
      <c r="Q125" s="395"/>
    </row>
    <row r="126" spans="14:17" s="161" customFormat="1" ht="20.100000000000001" customHeight="1" x14ac:dyDescent="0.2">
      <c r="N126" s="395"/>
      <c r="O126" s="395"/>
      <c r="P126" s="395"/>
      <c r="Q126" s="395"/>
    </row>
    <row r="127" spans="14:17" s="161" customFormat="1" ht="20.100000000000001" customHeight="1" x14ac:dyDescent="0.2">
      <c r="N127" s="395"/>
      <c r="O127" s="395"/>
      <c r="P127" s="395"/>
      <c r="Q127" s="395"/>
    </row>
    <row r="128" spans="14:17" s="161" customFormat="1" ht="20.100000000000001" customHeight="1" x14ac:dyDescent="0.2">
      <c r="N128" s="395"/>
      <c r="O128" s="395"/>
      <c r="P128" s="395"/>
      <c r="Q128" s="395"/>
    </row>
    <row r="129" spans="14:17" s="161" customFormat="1" ht="20.100000000000001" customHeight="1" x14ac:dyDescent="0.2">
      <c r="N129" s="395"/>
      <c r="O129" s="395"/>
      <c r="P129" s="395"/>
      <c r="Q129" s="395"/>
    </row>
    <row r="130" spans="14:17" s="161" customFormat="1" ht="20.100000000000001" customHeight="1" x14ac:dyDescent="0.2">
      <c r="N130" s="395"/>
      <c r="O130" s="395"/>
      <c r="P130" s="395"/>
      <c r="Q130" s="395"/>
    </row>
    <row r="131" spans="14:17" s="161" customFormat="1" ht="20.100000000000001" customHeight="1" x14ac:dyDescent="0.2">
      <c r="N131" s="395"/>
      <c r="O131" s="395"/>
      <c r="P131" s="395"/>
      <c r="Q131" s="395"/>
    </row>
    <row r="132" spans="14:17" s="161" customFormat="1" ht="20.100000000000001" customHeight="1" x14ac:dyDescent="0.2">
      <c r="N132" s="395"/>
      <c r="O132" s="395"/>
      <c r="P132" s="395"/>
      <c r="Q132" s="395"/>
    </row>
    <row r="133" spans="14:17" s="161" customFormat="1" ht="20.100000000000001" customHeight="1" x14ac:dyDescent="0.2">
      <c r="N133" s="395"/>
      <c r="O133" s="395"/>
      <c r="P133" s="395"/>
      <c r="Q133" s="395"/>
    </row>
    <row r="134" spans="14:17" s="161" customFormat="1" ht="20.100000000000001" customHeight="1" x14ac:dyDescent="0.2">
      <c r="N134" s="395"/>
      <c r="O134" s="395"/>
      <c r="P134" s="395"/>
      <c r="Q134" s="395"/>
    </row>
    <row r="135" spans="14:17" s="161" customFormat="1" ht="20.100000000000001" customHeight="1" x14ac:dyDescent="0.2">
      <c r="N135" s="395"/>
      <c r="O135" s="395"/>
      <c r="P135" s="395"/>
      <c r="Q135" s="395"/>
    </row>
    <row r="136" spans="14:17" s="161" customFormat="1" ht="20.100000000000001" customHeight="1" x14ac:dyDescent="0.2">
      <c r="N136" s="395"/>
      <c r="O136" s="395"/>
      <c r="P136" s="395"/>
      <c r="Q136" s="395"/>
    </row>
    <row r="137" spans="14:17" s="161" customFormat="1" ht="20.100000000000001" customHeight="1" x14ac:dyDescent="0.2">
      <c r="N137" s="395"/>
      <c r="O137" s="395"/>
      <c r="P137" s="395"/>
      <c r="Q137" s="395"/>
    </row>
    <row r="138" spans="14:17" s="161" customFormat="1" ht="20.100000000000001" customHeight="1" x14ac:dyDescent="0.2">
      <c r="N138" s="395"/>
      <c r="O138" s="395"/>
      <c r="P138" s="395"/>
      <c r="Q138" s="395"/>
    </row>
    <row r="139" spans="14:17" s="161" customFormat="1" ht="20.100000000000001" customHeight="1" x14ac:dyDescent="0.2">
      <c r="N139" s="395"/>
      <c r="O139" s="395"/>
      <c r="P139" s="395"/>
      <c r="Q139" s="395"/>
    </row>
    <row r="140" spans="14:17" s="161" customFormat="1" ht="20.100000000000001" customHeight="1" x14ac:dyDescent="0.2">
      <c r="N140" s="395"/>
      <c r="O140" s="395"/>
      <c r="P140" s="395"/>
      <c r="Q140" s="395"/>
    </row>
    <row r="141" spans="14:17" s="161" customFormat="1" ht="20.100000000000001" customHeight="1" x14ac:dyDescent="0.2">
      <c r="N141" s="395"/>
      <c r="O141" s="395"/>
      <c r="P141" s="395"/>
      <c r="Q141" s="395"/>
    </row>
    <row r="142" spans="14:17" s="161" customFormat="1" ht="20.100000000000001" customHeight="1" x14ac:dyDescent="0.2">
      <c r="N142" s="395"/>
      <c r="O142" s="395"/>
      <c r="P142" s="395"/>
      <c r="Q142" s="395"/>
    </row>
    <row r="143" spans="14:17" s="161" customFormat="1" ht="20.100000000000001" customHeight="1" x14ac:dyDescent="0.2">
      <c r="N143" s="395"/>
      <c r="O143" s="395"/>
      <c r="P143" s="395"/>
      <c r="Q143" s="395"/>
    </row>
    <row r="144" spans="14:17" s="161" customFormat="1" ht="20.100000000000001" customHeight="1" x14ac:dyDescent="0.2">
      <c r="N144" s="395"/>
      <c r="O144" s="395"/>
      <c r="P144" s="395"/>
      <c r="Q144" s="395"/>
    </row>
    <row r="145" spans="14:17" s="161" customFormat="1" ht="20.100000000000001" customHeight="1" x14ac:dyDescent="0.2">
      <c r="N145" s="395"/>
      <c r="O145" s="395"/>
      <c r="P145" s="395"/>
      <c r="Q145" s="395"/>
    </row>
    <row r="146" spans="14:17" s="161" customFormat="1" ht="20.100000000000001" customHeight="1" x14ac:dyDescent="0.2">
      <c r="N146" s="395"/>
      <c r="O146" s="395"/>
      <c r="P146" s="395"/>
      <c r="Q146" s="395"/>
    </row>
    <row r="147" spans="14:17" s="161" customFormat="1" ht="20.100000000000001" customHeight="1" x14ac:dyDescent="0.2">
      <c r="N147" s="395"/>
      <c r="O147" s="395"/>
      <c r="P147" s="395"/>
      <c r="Q147" s="395"/>
    </row>
    <row r="148" spans="14:17" s="161" customFormat="1" ht="20.100000000000001" customHeight="1" x14ac:dyDescent="0.2">
      <c r="N148" s="395"/>
      <c r="O148" s="395"/>
      <c r="P148" s="395"/>
      <c r="Q148" s="395"/>
    </row>
    <row r="149" spans="14:17" s="161" customFormat="1" ht="20.100000000000001" customHeight="1" x14ac:dyDescent="0.2">
      <c r="N149" s="395"/>
      <c r="O149" s="395"/>
      <c r="P149" s="395"/>
      <c r="Q149" s="395"/>
    </row>
    <row r="150" spans="14:17" s="161" customFormat="1" ht="20.100000000000001" customHeight="1" x14ac:dyDescent="0.2">
      <c r="N150" s="395"/>
      <c r="O150" s="395"/>
      <c r="P150" s="395"/>
      <c r="Q150" s="395"/>
    </row>
    <row r="151" spans="14:17" s="161" customFormat="1" ht="20.100000000000001" customHeight="1" x14ac:dyDescent="0.2">
      <c r="N151" s="395"/>
      <c r="O151" s="395"/>
      <c r="P151" s="395"/>
      <c r="Q151" s="395"/>
    </row>
    <row r="152" spans="14:17" s="161" customFormat="1" ht="20.100000000000001" customHeight="1" x14ac:dyDescent="0.2">
      <c r="N152" s="395"/>
      <c r="O152" s="395"/>
      <c r="P152" s="395"/>
      <c r="Q152" s="395"/>
    </row>
    <row r="153" spans="14:17" s="161" customFormat="1" ht="20.100000000000001" customHeight="1" x14ac:dyDescent="0.2">
      <c r="N153" s="395"/>
      <c r="O153" s="395"/>
      <c r="P153" s="395"/>
      <c r="Q153" s="395"/>
    </row>
    <row r="154" spans="14:17" s="161" customFormat="1" ht="20.100000000000001" customHeight="1" x14ac:dyDescent="0.2">
      <c r="N154" s="395"/>
      <c r="O154" s="395"/>
      <c r="P154" s="395"/>
      <c r="Q154" s="395"/>
    </row>
    <row r="155" spans="14:17" s="161" customFormat="1" ht="20.100000000000001" customHeight="1" x14ac:dyDescent="0.2">
      <c r="N155" s="395"/>
      <c r="O155" s="395"/>
      <c r="P155" s="395"/>
      <c r="Q155" s="395"/>
    </row>
    <row r="156" spans="14:17" s="161" customFormat="1" ht="20.100000000000001" customHeight="1" x14ac:dyDescent="0.2">
      <c r="N156" s="395"/>
      <c r="O156" s="395"/>
      <c r="P156" s="395"/>
      <c r="Q156" s="395"/>
    </row>
    <row r="157" spans="14:17" s="161" customFormat="1" ht="20.100000000000001" customHeight="1" x14ac:dyDescent="0.2">
      <c r="N157" s="395"/>
      <c r="O157" s="395"/>
      <c r="P157" s="395"/>
      <c r="Q157" s="395"/>
    </row>
    <row r="158" spans="14:17" s="161" customFormat="1" ht="20.100000000000001" customHeight="1" x14ac:dyDescent="0.2">
      <c r="N158" s="395"/>
      <c r="O158" s="395"/>
      <c r="P158" s="395"/>
      <c r="Q158" s="395"/>
    </row>
    <row r="159" spans="14:17" s="161" customFormat="1" ht="20.100000000000001" customHeight="1" x14ac:dyDescent="0.2">
      <c r="N159" s="395"/>
      <c r="O159" s="395"/>
      <c r="P159" s="395"/>
      <c r="Q159" s="395"/>
    </row>
    <row r="160" spans="14:17" s="161" customFormat="1" ht="20.100000000000001" customHeight="1" x14ac:dyDescent="0.2">
      <c r="N160" s="395"/>
      <c r="O160" s="395"/>
      <c r="P160" s="395"/>
      <c r="Q160" s="395"/>
    </row>
    <row r="161" spans="14:17" s="161" customFormat="1" ht="20.100000000000001" customHeight="1" x14ac:dyDescent="0.2">
      <c r="N161" s="395"/>
      <c r="O161" s="395"/>
      <c r="P161" s="395"/>
      <c r="Q161" s="395"/>
    </row>
    <row r="162" spans="14:17" s="161" customFormat="1" ht="20.100000000000001" customHeight="1" x14ac:dyDescent="0.2">
      <c r="N162" s="395"/>
      <c r="O162" s="395"/>
      <c r="P162" s="395"/>
      <c r="Q162" s="395"/>
    </row>
    <row r="163" spans="14:17" s="161" customFormat="1" ht="20.100000000000001" customHeight="1" x14ac:dyDescent="0.2">
      <c r="N163" s="395"/>
      <c r="O163" s="395"/>
      <c r="P163" s="395"/>
      <c r="Q163" s="395"/>
    </row>
    <row r="164" spans="14:17" s="161" customFormat="1" ht="20.100000000000001" customHeight="1" x14ac:dyDescent="0.2">
      <c r="N164" s="395"/>
      <c r="O164" s="395"/>
      <c r="P164" s="395"/>
      <c r="Q164" s="395"/>
    </row>
    <row r="165" spans="14:17" s="161" customFormat="1" ht="20.100000000000001" customHeight="1" x14ac:dyDescent="0.2">
      <c r="N165" s="395"/>
      <c r="O165" s="395"/>
      <c r="P165" s="395"/>
      <c r="Q165" s="395"/>
    </row>
    <row r="166" spans="14:17" s="161" customFormat="1" ht="20.100000000000001" customHeight="1" x14ac:dyDescent="0.2">
      <c r="N166" s="395"/>
      <c r="O166" s="395"/>
      <c r="P166" s="395"/>
      <c r="Q166" s="395"/>
    </row>
    <row r="167" spans="14:17" s="161" customFormat="1" ht="20.100000000000001" customHeight="1" x14ac:dyDescent="0.2">
      <c r="N167" s="395"/>
      <c r="O167" s="395"/>
      <c r="P167" s="395"/>
      <c r="Q167" s="395"/>
    </row>
    <row r="168" spans="14:17" s="161" customFormat="1" ht="20.100000000000001" customHeight="1" x14ac:dyDescent="0.2">
      <c r="N168" s="395"/>
      <c r="O168" s="395"/>
      <c r="P168" s="395"/>
      <c r="Q168" s="395"/>
    </row>
    <row r="169" spans="14:17" s="161" customFormat="1" ht="20.100000000000001" customHeight="1" x14ac:dyDescent="0.2">
      <c r="N169" s="395"/>
      <c r="O169" s="395"/>
      <c r="P169" s="395"/>
      <c r="Q169" s="395"/>
    </row>
    <row r="170" spans="14:17" s="161" customFormat="1" ht="20.100000000000001" customHeight="1" x14ac:dyDescent="0.2">
      <c r="N170" s="395"/>
      <c r="O170" s="395"/>
      <c r="P170" s="395"/>
      <c r="Q170" s="395"/>
    </row>
    <row r="171" spans="14:17" s="161" customFormat="1" ht="20.100000000000001" customHeight="1" x14ac:dyDescent="0.2">
      <c r="N171" s="395"/>
      <c r="O171" s="395"/>
      <c r="P171" s="395"/>
      <c r="Q171" s="395"/>
    </row>
    <row r="172" spans="14:17" s="161" customFormat="1" ht="20.100000000000001" customHeight="1" x14ac:dyDescent="0.2">
      <c r="N172" s="395"/>
      <c r="O172" s="395"/>
      <c r="P172" s="395"/>
      <c r="Q172" s="395"/>
    </row>
    <row r="173" spans="14:17" s="161" customFormat="1" ht="20.100000000000001" customHeight="1" x14ac:dyDescent="0.2">
      <c r="N173" s="395"/>
      <c r="O173" s="395"/>
      <c r="P173" s="395"/>
      <c r="Q173" s="395"/>
    </row>
    <row r="174" spans="14:17" s="161" customFormat="1" ht="20.100000000000001" customHeight="1" x14ac:dyDescent="0.2">
      <c r="N174" s="395"/>
      <c r="O174" s="395"/>
      <c r="P174" s="395"/>
      <c r="Q174" s="395"/>
    </row>
    <row r="175" spans="14:17" s="161" customFormat="1" ht="20.100000000000001" customHeight="1" x14ac:dyDescent="0.2">
      <c r="N175" s="395"/>
      <c r="O175" s="395"/>
      <c r="P175" s="395"/>
      <c r="Q175" s="395"/>
    </row>
    <row r="176" spans="14:17" s="161" customFormat="1" ht="20.100000000000001" customHeight="1" x14ac:dyDescent="0.2">
      <c r="N176" s="395"/>
      <c r="O176" s="395"/>
      <c r="P176" s="395"/>
      <c r="Q176" s="395"/>
    </row>
    <row r="177" spans="14:17" s="161" customFormat="1" ht="20.100000000000001" customHeight="1" x14ac:dyDescent="0.2">
      <c r="N177" s="395"/>
      <c r="O177" s="395"/>
      <c r="P177" s="395"/>
      <c r="Q177" s="395"/>
    </row>
    <row r="178" spans="14:17" s="161" customFormat="1" ht="20.100000000000001" customHeight="1" x14ac:dyDescent="0.2">
      <c r="N178" s="395"/>
      <c r="O178" s="395"/>
      <c r="P178" s="395"/>
      <c r="Q178" s="395"/>
    </row>
    <row r="179" spans="14:17" s="161" customFormat="1" ht="20.100000000000001" customHeight="1" x14ac:dyDescent="0.2">
      <c r="N179" s="395"/>
      <c r="O179" s="395"/>
      <c r="P179" s="395"/>
      <c r="Q179" s="395"/>
    </row>
    <row r="180" spans="14:17" s="161" customFormat="1" ht="20.100000000000001" customHeight="1" x14ac:dyDescent="0.2">
      <c r="N180" s="395"/>
      <c r="O180" s="395"/>
      <c r="P180" s="395"/>
      <c r="Q180" s="395"/>
    </row>
    <row r="181" spans="14:17" s="161" customFormat="1" ht="20.100000000000001" customHeight="1" x14ac:dyDescent="0.2">
      <c r="N181" s="395"/>
      <c r="O181" s="395"/>
      <c r="P181" s="395"/>
      <c r="Q181" s="395"/>
    </row>
    <row r="182" spans="14:17" s="161" customFormat="1" ht="20.100000000000001" customHeight="1" x14ac:dyDescent="0.2">
      <c r="N182" s="395"/>
      <c r="O182" s="395"/>
      <c r="P182" s="395"/>
      <c r="Q182" s="395"/>
    </row>
    <row r="183" spans="14:17" s="161" customFormat="1" ht="20.100000000000001" customHeight="1" x14ac:dyDescent="0.2">
      <c r="N183" s="395"/>
      <c r="O183" s="395"/>
      <c r="P183" s="395"/>
      <c r="Q183" s="395"/>
    </row>
    <row r="184" spans="14:17" s="161" customFormat="1" ht="20.100000000000001" customHeight="1" x14ac:dyDescent="0.2">
      <c r="N184" s="395"/>
      <c r="O184" s="395"/>
      <c r="P184" s="395"/>
      <c r="Q184" s="395"/>
    </row>
    <row r="185" spans="14:17" s="161" customFormat="1" ht="20.100000000000001" customHeight="1" x14ac:dyDescent="0.2">
      <c r="N185" s="395"/>
      <c r="O185" s="395"/>
      <c r="P185" s="395"/>
      <c r="Q185" s="395"/>
    </row>
    <row r="186" spans="14:17" s="161" customFormat="1" ht="20.100000000000001" customHeight="1" x14ac:dyDescent="0.2">
      <c r="N186" s="395"/>
      <c r="O186" s="395"/>
      <c r="P186" s="395"/>
      <c r="Q186" s="395"/>
    </row>
    <row r="187" spans="14:17" s="161" customFormat="1" ht="20.100000000000001" customHeight="1" x14ac:dyDescent="0.2">
      <c r="N187" s="395"/>
      <c r="O187" s="395"/>
      <c r="P187" s="395"/>
      <c r="Q187" s="395"/>
    </row>
    <row r="188" spans="14:17" s="161" customFormat="1" ht="20.100000000000001" customHeight="1" x14ac:dyDescent="0.2">
      <c r="N188" s="395"/>
      <c r="O188" s="395"/>
      <c r="P188" s="395"/>
      <c r="Q188" s="395"/>
    </row>
    <row r="189" spans="14:17" s="161" customFormat="1" ht="20.100000000000001" customHeight="1" x14ac:dyDescent="0.2">
      <c r="N189" s="395"/>
      <c r="O189" s="395"/>
      <c r="P189" s="395"/>
      <c r="Q189" s="395"/>
    </row>
    <row r="190" spans="14:17" s="161" customFormat="1" ht="20.100000000000001" customHeight="1" x14ac:dyDescent="0.2">
      <c r="N190" s="395"/>
      <c r="O190" s="395"/>
      <c r="P190" s="395"/>
      <c r="Q190" s="395"/>
    </row>
    <row r="191" spans="14:17" s="161" customFormat="1" ht="20.100000000000001" customHeight="1" x14ac:dyDescent="0.2">
      <c r="N191" s="395"/>
      <c r="O191" s="395"/>
      <c r="P191" s="395"/>
      <c r="Q191" s="395"/>
    </row>
    <row r="192" spans="14:17" s="161" customFormat="1" ht="20.100000000000001" customHeight="1" x14ac:dyDescent="0.2">
      <c r="N192" s="395"/>
      <c r="O192" s="395"/>
      <c r="P192" s="395"/>
      <c r="Q192" s="395"/>
    </row>
    <row r="193" spans="14:17" s="161" customFormat="1" ht="20.100000000000001" customHeight="1" x14ac:dyDescent="0.2">
      <c r="N193" s="395"/>
      <c r="O193" s="395"/>
      <c r="P193" s="395"/>
      <c r="Q193" s="395"/>
    </row>
    <row r="194" spans="14:17" s="161" customFormat="1" ht="20.100000000000001" customHeight="1" x14ac:dyDescent="0.2">
      <c r="N194" s="395"/>
      <c r="O194" s="395"/>
      <c r="P194" s="395"/>
      <c r="Q194" s="395"/>
    </row>
    <row r="195" spans="14:17" s="161" customFormat="1" ht="20.100000000000001" customHeight="1" x14ac:dyDescent="0.2">
      <c r="N195" s="395"/>
      <c r="O195" s="395"/>
      <c r="P195" s="395"/>
      <c r="Q195" s="395"/>
    </row>
    <row r="196" spans="14:17" s="161" customFormat="1" ht="20.100000000000001" customHeight="1" x14ac:dyDescent="0.2">
      <c r="N196" s="395"/>
      <c r="O196" s="395"/>
      <c r="P196" s="395"/>
      <c r="Q196" s="395"/>
    </row>
    <row r="197" spans="14:17" s="161" customFormat="1" ht="20.100000000000001" customHeight="1" x14ac:dyDescent="0.2">
      <c r="N197" s="395"/>
      <c r="O197" s="395"/>
      <c r="P197" s="395"/>
      <c r="Q197" s="395"/>
    </row>
    <row r="198" spans="14:17" s="161" customFormat="1" ht="20.100000000000001" customHeight="1" x14ac:dyDescent="0.2">
      <c r="N198" s="395"/>
      <c r="O198" s="395"/>
      <c r="P198" s="395"/>
      <c r="Q198" s="395"/>
    </row>
    <row r="199" spans="14:17" s="161" customFormat="1" ht="20.100000000000001" customHeight="1" x14ac:dyDescent="0.2">
      <c r="N199" s="395"/>
      <c r="O199" s="395"/>
      <c r="P199" s="395"/>
      <c r="Q199" s="395"/>
    </row>
    <row r="200" spans="14:17" s="161" customFormat="1" ht="20.100000000000001" customHeight="1" x14ac:dyDescent="0.2">
      <c r="N200" s="395"/>
      <c r="O200" s="395"/>
      <c r="P200" s="395"/>
      <c r="Q200" s="395"/>
    </row>
    <row r="201" spans="14:17" s="161" customFormat="1" ht="20.100000000000001" customHeight="1" x14ac:dyDescent="0.2">
      <c r="N201" s="395"/>
      <c r="O201" s="395"/>
      <c r="P201" s="395"/>
      <c r="Q201" s="395"/>
    </row>
    <row r="202" spans="14:17" s="161" customFormat="1" ht="20.100000000000001" customHeight="1" x14ac:dyDescent="0.2">
      <c r="N202" s="395"/>
      <c r="O202" s="395"/>
      <c r="P202" s="395"/>
      <c r="Q202" s="395"/>
    </row>
    <row r="203" spans="14:17" s="161" customFormat="1" ht="20.100000000000001" customHeight="1" x14ac:dyDescent="0.2">
      <c r="N203" s="395"/>
      <c r="O203" s="395"/>
      <c r="P203" s="395"/>
      <c r="Q203" s="395"/>
    </row>
    <row r="204" spans="14:17" s="161" customFormat="1" ht="20.100000000000001" customHeight="1" x14ac:dyDescent="0.2">
      <c r="N204" s="395"/>
      <c r="O204" s="395"/>
      <c r="P204" s="395"/>
      <c r="Q204" s="395"/>
    </row>
    <row r="205" spans="14:17" s="161" customFormat="1" ht="20.100000000000001" customHeight="1" x14ac:dyDescent="0.2">
      <c r="N205" s="395"/>
      <c r="O205" s="395"/>
      <c r="P205" s="395"/>
      <c r="Q205" s="395"/>
    </row>
    <row r="206" spans="14:17" s="161" customFormat="1" ht="20.100000000000001" customHeight="1" x14ac:dyDescent="0.2">
      <c r="N206" s="395"/>
      <c r="O206" s="395"/>
      <c r="P206" s="395"/>
      <c r="Q206" s="395"/>
    </row>
    <row r="207" spans="14:17" s="161" customFormat="1" ht="20.100000000000001" customHeight="1" x14ac:dyDescent="0.2">
      <c r="N207" s="395"/>
      <c r="O207" s="395"/>
      <c r="P207" s="395"/>
      <c r="Q207" s="395"/>
    </row>
    <row r="208" spans="14:17" s="161" customFormat="1" ht="20.100000000000001" customHeight="1" x14ac:dyDescent="0.2">
      <c r="N208" s="395"/>
      <c r="O208" s="395"/>
      <c r="P208" s="395"/>
      <c r="Q208" s="395"/>
    </row>
    <row r="209" spans="14:17" s="161" customFormat="1" ht="20.100000000000001" customHeight="1" x14ac:dyDescent="0.2">
      <c r="N209" s="395"/>
      <c r="O209" s="395"/>
      <c r="P209" s="395"/>
      <c r="Q209" s="395"/>
    </row>
    <row r="210" spans="14:17" s="161" customFormat="1" ht="20.100000000000001" customHeight="1" x14ac:dyDescent="0.2">
      <c r="N210" s="395"/>
      <c r="O210" s="395"/>
      <c r="P210" s="395"/>
      <c r="Q210" s="395"/>
    </row>
    <row r="211" spans="14:17" s="161" customFormat="1" ht="20.100000000000001" customHeight="1" x14ac:dyDescent="0.2">
      <c r="N211" s="395"/>
      <c r="O211" s="395"/>
      <c r="P211" s="395"/>
      <c r="Q211" s="395"/>
    </row>
    <row r="212" spans="14:17" s="161" customFormat="1" ht="20.100000000000001" customHeight="1" x14ac:dyDescent="0.2">
      <c r="N212" s="395"/>
      <c r="O212" s="395"/>
      <c r="P212" s="395"/>
      <c r="Q212" s="395"/>
    </row>
    <row r="213" spans="14:17" s="161" customFormat="1" ht="20.100000000000001" customHeight="1" x14ac:dyDescent="0.2">
      <c r="N213" s="395"/>
      <c r="O213" s="395"/>
      <c r="P213" s="395"/>
      <c r="Q213" s="395"/>
    </row>
    <row r="214" spans="14:17" s="161" customFormat="1" ht="20.100000000000001" customHeight="1" x14ac:dyDescent="0.2">
      <c r="N214" s="395"/>
      <c r="O214" s="395"/>
      <c r="P214" s="395"/>
      <c r="Q214" s="395"/>
    </row>
    <row r="215" spans="14:17" s="161" customFormat="1" ht="20.100000000000001" customHeight="1" x14ac:dyDescent="0.2">
      <c r="N215" s="395"/>
      <c r="O215" s="395"/>
      <c r="P215" s="395"/>
      <c r="Q215" s="395"/>
    </row>
    <row r="216" spans="14:17" s="161" customFormat="1" ht="20.100000000000001" customHeight="1" x14ac:dyDescent="0.2">
      <c r="N216" s="395"/>
      <c r="O216" s="395"/>
      <c r="P216" s="395"/>
      <c r="Q216" s="395"/>
    </row>
    <row r="217" spans="14:17" s="161" customFormat="1" ht="20.100000000000001" customHeight="1" x14ac:dyDescent="0.2">
      <c r="N217" s="395"/>
      <c r="O217" s="395"/>
      <c r="P217" s="395"/>
      <c r="Q217" s="395"/>
    </row>
    <row r="218" spans="14:17" s="161" customFormat="1" ht="20.100000000000001" customHeight="1" x14ac:dyDescent="0.2">
      <c r="N218" s="395"/>
      <c r="O218" s="395"/>
      <c r="P218" s="395"/>
      <c r="Q218" s="395"/>
    </row>
    <row r="219" spans="14:17" s="161" customFormat="1" ht="20.100000000000001" customHeight="1" x14ac:dyDescent="0.2">
      <c r="N219" s="395"/>
      <c r="O219" s="395"/>
      <c r="P219" s="395"/>
      <c r="Q219" s="395"/>
    </row>
    <row r="220" spans="14:17" s="161" customFormat="1" ht="20.100000000000001" customHeight="1" x14ac:dyDescent="0.2">
      <c r="N220" s="395"/>
      <c r="O220" s="395"/>
      <c r="P220" s="395"/>
      <c r="Q220" s="395"/>
    </row>
    <row r="221" spans="14:17" s="161" customFormat="1" ht="20.100000000000001" customHeight="1" x14ac:dyDescent="0.2">
      <c r="N221" s="395"/>
      <c r="O221" s="395"/>
      <c r="P221" s="395"/>
      <c r="Q221" s="395"/>
    </row>
    <row r="222" spans="14:17" s="161" customFormat="1" ht="20.100000000000001" customHeight="1" x14ac:dyDescent="0.2">
      <c r="N222" s="395"/>
      <c r="O222" s="395"/>
      <c r="P222" s="395"/>
      <c r="Q222" s="395"/>
    </row>
    <row r="223" spans="14:17" s="161" customFormat="1" ht="20.100000000000001" customHeight="1" x14ac:dyDescent="0.2">
      <c r="N223" s="395"/>
      <c r="O223" s="395"/>
      <c r="P223" s="395"/>
      <c r="Q223" s="395"/>
    </row>
    <row r="224" spans="14:17" s="161" customFormat="1" ht="20.100000000000001" customHeight="1" x14ac:dyDescent="0.2">
      <c r="N224" s="395"/>
      <c r="O224" s="395"/>
      <c r="P224" s="395"/>
      <c r="Q224" s="395"/>
    </row>
    <row r="225" spans="14:17" s="161" customFormat="1" ht="20.100000000000001" customHeight="1" x14ac:dyDescent="0.2">
      <c r="N225" s="395"/>
      <c r="O225" s="395"/>
      <c r="P225" s="395"/>
      <c r="Q225" s="395"/>
    </row>
    <row r="226" spans="14:17" s="161" customFormat="1" ht="20.100000000000001" customHeight="1" x14ac:dyDescent="0.2">
      <c r="N226" s="395"/>
      <c r="O226" s="395"/>
      <c r="P226" s="395"/>
      <c r="Q226" s="395"/>
    </row>
    <row r="227" spans="14:17" s="161" customFormat="1" ht="20.100000000000001" customHeight="1" x14ac:dyDescent="0.2">
      <c r="N227" s="395"/>
      <c r="O227" s="395"/>
      <c r="P227" s="395"/>
      <c r="Q227" s="395"/>
    </row>
    <row r="228" spans="14:17" s="161" customFormat="1" ht="20.100000000000001" customHeight="1" x14ac:dyDescent="0.2">
      <c r="N228" s="395"/>
      <c r="O228" s="395"/>
      <c r="P228" s="395"/>
      <c r="Q228" s="395"/>
    </row>
    <row r="229" spans="14:17" s="161" customFormat="1" ht="20.100000000000001" customHeight="1" x14ac:dyDescent="0.2">
      <c r="N229" s="395"/>
      <c r="O229" s="395"/>
      <c r="P229" s="395"/>
      <c r="Q229" s="395"/>
    </row>
    <row r="230" spans="14:17" s="161" customFormat="1" ht="20.100000000000001" customHeight="1" x14ac:dyDescent="0.2">
      <c r="N230" s="395"/>
      <c r="O230" s="395"/>
      <c r="P230" s="395"/>
      <c r="Q230" s="395"/>
    </row>
    <row r="231" spans="14:17" s="161" customFormat="1" ht="20.100000000000001" customHeight="1" x14ac:dyDescent="0.2">
      <c r="N231" s="395"/>
      <c r="O231" s="395"/>
      <c r="P231" s="395"/>
      <c r="Q231" s="395"/>
    </row>
    <row r="232" spans="14:17" s="161" customFormat="1" ht="20.100000000000001" customHeight="1" x14ac:dyDescent="0.2">
      <c r="N232" s="395"/>
      <c r="O232" s="395"/>
      <c r="P232" s="395"/>
      <c r="Q232" s="395"/>
    </row>
    <row r="233" spans="14:17" s="161" customFormat="1" ht="20.100000000000001" customHeight="1" x14ac:dyDescent="0.2">
      <c r="N233" s="395"/>
      <c r="O233" s="395"/>
      <c r="P233" s="395"/>
      <c r="Q233" s="395"/>
    </row>
    <row r="234" spans="14:17" s="161" customFormat="1" ht="20.100000000000001" customHeight="1" x14ac:dyDescent="0.2">
      <c r="N234" s="395"/>
      <c r="O234" s="395"/>
      <c r="P234" s="395"/>
      <c r="Q234" s="395"/>
    </row>
    <row r="235" spans="14:17" s="161" customFormat="1" ht="20.100000000000001" customHeight="1" x14ac:dyDescent="0.2">
      <c r="N235" s="395"/>
      <c r="O235" s="395"/>
      <c r="P235" s="395"/>
      <c r="Q235" s="395"/>
    </row>
    <row r="236" spans="14:17" s="161" customFormat="1" ht="20.100000000000001" customHeight="1" x14ac:dyDescent="0.2">
      <c r="N236" s="395"/>
      <c r="O236" s="395"/>
      <c r="P236" s="395"/>
      <c r="Q236" s="395"/>
    </row>
    <row r="237" spans="14:17" s="161" customFormat="1" ht="20.100000000000001" customHeight="1" x14ac:dyDescent="0.2">
      <c r="N237" s="395"/>
      <c r="O237" s="395"/>
      <c r="P237" s="395"/>
      <c r="Q237" s="395"/>
    </row>
    <row r="238" spans="14:17" s="161" customFormat="1" ht="20.100000000000001" customHeight="1" x14ac:dyDescent="0.2">
      <c r="N238" s="395"/>
      <c r="O238" s="395"/>
      <c r="P238" s="395"/>
      <c r="Q238" s="395"/>
    </row>
    <row r="239" spans="14:17" s="161" customFormat="1" ht="20.100000000000001" customHeight="1" x14ac:dyDescent="0.2">
      <c r="N239" s="395"/>
      <c r="O239" s="395"/>
      <c r="P239" s="395"/>
      <c r="Q239" s="395"/>
    </row>
    <row r="240" spans="14:17" s="161" customFormat="1" ht="20.100000000000001" customHeight="1" x14ac:dyDescent="0.2">
      <c r="N240" s="395"/>
      <c r="O240" s="395"/>
      <c r="P240" s="395"/>
      <c r="Q240" s="395"/>
    </row>
    <row r="241" spans="14:17" s="161" customFormat="1" ht="20.100000000000001" customHeight="1" x14ac:dyDescent="0.2">
      <c r="N241" s="395"/>
      <c r="O241" s="395"/>
      <c r="P241" s="395"/>
      <c r="Q241" s="395"/>
    </row>
    <row r="242" spans="14:17" s="161" customFormat="1" ht="20.100000000000001" customHeight="1" x14ac:dyDescent="0.2">
      <c r="N242" s="395"/>
      <c r="O242" s="395"/>
      <c r="P242" s="395"/>
      <c r="Q242" s="395"/>
    </row>
    <row r="243" spans="14:17" s="161" customFormat="1" ht="20.100000000000001" customHeight="1" x14ac:dyDescent="0.2">
      <c r="N243" s="395"/>
      <c r="O243" s="395"/>
      <c r="P243" s="395"/>
      <c r="Q243" s="395"/>
    </row>
    <row r="244" spans="14:17" s="161" customFormat="1" ht="20.100000000000001" customHeight="1" x14ac:dyDescent="0.2">
      <c r="N244" s="395"/>
      <c r="O244" s="395"/>
      <c r="P244" s="395"/>
      <c r="Q244" s="395"/>
    </row>
    <row r="245" spans="14:17" s="161" customFormat="1" ht="20.100000000000001" customHeight="1" x14ac:dyDescent="0.2">
      <c r="N245" s="395"/>
      <c r="O245" s="395"/>
      <c r="P245" s="395"/>
      <c r="Q245" s="395"/>
    </row>
    <row r="246" spans="14:17" s="161" customFormat="1" ht="20.100000000000001" customHeight="1" x14ac:dyDescent="0.2">
      <c r="N246" s="395"/>
      <c r="O246" s="395"/>
      <c r="P246" s="395"/>
      <c r="Q246" s="395"/>
    </row>
    <row r="247" spans="14:17" s="161" customFormat="1" ht="20.100000000000001" customHeight="1" x14ac:dyDescent="0.2">
      <c r="N247" s="395"/>
      <c r="O247" s="395"/>
      <c r="P247" s="395"/>
      <c r="Q247" s="395"/>
    </row>
    <row r="248" spans="14:17" s="161" customFormat="1" ht="20.100000000000001" customHeight="1" x14ac:dyDescent="0.2">
      <c r="N248" s="395"/>
      <c r="O248" s="395"/>
      <c r="P248" s="395"/>
      <c r="Q248" s="395"/>
    </row>
    <row r="249" spans="14:17" s="161" customFormat="1" ht="20.100000000000001" customHeight="1" x14ac:dyDescent="0.2">
      <c r="N249" s="395"/>
      <c r="O249" s="395"/>
      <c r="P249" s="395"/>
      <c r="Q249" s="395"/>
    </row>
    <row r="250" spans="14:17" s="161" customFormat="1" ht="20.100000000000001" customHeight="1" x14ac:dyDescent="0.2">
      <c r="N250" s="395"/>
      <c r="O250" s="395"/>
      <c r="P250" s="395"/>
      <c r="Q250" s="395"/>
    </row>
    <row r="251" spans="14:17" s="161" customFormat="1" ht="20.100000000000001" customHeight="1" x14ac:dyDescent="0.2">
      <c r="N251" s="395"/>
      <c r="O251" s="395"/>
      <c r="P251" s="395"/>
      <c r="Q251" s="395"/>
    </row>
    <row r="252" spans="14:17" s="161" customFormat="1" ht="20.100000000000001" customHeight="1" x14ac:dyDescent="0.2">
      <c r="N252" s="395"/>
      <c r="O252" s="395"/>
      <c r="P252" s="395"/>
      <c r="Q252" s="395"/>
    </row>
    <row r="253" spans="14:17" s="161" customFormat="1" ht="20.100000000000001" customHeight="1" x14ac:dyDescent="0.2">
      <c r="N253" s="395"/>
      <c r="O253" s="395"/>
      <c r="P253" s="395"/>
      <c r="Q253" s="395"/>
    </row>
    <row r="254" spans="14:17" s="161" customFormat="1" ht="20.100000000000001" customHeight="1" x14ac:dyDescent="0.2">
      <c r="N254" s="395"/>
      <c r="O254" s="395"/>
      <c r="P254" s="395"/>
      <c r="Q254" s="395"/>
    </row>
    <row r="255" spans="14:17" s="161" customFormat="1" ht="20.100000000000001" customHeight="1" x14ac:dyDescent="0.2">
      <c r="N255" s="395"/>
      <c r="O255" s="395"/>
      <c r="P255" s="395"/>
      <c r="Q255" s="395"/>
    </row>
    <row r="256" spans="14:17" s="161" customFormat="1" ht="20.100000000000001" customHeight="1" x14ac:dyDescent="0.2">
      <c r="N256" s="395"/>
      <c r="O256" s="395"/>
      <c r="P256" s="395"/>
      <c r="Q256" s="395"/>
    </row>
    <row r="257" spans="14:17" s="161" customFormat="1" ht="20.100000000000001" customHeight="1" x14ac:dyDescent="0.2">
      <c r="N257" s="395"/>
      <c r="O257" s="395"/>
      <c r="P257" s="395"/>
      <c r="Q257" s="395"/>
    </row>
    <row r="258" spans="14:17" s="161" customFormat="1" ht="20.100000000000001" customHeight="1" x14ac:dyDescent="0.2">
      <c r="N258" s="395"/>
      <c r="O258" s="395"/>
      <c r="P258" s="395"/>
      <c r="Q258" s="395"/>
    </row>
    <row r="259" spans="14:17" s="161" customFormat="1" ht="20.100000000000001" customHeight="1" x14ac:dyDescent="0.2">
      <c r="N259" s="395"/>
      <c r="O259" s="395"/>
      <c r="P259" s="395"/>
      <c r="Q259" s="395"/>
    </row>
    <row r="260" spans="14:17" s="161" customFormat="1" ht="20.100000000000001" customHeight="1" x14ac:dyDescent="0.2">
      <c r="N260" s="395"/>
      <c r="O260" s="395"/>
      <c r="P260" s="395"/>
      <c r="Q260" s="395"/>
    </row>
    <row r="261" spans="14:17" s="161" customFormat="1" ht="20.100000000000001" customHeight="1" x14ac:dyDescent="0.2">
      <c r="N261" s="395"/>
      <c r="O261" s="395"/>
      <c r="P261" s="395"/>
      <c r="Q261" s="395"/>
    </row>
    <row r="262" spans="14:17" s="161" customFormat="1" ht="20.100000000000001" customHeight="1" x14ac:dyDescent="0.2">
      <c r="N262" s="395"/>
      <c r="O262" s="395"/>
      <c r="P262" s="395"/>
      <c r="Q262" s="395"/>
    </row>
    <row r="263" spans="14:17" s="161" customFormat="1" ht="20.100000000000001" customHeight="1" x14ac:dyDescent="0.2">
      <c r="N263" s="395"/>
      <c r="O263" s="395"/>
      <c r="P263" s="395"/>
      <c r="Q263" s="395"/>
    </row>
    <row r="264" spans="14:17" s="161" customFormat="1" ht="20.100000000000001" customHeight="1" x14ac:dyDescent="0.2">
      <c r="N264" s="395"/>
      <c r="O264" s="395"/>
      <c r="P264" s="395"/>
      <c r="Q264" s="395"/>
    </row>
    <row r="265" spans="14:17" s="161" customFormat="1" ht="20.100000000000001" customHeight="1" x14ac:dyDescent="0.2">
      <c r="N265" s="395"/>
      <c r="O265" s="395"/>
      <c r="P265" s="395"/>
      <c r="Q265" s="395"/>
    </row>
    <row r="266" spans="14:17" s="161" customFormat="1" ht="20.100000000000001" customHeight="1" x14ac:dyDescent="0.2">
      <c r="N266" s="395"/>
      <c r="O266" s="395"/>
      <c r="P266" s="395"/>
      <c r="Q266" s="395"/>
    </row>
    <row r="267" spans="14:17" s="161" customFormat="1" ht="20.100000000000001" customHeight="1" x14ac:dyDescent="0.2">
      <c r="N267" s="395"/>
      <c r="O267" s="395"/>
      <c r="P267" s="395"/>
      <c r="Q267" s="395"/>
    </row>
    <row r="268" spans="14:17" s="161" customFormat="1" ht="20.100000000000001" customHeight="1" x14ac:dyDescent="0.2">
      <c r="N268" s="395"/>
      <c r="O268" s="395"/>
      <c r="P268" s="395"/>
      <c r="Q268" s="395"/>
    </row>
    <row r="269" spans="14:17" s="161" customFormat="1" ht="20.100000000000001" customHeight="1" x14ac:dyDescent="0.2">
      <c r="N269" s="395"/>
      <c r="O269" s="395"/>
      <c r="P269" s="395"/>
      <c r="Q269" s="395"/>
    </row>
    <row r="270" spans="14:17" s="161" customFormat="1" ht="20.100000000000001" customHeight="1" x14ac:dyDescent="0.2">
      <c r="N270" s="395"/>
      <c r="O270" s="395"/>
      <c r="P270" s="395"/>
      <c r="Q270" s="395"/>
    </row>
    <row r="271" spans="14:17" s="161" customFormat="1" ht="20.100000000000001" customHeight="1" x14ac:dyDescent="0.2">
      <c r="N271" s="395"/>
      <c r="O271" s="395"/>
      <c r="P271" s="395"/>
      <c r="Q271" s="395"/>
    </row>
    <row r="272" spans="14:17" s="161" customFormat="1" ht="20.100000000000001" customHeight="1" x14ac:dyDescent="0.2">
      <c r="N272" s="395"/>
      <c r="O272" s="395"/>
      <c r="P272" s="395"/>
      <c r="Q272" s="395"/>
    </row>
    <row r="273" spans="14:17" s="161" customFormat="1" ht="20.100000000000001" customHeight="1" x14ac:dyDescent="0.2">
      <c r="N273" s="395"/>
      <c r="O273" s="395"/>
      <c r="P273" s="395"/>
      <c r="Q273" s="395"/>
    </row>
    <row r="274" spans="14:17" s="161" customFormat="1" ht="20.100000000000001" customHeight="1" x14ac:dyDescent="0.2">
      <c r="N274" s="395"/>
      <c r="O274" s="395"/>
      <c r="P274" s="395"/>
      <c r="Q274" s="395"/>
    </row>
    <row r="275" spans="14:17" s="161" customFormat="1" ht="20.100000000000001" customHeight="1" x14ac:dyDescent="0.2">
      <c r="N275" s="395"/>
      <c r="O275" s="395"/>
      <c r="P275" s="395"/>
      <c r="Q275" s="395"/>
    </row>
    <row r="276" spans="14:17" s="161" customFormat="1" ht="20.100000000000001" customHeight="1" x14ac:dyDescent="0.2">
      <c r="N276" s="395"/>
      <c r="O276" s="395"/>
      <c r="P276" s="395"/>
      <c r="Q276" s="395"/>
    </row>
    <row r="277" spans="14:17" s="161" customFormat="1" ht="20.100000000000001" customHeight="1" x14ac:dyDescent="0.2">
      <c r="N277" s="395"/>
      <c r="O277" s="395"/>
      <c r="P277" s="395"/>
      <c r="Q277" s="395"/>
    </row>
    <row r="278" spans="14:17" s="161" customFormat="1" ht="20.100000000000001" customHeight="1" x14ac:dyDescent="0.2">
      <c r="N278" s="395"/>
      <c r="O278" s="395"/>
      <c r="P278" s="395"/>
      <c r="Q278" s="395"/>
    </row>
    <row r="279" spans="14:17" s="161" customFormat="1" ht="20.100000000000001" customHeight="1" x14ac:dyDescent="0.2">
      <c r="N279" s="395"/>
      <c r="O279" s="395"/>
      <c r="P279" s="395"/>
      <c r="Q279" s="395"/>
    </row>
    <row r="280" spans="14:17" s="161" customFormat="1" ht="20.100000000000001" customHeight="1" x14ac:dyDescent="0.2">
      <c r="N280" s="395"/>
      <c r="O280" s="395"/>
      <c r="P280" s="395"/>
      <c r="Q280" s="395"/>
    </row>
    <row r="281" spans="14:17" s="161" customFormat="1" ht="20.100000000000001" customHeight="1" x14ac:dyDescent="0.2">
      <c r="N281" s="395"/>
      <c r="O281" s="395"/>
      <c r="P281" s="395"/>
      <c r="Q281" s="395"/>
    </row>
    <row r="282" spans="14:17" s="161" customFormat="1" ht="20.100000000000001" customHeight="1" x14ac:dyDescent="0.2">
      <c r="N282" s="395"/>
      <c r="O282" s="395"/>
      <c r="P282" s="395"/>
      <c r="Q282" s="395"/>
    </row>
    <row r="283" spans="14:17" s="161" customFormat="1" ht="20.100000000000001" customHeight="1" x14ac:dyDescent="0.2">
      <c r="N283" s="395"/>
      <c r="O283" s="395"/>
      <c r="P283" s="395"/>
      <c r="Q283" s="395"/>
    </row>
    <row r="284" spans="14:17" s="161" customFormat="1" ht="20.100000000000001" customHeight="1" x14ac:dyDescent="0.2">
      <c r="N284" s="395"/>
      <c r="O284" s="395"/>
      <c r="P284" s="395"/>
      <c r="Q284" s="395"/>
    </row>
    <row r="285" spans="14:17" s="161" customFormat="1" ht="20.100000000000001" customHeight="1" x14ac:dyDescent="0.2">
      <c r="N285" s="395"/>
      <c r="O285" s="395"/>
      <c r="P285" s="395"/>
      <c r="Q285" s="395"/>
    </row>
    <row r="286" spans="14:17" s="161" customFormat="1" ht="20.100000000000001" customHeight="1" x14ac:dyDescent="0.2">
      <c r="N286" s="395"/>
      <c r="O286" s="395"/>
      <c r="P286" s="395"/>
      <c r="Q286" s="395"/>
    </row>
    <row r="287" spans="14:17" s="161" customFormat="1" ht="20.100000000000001" customHeight="1" x14ac:dyDescent="0.2">
      <c r="N287" s="395"/>
      <c r="O287" s="395"/>
      <c r="P287" s="395"/>
      <c r="Q287" s="395"/>
    </row>
    <row r="288" spans="14:17" s="161" customFormat="1" ht="20.100000000000001" customHeight="1" x14ac:dyDescent="0.2">
      <c r="N288" s="395"/>
      <c r="O288" s="395"/>
      <c r="P288" s="395"/>
      <c r="Q288" s="395"/>
    </row>
    <row r="289" spans="14:17" s="161" customFormat="1" ht="20.100000000000001" customHeight="1" x14ac:dyDescent="0.2">
      <c r="N289" s="395"/>
      <c r="O289" s="395"/>
      <c r="P289" s="395"/>
      <c r="Q289" s="395"/>
    </row>
    <row r="290" spans="14:17" s="161" customFormat="1" ht="20.100000000000001" customHeight="1" x14ac:dyDescent="0.2">
      <c r="N290" s="395"/>
      <c r="O290" s="395"/>
      <c r="P290" s="395"/>
      <c r="Q290" s="395"/>
    </row>
    <row r="291" spans="14:17" s="161" customFormat="1" ht="20.100000000000001" customHeight="1" x14ac:dyDescent="0.2">
      <c r="N291" s="395"/>
      <c r="O291" s="395"/>
      <c r="P291" s="395"/>
      <c r="Q291" s="395"/>
    </row>
    <row r="292" spans="14:17" s="161" customFormat="1" ht="20.100000000000001" customHeight="1" x14ac:dyDescent="0.2">
      <c r="N292" s="395"/>
      <c r="O292" s="395"/>
      <c r="P292" s="395"/>
      <c r="Q292" s="395"/>
    </row>
    <row r="293" spans="14:17" s="161" customFormat="1" ht="20.100000000000001" customHeight="1" x14ac:dyDescent="0.2">
      <c r="N293" s="395"/>
      <c r="O293" s="395"/>
      <c r="P293" s="395"/>
      <c r="Q293" s="395"/>
    </row>
    <row r="294" spans="14:17" s="161" customFormat="1" ht="20.100000000000001" customHeight="1" x14ac:dyDescent="0.2">
      <c r="N294" s="395"/>
      <c r="O294" s="395"/>
      <c r="P294" s="395"/>
      <c r="Q294" s="395"/>
    </row>
    <row r="295" spans="14:17" s="161" customFormat="1" ht="20.100000000000001" customHeight="1" x14ac:dyDescent="0.2">
      <c r="N295" s="395"/>
      <c r="O295" s="395"/>
      <c r="P295" s="395"/>
      <c r="Q295" s="395"/>
    </row>
    <row r="296" spans="14:17" s="161" customFormat="1" ht="20.100000000000001" customHeight="1" x14ac:dyDescent="0.2">
      <c r="N296" s="395"/>
      <c r="O296" s="395"/>
      <c r="P296" s="395"/>
      <c r="Q296" s="395"/>
    </row>
    <row r="297" spans="14:17" s="161" customFormat="1" ht="20.100000000000001" customHeight="1" x14ac:dyDescent="0.2">
      <c r="N297" s="395"/>
      <c r="O297" s="395"/>
      <c r="P297" s="395"/>
      <c r="Q297" s="395"/>
    </row>
    <row r="298" spans="14:17" s="161" customFormat="1" ht="20.100000000000001" customHeight="1" x14ac:dyDescent="0.2">
      <c r="N298" s="395"/>
      <c r="O298" s="395"/>
      <c r="P298" s="395"/>
      <c r="Q298" s="395"/>
    </row>
    <row r="299" spans="14:17" s="161" customFormat="1" ht="20.100000000000001" customHeight="1" x14ac:dyDescent="0.2">
      <c r="N299" s="395"/>
      <c r="O299" s="395"/>
      <c r="P299" s="395"/>
      <c r="Q299" s="395"/>
    </row>
    <row r="300" spans="14:17" s="161" customFormat="1" ht="20.100000000000001" customHeight="1" x14ac:dyDescent="0.2">
      <c r="N300" s="395"/>
      <c r="O300" s="395"/>
      <c r="P300" s="395"/>
      <c r="Q300" s="395"/>
    </row>
    <row r="301" spans="14:17" s="161" customFormat="1" ht="20.100000000000001" customHeight="1" x14ac:dyDescent="0.2">
      <c r="N301" s="395"/>
      <c r="O301" s="395"/>
      <c r="P301" s="395"/>
      <c r="Q301" s="395"/>
    </row>
    <row r="302" spans="14:17" s="161" customFormat="1" ht="20.100000000000001" customHeight="1" x14ac:dyDescent="0.2">
      <c r="N302" s="395"/>
      <c r="O302" s="395"/>
      <c r="P302" s="395"/>
      <c r="Q302" s="395"/>
    </row>
    <row r="303" spans="14:17" s="161" customFormat="1" ht="20.100000000000001" customHeight="1" x14ac:dyDescent="0.2">
      <c r="N303" s="395"/>
      <c r="O303" s="395"/>
      <c r="P303" s="395"/>
      <c r="Q303" s="395"/>
    </row>
    <row r="304" spans="14:17" s="161" customFormat="1" ht="20.100000000000001" customHeight="1" x14ac:dyDescent="0.2">
      <c r="N304" s="395"/>
      <c r="O304" s="395"/>
      <c r="P304" s="395"/>
      <c r="Q304" s="395"/>
    </row>
    <row r="305" spans="14:17" s="161" customFormat="1" ht="20.100000000000001" customHeight="1" x14ac:dyDescent="0.2">
      <c r="N305" s="395"/>
      <c r="O305" s="395"/>
      <c r="P305" s="395"/>
      <c r="Q305" s="395"/>
    </row>
    <row r="306" spans="14:17" s="161" customFormat="1" ht="20.100000000000001" customHeight="1" x14ac:dyDescent="0.2">
      <c r="N306" s="395"/>
      <c r="O306" s="395"/>
      <c r="P306" s="395"/>
      <c r="Q306" s="395"/>
    </row>
    <row r="307" spans="14:17" s="161" customFormat="1" ht="20.100000000000001" customHeight="1" x14ac:dyDescent="0.2">
      <c r="N307" s="395"/>
      <c r="O307" s="395"/>
      <c r="P307" s="395"/>
      <c r="Q307" s="395"/>
    </row>
    <row r="308" spans="14:17" s="161" customFormat="1" ht="20.100000000000001" customHeight="1" x14ac:dyDescent="0.2">
      <c r="N308" s="395"/>
      <c r="O308" s="395"/>
      <c r="P308" s="395"/>
      <c r="Q308" s="395"/>
    </row>
    <row r="309" spans="14:17" s="161" customFormat="1" ht="20.100000000000001" customHeight="1" x14ac:dyDescent="0.2">
      <c r="N309" s="395"/>
      <c r="O309" s="395"/>
      <c r="P309" s="395"/>
      <c r="Q309" s="395"/>
    </row>
    <row r="310" spans="14:17" s="161" customFormat="1" ht="20.100000000000001" customHeight="1" x14ac:dyDescent="0.2">
      <c r="N310" s="395"/>
      <c r="O310" s="395"/>
      <c r="P310" s="395"/>
      <c r="Q310" s="395"/>
    </row>
    <row r="311" spans="14:17" s="161" customFormat="1" ht="20.100000000000001" customHeight="1" x14ac:dyDescent="0.2">
      <c r="N311" s="395"/>
      <c r="O311" s="395"/>
      <c r="P311" s="395"/>
      <c r="Q311" s="395"/>
    </row>
    <row r="312" spans="14:17" s="161" customFormat="1" ht="20.100000000000001" customHeight="1" x14ac:dyDescent="0.2">
      <c r="N312" s="395"/>
      <c r="O312" s="395"/>
      <c r="P312" s="395"/>
      <c r="Q312" s="395"/>
    </row>
    <row r="313" spans="14:17" s="161" customFormat="1" ht="20.100000000000001" customHeight="1" x14ac:dyDescent="0.2">
      <c r="N313" s="395"/>
      <c r="O313" s="395"/>
      <c r="P313" s="395"/>
      <c r="Q313" s="395"/>
    </row>
    <row r="314" spans="14:17" s="161" customFormat="1" ht="20.100000000000001" customHeight="1" x14ac:dyDescent="0.2">
      <c r="N314" s="395"/>
      <c r="O314" s="395"/>
      <c r="P314" s="395"/>
      <c r="Q314" s="395"/>
    </row>
    <row r="315" spans="14:17" s="161" customFormat="1" ht="20.100000000000001" customHeight="1" x14ac:dyDescent="0.2">
      <c r="N315" s="395"/>
      <c r="O315" s="395"/>
      <c r="P315" s="395"/>
      <c r="Q315" s="395"/>
    </row>
    <row r="316" spans="14:17" s="161" customFormat="1" ht="20.100000000000001" customHeight="1" x14ac:dyDescent="0.2">
      <c r="N316" s="395"/>
      <c r="O316" s="395"/>
      <c r="P316" s="395"/>
      <c r="Q316" s="395"/>
    </row>
    <row r="317" spans="14:17" s="161" customFormat="1" ht="20.100000000000001" customHeight="1" x14ac:dyDescent="0.2">
      <c r="N317" s="395"/>
      <c r="O317" s="395"/>
      <c r="P317" s="395"/>
      <c r="Q317" s="395"/>
    </row>
    <row r="318" spans="14:17" s="161" customFormat="1" ht="20.100000000000001" customHeight="1" x14ac:dyDescent="0.2">
      <c r="N318" s="395"/>
      <c r="O318" s="395"/>
      <c r="P318" s="395"/>
      <c r="Q318" s="395"/>
    </row>
    <row r="319" spans="14:17" s="161" customFormat="1" ht="20.100000000000001" customHeight="1" x14ac:dyDescent="0.2">
      <c r="N319" s="395"/>
      <c r="O319" s="395"/>
      <c r="P319" s="395"/>
      <c r="Q319" s="395"/>
    </row>
    <row r="320" spans="14:17" s="161" customFormat="1" ht="20.100000000000001" customHeight="1" x14ac:dyDescent="0.2">
      <c r="N320" s="395"/>
      <c r="O320" s="395"/>
      <c r="P320" s="395"/>
      <c r="Q320" s="395"/>
    </row>
    <row r="321" spans="12:17" s="161" customFormat="1" ht="20.100000000000001" customHeight="1" x14ac:dyDescent="0.2">
      <c r="N321" s="395"/>
      <c r="O321" s="395"/>
      <c r="P321" s="395"/>
      <c r="Q321" s="395"/>
    </row>
    <row r="322" spans="12:17" s="161" customFormat="1" ht="20.100000000000001" customHeight="1" x14ac:dyDescent="0.2">
      <c r="N322" s="395"/>
      <c r="O322" s="395"/>
      <c r="P322" s="395"/>
      <c r="Q322" s="395"/>
    </row>
    <row r="323" spans="12:17" s="161" customFormat="1" ht="20.100000000000001" customHeight="1" x14ac:dyDescent="0.2">
      <c r="N323" s="395"/>
      <c r="O323" s="395"/>
      <c r="P323" s="395"/>
      <c r="Q323" s="395"/>
    </row>
    <row r="324" spans="12:17" s="161" customFormat="1" ht="20.100000000000001" customHeight="1" x14ac:dyDescent="0.2">
      <c r="N324" s="395"/>
      <c r="O324" s="395"/>
      <c r="P324" s="395"/>
      <c r="Q324" s="395"/>
    </row>
    <row r="325" spans="12:17" s="161" customFormat="1" ht="20.100000000000001" customHeight="1" x14ac:dyDescent="0.2">
      <c r="N325" s="395"/>
      <c r="O325" s="395"/>
      <c r="P325" s="395"/>
      <c r="Q325" s="395"/>
    </row>
    <row r="326" spans="12:17" s="161" customFormat="1" ht="20.100000000000001" customHeight="1" x14ac:dyDescent="0.2">
      <c r="N326" s="395"/>
      <c r="O326" s="395"/>
      <c r="P326" s="395"/>
      <c r="Q326" s="395"/>
    </row>
    <row r="327" spans="12:17" s="161" customFormat="1" ht="20.100000000000001" customHeight="1" x14ac:dyDescent="0.2">
      <c r="N327" s="395"/>
      <c r="O327" s="395"/>
      <c r="P327" s="395"/>
      <c r="Q327" s="395"/>
    </row>
    <row r="328" spans="12:17" s="161" customFormat="1" ht="20.100000000000001" customHeight="1" x14ac:dyDescent="0.2">
      <c r="N328" s="395"/>
      <c r="O328" s="395"/>
      <c r="P328" s="395"/>
      <c r="Q328" s="395"/>
    </row>
    <row r="329" spans="12:17" s="161" customFormat="1" ht="20.100000000000001" customHeight="1" x14ac:dyDescent="0.2">
      <c r="N329" s="395"/>
      <c r="O329" s="395"/>
      <c r="P329" s="395"/>
      <c r="Q329" s="395"/>
    </row>
    <row r="330" spans="12:17" s="161" customFormat="1" ht="20.100000000000001" customHeight="1" x14ac:dyDescent="0.2">
      <c r="N330" s="395"/>
      <c r="O330" s="395"/>
      <c r="P330" s="395"/>
      <c r="Q330" s="395"/>
    </row>
    <row r="331" spans="12:17" s="161" customFormat="1" ht="20.100000000000001" customHeight="1" x14ac:dyDescent="0.2">
      <c r="N331" s="395"/>
      <c r="O331" s="395"/>
      <c r="P331" s="395"/>
      <c r="Q331" s="98"/>
    </row>
    <row r="332" spans="12:17" ht="20.100000000000001" customHeight="1" x14ac:dyDescent="0.2">
      <c r="L332" s="161"/>
      <c r="M332" s="161"/>
      <c r="N332" s="395"/>
      <c r="O332" s="395"/>
      <c r="P332" s="395"/>
    </row>
    <row r="333" spans="12:17" ht="20.100000000000001" customHeight="1" x14ac:dyDescent="0.2">
      <c r="L333" s="161"/>
      <c r="M333" s="161"/>
    </row>
    <row r="334" spans="12:17" ht="20.100000000000001" customHeight="1" x14ac:dyDescent="0.2"/>
    <row r="335" spans="12:17" ht="20.100000000000001" customHeight="1" x14ac:dyDescent="0.2"/>
    <row r="336" spans="12:17" ht="20.100000000000001" customHeight="1" x14ac:dyDescent="0.2"/>
    <row r="337" ht="20.100000000000001" customHeight="1" x14ac:dyDescent="0.2"/>
    <row r="338" ht="20.100000000000001" customHeight="1" x14ac:dyDescent="0.2"/>
    <row r="339" ht="20.100000000000001" customHeight="1" x14ac:dyDescent="0.2"/>
    <row r="340" ht="20.100000000000001" customHeight="1" x14ac:dyDescent="0.2"/>
    <row r="341" ht="20.100000000000001" customHeight="1" x14ac:dyDescent="0.2"/>
    <row r="342" ht="20.100000000000001" customHeight="1" x14ac:dyDescent="0.2"/>
    <row r="343" ht="20.100000000000001" customHeight="1" x14ac:dyDescent="0.2"/>
    <row r="344" ht="20.100000000000001" customHeight="1" x14ac:dyDescent="0.2"/>
    <row r="345" ht="20.100000000000001" customHeight="1" x14ac:dyDescent="0.2"/>
    <row r="346" ht="20.100000000000001" customHeight="1" x14ac:dyDescent="0.2"/>
    <row r="347" ht="20.100000000000001" customHeight="1" x14ac:dyDescent="0.2"/>
    <row r="348" ht="20.100000000000001" customHeight="1" x14ac:dyDescent="0.2"/>
    <row r="349" ht="20.100000000000001" customHeight="1" x14ac:dyDescent="0.2"/>
    <row r="350" ht="20.100000000000001" customHeight="1" x14ac:dyDescent="0.2"/>
    <row r="351" ht="20.100000000000001" customHeight="1" x14ac:dyDescent="0.2"/>
    <row r="352" ht="20.100000000000001" customHeight="1" x14ac:dyDescent="0.2"/>
    <row r="353" ht="20.100000000000001" customHeight="1" x14ac:dyDescent="0.2"/>
    <row r="354" ht="20.100000000000001" customHeight="1" x14ac:dyDescent="0.2"/>
    <row r="355" ht="20.100000000000001" customHeight="1" x14ac:dyDescent="0.2"/>
    <row r="356" ht="20.100000000000001" customHeight="1" x14ac:dyDescent="0.2"/>
    <row r="357" ht="20.100000000000001" customHeight="1" x14ac:dyDescent="0.2"/>
    <row r="358" ht="20.100000000000001" customHeight="1" x14ac:dyDescent="0.2"/>
    <row r="359" ht="20.100000000000001" customHeight="1" x14ac:dyDescent="0.2"/>
    <row r="360" ht="20.100000000000001" customHeight="1" x14ac:dyDescent="0.2"/>
    <row r="361" ht="20.100000000000001" customHeight="1" x14ac:dyDescent="0.2"/>
    <row r="362" ht="20.100000000000001" customHeight="1" x14ac:dyDescent="0.2"/>
    <row r="363" ht="20.100000000000001" customHeight="1" x14ac:dyDescent="0.2"/>
    <row r="364" ht="20.100000000000001" customHeight="1" x14ac:dyDescent="0.2"/>
    <row r="365" ht="20.100000000000001" customHeight="1" x14ac:dyDescent="0.2"/>
    <row r="366" ht="20.100000000000001" customHeight="1" x14ac:dyDescent="0.2"/>
    <row r="367" ht="20.100000000000001" customHeight="1" x14ac:dyDescent="0.2"/>
    <row r="368" ht="20.100000000000001" customHeight="1" x14ac:dyDescent="0.2"/>
    <row r="369" ht="20.100000000000001" customHeight="1" x14ac:dyDescent="0.2"/>
    <row r="370" ht="20.100000000000001" customHeight="1" x14ac:dyDescent="0.2"/>
    <row r="371" ht="20.100000000000001" customHeight="1" x14ac:dyDescent="0.2"/>
    <row r="372" ht="20.100000000000001" customHeight="1" x14ac:dyDescent="0.2"/>
    <row r="373" ht="20.100000000000001" customHeight="1" x14ac:dyDescent="0.2"/>
    <row r="374" ht="20.100000000000001" customHeight="1" x14ac:dyDescent="0.2"/>
    <row r="375" ht="20.100000000000001" customHeight="1" x14ac:dyDescent="0.2"/>
    <row r="376" ht="20.100000000000001" customHeight="1" x14ac:dyDescent="0.2"/>
    <row r="377" ht="20.100000000000001" customHeight="1" x14ac:dyDescent="0.2"/>
    <row r="378" ht="20.100000000000001" customHeight="1" x14ac:dyDescent="0.2"/>
    <row r="379" ht="20.100000000000001" customHeight="1" x14ac:dyDescent="0.2"/>
    <row r="380" ht="20.100000000000001" customHeight="1" x14ac:dyDescent="0.2"/>
    <row r="381" ht="20.100000000000001" customHeight="1" x14ac:dyDescent="0.2"/>
    <row r="382" ht="20.100000000000001" customHeight="1" x14ac:dyDescent="0.2"/>
    <row r="383" ht="20.100000000000001" customHeight="1" x14ac:dyDescent="0.2"/>
    <row r="384" ht="20.100000000000001" customHeight="1" x14ac:dyDescent="0.2"/>
    <row r="385" ht="20.100000000000001" customHeight="1" x14ac:dyDescent="0.2"/>
    <row r="386" ht="20.100000000000001" customHeight="1" x14ac:dyDescent="0.2"/>
    <row r="387" ht="20.100000000000001" customHeight="1" x14ac:dyDescent="0.2"/>
    <row r="388" ht="20.100000000000001" customHeight="1" x14ac:dyDescent="0.2"/>
    <row r="389" ht="20.100000000000001" customHeight="1" x14ac:dyDescent="0.2"/>
    <row r="390" ht="20.100000000000001" customHeight="1" x14ac:dyDescent="0.2"/>
    <row r="391" ht="20.100000000000001" customHeight="1" x14ac:dyDescent="0.2"/>
    <row r="392" ht="20.100000000000001" customHeight="1" x14ac:dyDescent="0.2"/>
    <row r="393" ht="20.100000000000001" customHeight="1" x14ac:dyDescent="0.2"/>
    <row r="394" ht="20.100000000000001" customHeight="1" x14ac:dyDescent="0.2"/>
    <row r="395" ht="20.100000000000001" customHeight="1" x14ac:dyDescent="0.2"/>
    <row r="396" ht="20.100000000000001" customHeight="1" x14ac:dyDescent="0.2"/>
    <row r="397" ht="20.100000000000001" customHeight="1" x14ac:dyDescent="0.2"/>
    <row r="398" ht="20.100000000000001" customHeight="1" x14ac:dyDescent="0.2"/>
    <row r="399" ht="20.100000000000001" customHeight="1" x14ac:dyDescent="0.2"/>
    <row r="400" ht="20.100000000000001" customHeight="1" x14ac:dyDescent="0.2"/>
    <row r="401" ht="20.100000000000001" customHeight="1" x14ac:dyDescent="0.2"/>
    <row r="402" ht="20.100000000000001" customHeight="1" x14ac:dyDescent="0.2"/>
    <row r="403" ht="20.100000000000001" customHeight="1" x14ac:dyDescent="0.2"/>
    <row r="404" ht="20.100000000000001" customHeight="1" x14ac:dyDescent="0.2"/>
    <row r="405" ht="20.100000000000001" customHeight="1" x14ac:dyDescent="0.2"/>
    <row r="406" ht="20.100000000000001" customHeight="1" x14ac:dyDescent="0.2"/>
    <row r="407" ht="20.100000000000001" customHeight="1" x14ac:dyDescent="0.2"/>
    <row r="408" ht="20.100000000000001" customHeight="1" x14ac:dyDescent="0.2"/>
    <row r="409" ht="20.100000000000001" customHeight="1" x14ac:dyDescent="0.2"/>
    <row r="410" ht="20.100000000000001" customHeight="1" x14ac:dyDescent="0.2"/>
    <row r="411" ht="20.100000000000001" customHeight="1" x14ac:dyDescent="0.2"/>
    <row r="412" ht="20.100000000000001" customHeight="1" x14ac:dyDescent="0.2"/>
    <row r="413" ht="20.100000000000001" customHeight="1" x14ac:dyDescent="0.2"/>
    <row r="414" ht="20.100000000000001" customHeight="1" x14ac:dyDescent="0.2"/>
    <row r="415" ht="20.100000000000001" customHeight="1" x14ac:dyDescent="0.2"/>
    <row r="416" ht="20.100000000000001" customHeight="1" x14ac:dyDescent="0.2"/>
    <row r="417" ht="20.100000000000001" customHeight="1" x14ac:dyDescent="0.2"/>
    <row r="418" ht="20.100000000000001" customHeight="1" x14ac:dyDescent="0.2"/>
    <row r="419" ht="20.100000000000001" customHeight="1" x14ac:dyDescent="0.2"/>
    <row r="420" ht="20.100000000000001" customHeight="1" x14ac:dyDescent="0.2"/>
    <row r="421" ht="20.100000000000001" customHeight="1" x14ac:dyDescent="0.2"/>
    <row r="422" ht="20.100000000000001" customHeight="1" x14ac:dyDescent="0.2"/>
    <row r="423" ht="20.100000000000001" customHeight="1" x14ac:dyDescent="0.2"/>
    <row r="424" ht="20.100000000000001" customHeight="1" x14ac:dyDescent="0.2"/>
    <row r="425" ht="20.100000000000001" customHeight="1" x14ac:dyDescent="0.2"/>
    <row r="426" ht="20.100000000000001" customHeight="1" x14ac:dyDescent="0.2"/>
    <row r="427" ht="20.100000000000001" customHeight="1" x14ac:dyDescent="0.2"/>
    <row r="428" ht="20.100000000000001" customHeight="1" x14ac:dyDescent="0.2"/>
    <row r="429" ht="20.100000000000001" customHeight="1" x14ac:dyDescent="0.2"/>
    <row r="430" ht="20.100000000000001" customHeight="1" x14ac:dyDescent="0.2"/>
    <row r="431" ht="20.100000000000001" customHeight="1" x14ac:dyDescent="0.2"/>
    <row r="432" ht="20.100000000000001" customHeight="1" x14ac:dyDescent="0.2"/>
    <row r="433" ht="20.100000000000001" customHeight="1" x14ac:dyDescent="0.2"/>
    <row r="434" ht="20.100000000000001" customHeight="1" x14ac:dyDescent="0.2"/>
    <row r="435" ht="20.100000000000001" customHeight="1" x14ac:dyDescent="0.2"/>
    <row r="436" ht="20.100000000000001" customHeight="1" x14ac:dyDescent="0.2"/>
    <row r="437" ht="20.100000000000001" customHeight="1" x14ac:dyDescent="0.2"/>
    <row r="438" ht="20.100000000000001" customHeight="1" x14ac:dyDescent="0.2"/>
    <row r="439" ht="20.100000000000001" customHeight="1" x14ac:dyDescent="0.2"/>
    <row r="440" ht="20.100000000000001" customHeight="1" x14ac:dyDescent="0.2"/>
    <row r="441" ht="20.100000000000001" customHeight="1" x14ac:dyDescent="0.2"/>
    <row r="442" ht="20.100000000000001" customHeight="1" x14ac:dyDescent="0.2"/>
    <row r="443" ht="20.100000000000001" customHeight="1" x14ac:dyDescent="0.2"/>
    <row r="444" ht="20.100000000000001" customHeight="1" x14ac:dyDescent="0.2"/>
    <row r="445" ht="20.100000000000001" customHeight="1" x14ac:dyDescent="0.2"/>
    <row r="446" ht="20.100000000000001" customHeight="1" x14ac:dyDescent="0.2"/>
    <row r="447" ht="20.100000000000001" customHeight="1" x14ac:dyDescent="0.2"/>
    <row r="448" ht="20.100000000000001" customHeight="1" x14ac:dyDescent="0.2"/>
    <row r="449" ht="20.100000000000001" customHeight="1" x14ac:dyDescent="0.2"/>
    <row r="450" ht="20.100000000000001" customHeight="1" x14ac:dyDescent="0.2"/>
    <row r="451" ht="20.100000000000001" customHeight="1" x14ac:dyDescent="0.2"/>
    <row r="452" ht="20.100000000000001" customHeight="1" x14ac:dyDescent="0.2"/>
    <row r="453" ht="20.100000000000001" customHeight="1" x14ac:dyDescent="0.2"/>
    <row r="454" ht="20.100000000000001" customHeight="1" x14ac:dyDescent="0.2"/>
    <row r="455" ht="20.100000000000001" customHeight="1" x14ac:dyDescent="0.2"/>
    <row r="456" ht="20.100000000000001" customHeight="1" x14ac:dyDescent="0.2"/>
    <row r="457" ht="20.100000000000001" customHeight="1" x14ac:dyDescent="0.2"/>
    <row r="458" ht="20.100000000000001" customHeight="1" x14ac:dyDescent="0.2"/>
    <row r="459" ht="20.100000000000001" customHeight="1" x14ac:dyDescent="0.2"/>
    <row r="460" ht="20.100000000000001" customHeight="1" x14ac:dyDescent="0.2"/>
    <row r="461" ht="20.100000000000001" customHeight="1" x14ac:dyDescent="0.2"/>
    <row r="462" ht="20.100000000000001" customHeight="1" x14ac:dyDescent="0.2"/>
    <row r="463" ht="20.100000000000001" customHeight="1" x14ac:dyDescent="0.2"/>
    <row r="464" ht="20.100000000000001" customHeight="1" x14ac:dyDescent="0.2"/>
    <row r="465" ht="20.100000000000001" customHeight="1" x14ac:dyDescent="0.2"/>
    <row r="466" ht="20.100000000000001" customHeight="1" x14ac:dyDescent="0.2"/>
    <row r="467" ht="20.100000000000001" customHeight="1" x14ac:dyDescent="0.2"/>
    <row r="468" ht="20.100000000000001" customHeight="1" x14ac:dyDescent="0.2"/>
    <row r="469" ht="20.100000000000001" customHeight="1" x14ac:dyDescent="0.2"/>
    <row r="470" ht="20.100000000000001" customHeight="1" x14ac:dyDescent="0.2"/>
    <row r="471" ht="20.100000000000001" customHeight="1" x14ac:dyDescent="0.2"/>
    <row r="472" ht="20.100000000000001" customHeight="1" x14ac:dyDescent="0.2"/>
    <row r="473" ht="20.100000000000001" customHeight="1" x14ac:dyDescent="0.2"/>
    <row r="474" ht="20.100000000000001" customHeight="1" x14ac:dyDescent="0.2"/>
    <row r="475" ht="20.100000000000001" customHeight="1" x14ac:dyDescent="0.2"/>
    <row r="476" ht="20.100000000000001" customHeight="1" x14ac:dyDescent="0.2"/>
    <row r="477" ht="20.100000000000001" customHeight="1" x14ac:dyDescent="0.2"/>
    <row r="478" ht="20.100000000000001" customHeight="1" x14ac:dyDescent="0.2"/>
    <row r="479" ht="20.100000000000001" customHeight="1" x14ac:dyDescent="0.2"/>
    <row r="480" ht="20.100000000000001" customHeight="1" x14ac:dyDescent="0.2"/>
    <row r="481" ht="20.100000000000001" customHeight="1" x14ac:dyDescent="0.2"/>
    <row r="482" ht="20.100000000000001" customHeight="1" x14ac:dyDescent="0.2"/>
    <row r="483" ht="20.100000000000001" customHeight="1" x14ac:dyDescent="0.2"/>
    <row r="484" ht="20.100000000000001" customHeight="1" x14ac:dyDescent="0.2"/>
    <row r="485" ht="20.100000000000001" customHeight="1" x14ac:dyDescent="0.2"/>
    <row r="486" ht="20.100000000000001" customHeight="1" x14ac:dyDescent="0.2"/>
    <row r="487" ht="20.100000000000001" customHeight="1" x14ac:dyDescent="0.2"/>
    <row r="488" ht="20.100000000000001" customHeight="1" x14ac:dyDescent="0.2"/>
    <row r="489" ht="20.100000000000001" customHeight="1" x14ac:dyDescent="0.2"/>
    <row r="490" ht="20.100000000000001" customHeight="1" x14ac:dyDescent="0.2"/>
    <row r="491" ht="20.100000000000001" customHeight="1" x14ac:dyDescent="0.2"/>
    <row r="492" ht="20.100000000000001" customHeight="1" x14ac:dyDescent="0.2"/>
    <row r="493" ht="20.100000000000001" customHeight="1" x14ac:dyDescent="0.2"/>
    <row r="494" ht="20.100000000000001" customHeight="1" x14ac:dyDescent="0.2"/>
    <row r="495" ht="20.100000000000001" customHeight="1" x14ac:dyDescent="0.2"/>
    <row r="496" ht="20.100000000000001" customHeight="1" x14ac:dyDescent="0.2"/>
    <row r="497" ht="20.100000000000001" customHeight="1" x14ac:dyDescent="0.2"/>
    <row r="498" ht="20.100000000000001" customHeight="1" x14ac:dyDescent="0.2"/>
    <row r="499" ht="20.100000000000001" customHeight="1" x14ac:dyDescent="0.2"/>
    <row r="500" ht="20.100000000000001" customHeight="1" x14ac:dyDescent="0.2"/>
    <row r="501" ht="20.100000000000001" customHeight="1" x14ac:dyDescent="0.2"/>
    <row r="502" ht="20.100000000000001" customHeight="1" x14ac:dyDescent="0.2"/>
    <row r="503" ht="20.100000000000001" customHeight="1" x14ac:dyDescent="0.2"/>
    <row r="504" ht="20.100000000000001" customHeight="1" x14ac:dyDescent="0.2"/>
    <row r="505" ht="20.100000000000001" customHeight="1" x14ac:dyDescent="0.2"/>
    <row r="506" ht="20.100000000000001" customHeight="1" x14ac:dyDescent="0.2"/>
    <row r="507" ht="20.100000000000001" customHeight="1" x14ac:dyDescent="0.2"/>
    <row r="508" ht="20.100000000000001" customHeight="1" x14ac:dyDescent="0.2"/>
    <row r="509" ht="20.100000000000001" customHeight="1" x14ac:dyDescent="0.2"/>
    <row r="510" ht="20.100000000000001" customHeight="1" x14ac:dyDescent="0.2"/>
    <row r="511" ht="20.100000000000001" customHeight="1" x14ac:dyDescent="0.2"/>
    <row r="512" ht="20.100000000000001" customHeight="1" x14ac:dyDescent="0.2"/>
    <row r="513" ht="20.100000000000001" customHeight="1" x14ac:dyDescent="0.2"/>
    <row r="514" ht="20.100000000000001" customHeight="1" x14ac:dyDescent="0.2"/>
    <row r="515" ht="20.100000000000001" customHeight="1" x14ac:dyDescent="0.2"/>
    <row r="516" ht="20.100000000000001" customHeight="1" x14ac:dyDescent="0.2"/>
    <row r="517" ht="20.100000000000001" customHeight="1" x14ac:dyDescent="0.2"/>
    <row r="518" ht="20.100000000000001" customHeight="1" x14ac:dyDescent="0.2"/>
    <row r="519" ht="20.100000000000001" customHeight="1" x14ac:dyDescent="0.2"/>
    <row r="520" ht="20.100000000000001" customHeight="1" x14ac:dyDescent="0.2"/>
    <row r="521" ht="20.100000000000001" customHeight="1" x14ac:dyDescent="0.2"/>
    <row r="522" ht="20.100000000000001" customHeight="1" x14ac:dyDescent="0.2"/>
    <row r="523" ht="20.100000000000001" customHeight="1" x14ac:dyDescent="0.2"/>
    <row r="524" ht="20.100000000000001" customHeight="1" x14ac:dyDescent="0.2"/>
    <row r="525" ht="20.100000000000001" customHeight="1" x14ac:dyDescent="0.2"/>
    <row r="526" ht="20.100000000000001" customHeight="1" x14ac:dyDescent="0.2"/>
    <row r="527" ht="20.100000000000001" customHeight="1" x14ac:dyDescent="0.2"/>
    <row r="528" ht="20.100000000000001" customHeight="1" x14ac:dyDescent="0.2"/>
    <row r="529" ht="20.100000000000001" customHeight="1" x14ac:dyDescent="0.2"/>
    <row r="530" ht="20.100000000000001" customHeight="1" x14ac:dyDescent="0.2"/>
    <row r="531" ht="20.100000000000001" customHeight="1" x14ac:dyDescent="0.2"/>
    <row r="532" ht="20.100000000000001" customHeight="1" x14ac:dyDescent="0.2"/>
    <row r="533" ht="20.100000000000001" customHeight="1" x14ac:dyDescent="0.2"/>
    <row r="534" ht="20.100000000000001" customHeight="1" x14ac:dyDescent="0.2"/>
    <row r="535" ht="20.100000000000001" customHeight="1" x14ac:dyDescent="0.2"/>
    <row r="536" ht="20.100000000000001" customHeight="1" x14ac:dyDescent="0.2"/>
    <row r="537" ht="20.100000000000001" customHeight="1" x14ac:dyDescent="0.2"/>
    <row r="538" ht="20.100000000000001" customHeight="1" x14ac:dyDescent="0.2"/>
    <row r="539" ht="20.100000000000001" customHeight="1" x14ac:dyDescent="0.2"/>
    <row r="540" ht="20.100000000000001" customHeight="1" x14ac:dyDescent="0.2"/>
    <row r="541" ht="20.100000000000001" customHeight="1" x14ac:dyDescent="0.2"/>
    <row r="542" ht="20.100000000000001" customHeight="1" x14ac:dyDescent="0.2"/>
    <row r="543" ht="20.100000000000001" customHeight="1" x14ac:dyDescent="0.2"/>
    <row r="544" ht="20.100000000000001" customHeight="1" x14ac:dyDescent="0.2"/>
    <row r="545" ht="20.100000000000001" customHeight="1" x14ac:dyDescent="0.2"/>
    <row r="546" ht="20.100000000000001" customHeight="1" x14ac:dyDescent="0.2"/>
    <row r="547" ht="20.100000000000001" customHeight="1" x14ac:dyDescent="0.2"/>
    <row r="548" ht="20.100000000000001" customHeight="1" x14ac:dyDescent="0.2"/>
    <row r="549" ht="20.100000000000001" customHeight="1" x14ac:dyDescent="0.2"/>
    <row r="550" ht="20.100000000000001" customHeight="1" x14ac:dyDescent="0.2"/>
    <row r="551" ht="20.100000000000001" customHeight="1" x14ac:dyDescent="0.2"/>
    <row r="552" ht="20.100000000000001" customHeight="1" x14ac:dyDescent="0.2"/>
    <row r="553" ht="20.100000000000001" customHeight="1" x14ac:dyDescent="0.2"/>
    <row r="554" ht="20.100000000000001" customHeight="1" x14ac:dyDescent="0.2"/>
    <row r="555" ht="20.100000000000001" customHeight="1" x14ac:dyDescent="0.2"/>
    <row r="556" ht="20.100000000000001" customHeight="1" x14ac:dyDescent="0.2"/>
    <row r="557" ht="20.100000000000001" customHeight="1" x14ac:dyDescent="0.2"/>
    <row r="558" ht="20.100000000000001" customHeight="1" x14ac:dyDescent="0.2"/>
    <row r="559" ht="20.100000000000001" customHeight="1" x14ac:dyDescent="0.2"/>
    <row r="560" ht="20.100000000000001" customHeight="1" x14ac:dyDescent="0.2"/>
    <row r="561" ht="20.100000000000001" customHeight="1" x14ac:dyDescent="0.2"/>
    <row r="562" ht="20.100000000000001" customHeight="1" x14ac:dyDescent="0.2"/>
    <row r="563" ht="20.100000000000001" customHeight="1" x14ac:dyDescent="0.2"/>
    <row r="564" ht="20.100000000000001" customHeight="1" x14ac:dyDescent="0.2"/>
    <row r="565" ht="20.100000000000001" customHeight="1" x14ac:dyDescent="0.2"/>
    <row r="566" ht="20.100000000000001" customHeight="1" x14ac:dyDescent="0.2"/>
    <row r="567" ht="20.100000000000001" customHeight="1" x14ac:dyDescent="0.2"/>
    <row r="568" ht="20.100000000000001" customHeight="1" x14ac:dyDescent="0.2"/>
    <row r="569" ht="20.100000000000001" customHeight="1" x14ac:dyDescent="0.2"/>
    <row r="570" ht="20.100000000000001" customHeight="1" x14ac:dyDescent="0.2"/>
    <row r="571" ht="20.100000000000001" customHeight="1" x14ac:dyDescent="0.2"/>
    <row r="572" ht="20.100000000000001" customHeight="1" x14ac:dyDescent="0.2"/>
    <row r="573" ht="20.100000000000001" customHeight="1" x14ac:dyDescent="0.2"/>
    <row r="574" ht="20.100000000000001" customHeight="1" x14ac:dyDescent="0.2"/>
    <row r="575" ht="20.100000000000001" customHeight="1" x14ac:dyDescent="0.2"/>
    <row r="576" ht="20.100000000000001" customHeight="1" x14ac:dyDescent="0.2"/>
    <row r="577" ht="20.100000000000001" customHeight="1" x14ac:dyDescent="0.2"/>
    <row r="578" ht="20.100000000000001" customHeight="1" x14ac:dyDescent="0.2"/>
    <row r="579" ht="20.100000000000001" customHeight="1" x14ac:dyDescent="0.2"/>
    <row r="580" ht="20.100000000000001" customHeight="1" x14ac:dyDescent="0.2"/>
    <row r="581" ht="20.100000000000001" customHeight="1" x14ac:dyDescent="0.2"/>
    <row r="582" ht="20.100000000000001" customHeight="1" x14ac:dyDescent="0.2"/>
    <row r="583" ht="20.100000000000001" customHeight="1" x14ac:dyDescent="0.2"/>
    <row r="584" ht="20.100000000000001" customHeight="1" x14ac:dyDescent="0.2"/>
    <row r="585" ht="20.100000000000001" customHeight="1" x14ac:dyDescent="0.2"/>
    <row r="586" ht="20.100000000000001" customHeight="1" x14ac:dyDescent="0.2"/>
    <row r="587" ht="20.100000000000001" customHeight="1" x14ac:dyDescent="0.2"/>
    <row r="588" ht="20.100000000000001" customHeight="1" x14ac:dyDescent="0.2"/>
    <row r="589" ht="20.100000000000001" customHeight="1" x14ac:dyDescent="0.2"/>
    <row r="590" ht="20.100000000000001" customHeight="1" x14ac:dyDescent="0.2"/>
    <row r="591" ht="20.100000000000001" customHeight="1" x14ac:dyDescent="0.2"/>
    <row r="592" ht="20.100000000000001" customHeight="1" x14ac:dyDescent="0.2"/>
    <row r="593" ht="20.100000000000001" customHeight="1" x14ac:dyDescent="0.2"/>
    <row r="594" ht="20.100000000000001" customHeight="1" x14ac:dyDescent="0.2"/>
    <row r="595" ht="20.100000000000001" customHeight="1" x14ac:dyDescent="0.2"/>
    <row r="596" ht="20.100000000000001" customHeight="1" x14ac:dyDescent="0.2"/>
    <row r="597" ht="20.100000000000001" customHeight="1" x14ac:dyDescent="0.2"/>
    <row r="598" ht="20.100000000000001" customHeight="1" x14ac:dyDescent="0.2"/>
    <row r="599" ht="20.100000000000001" customHeight="1" x14ac:dyDescent="0.2"/>
    <row r="600" ht="20.100000000000001" customHeight="1" x14ac:dyDescent="0.2"/>
    <row r="601" ht="20.100000000000001" customHeight="1" x14ac:dyDescent="0.2"/>
    <row r="602" ht="20.100000000000001" customHeight="1" x14ac:dyDescent="0.2"/>
    <row r="603" ht="20.100000000000001" customHeight="1" x14ac:dyDescent="0.2"/>
    <row r="604" ht="20.100000000000001" customHeight="1" x14ac:dyDescent="0.2"/>
    <row r="605" ht="20.100000000000001" customHeight="1" x14ac:dyDescent="0.2"/>
    <row r="606" ht="20.100000000000001" customHeight="1" x14ac:dyDescent="0.2"/>
    <row r="607" ht="20.100000000000001" customHeight="1" x14ac:dyDescent="0.2"/>
    <row r="608" ht="20.100000000000001" customHeight="1" x14ac:dyDescent="0.2"/>
    <row r="609" ht="20.100000000000001" customHeight="1" x14ac:dyDescent="0.2"/>
    <row r="610" ht="20.100000000000001" customHeight="1" x14ac:dyDescent="0.2"/>
    <row r="611" ht="20.100000000000001" customHeight="1" x14ac:dyDescent="0.2"/>
    <row r="612" ht="20.100000000000001" customHeight="1" x14ac:dyDescent="0.2"/>
    <row r="613" ht="20.100000000000001" customHeight="1" x14ac:dyDescent="0.2"/>
    <row r="614" ht="20.100000000000001" customHeight="1" x14ac:dyDescent="0.2"/>
    <row r="615" ht="20.100000000000001" customHeight="1" x14ac:dyDescent="0.2"/>
    <row r="616" ht="20.100000000000001" customHeight="1" x14ac:dyDescent="0.2"/>
    <row r="617" ht="20.100000000000001" customHeight="1" x14ac:dyDescent="0.2"/>
    <row r="618" ht="20.100000000000001" customHeight="1" x14ac:dyDescent="0.2"/>
    <row r="619" ht="20.100000000000001" customHeight="1" x14ac:dyDescent="0.2"/>
    <row r="620" ht="20.100000000000001" customHeight="1" x14ac:dyDescent="0.2"/>
    <row r="621" ht="20.100000000000001" customHeight="1" x14ac:dyDescent="0.2"/>
    <row r="622" ht="20.100000000000001" customHeight="1" x14ac:dyDescent="0.2"/>
    <row r="623" ht="20.100000000000001" customHeight="1" x14ac:dyDescent="0.2"/>
    <row r="624" ht="20.100000000000001" customHeight="1" x14ac:dyDescent="0.2"/>
    <row r="625" ht="20.100000000000001" customHeight="1" x14ac:dyDescent="0.2"/>
    <row r="626" ht="20.100000000000001" customHeight="1" x14ac:dyDescent="0.2"/>
    <row r="627" ht="20.100000000000001" customHeight="1" x14ac:dyDescent="0.2"/>
    <row r="628" ht="20.100000000000001" customHeight="1" x14ac:dyDescent="0.2"/>
    <row r="629" ht="20.100000000000001" customHeight="1" x14ac:dyDescent="0.2"/>
    <row r="630" ht="20.100000000000001" customHeight="1" x14ac:dyDescent="0.2"/>
    <row r="631" ht="20.100000000000001" customHeight="1" x14ac:dyDescent="0.2"/>
    <row r="632" ht="20.100000000000001" customHeight="1" x14ac:dyDescent="0.2"/>
    <row r="633" ht="20.100000000000001" customHeight="1" x14ac:dyDescent="0.2"/>
    <row r="634" ht="20.100000000000001" customHeight="1" x14ac:dyDescent="0.2"/>
    <row r="635" ht="20.100000000000001" customHeight="1" x14ac:dyDescent="0.2"/>
    <row r="636" ht="20.100000000000001" customHeight="1" x14ac:dyDescent="0.2"/>
    <row r="637" ht="20.100000000000001" customHeight="1" x14ac:dyDescent="0.2"/>
    <row r="638" ht="20.100000000000001" customHeight="1" x14ac:dyDescent="0.2"/>
    <row r="639" ht="20.100000000000001" customHeight="1" x14ac:dyDescent="0.2"/>
    <row r="640" ht="20.100000000000001" customHeight="1" x14ac:dyDescent="0.2"/>
    <row r="641" ht="20.100000000000001" customHeight="1" x14ac:dyDescent="0.2"/>
    <row r="642" ht="20.100000000000001" customHeight="1" x14ac:dyDescent="0.2"/>
    <row r="643" ht="20.100000000000001" customHeight="1" x14ac:dyDescent="0.2"/>
    <row r="644" ht="20.100000000000001" customHeight="1" x14ac:dyDescent="0.2"/>
    <row r="645" ht="20.100000000000001" customHeight="1" x14ac:dyDescent="0.2"/>
    <row r="646" ht="20.100000000000001" customHeight="1" x14ac:dyDescent="0.2"/>
    <row r="647" ht="20.100000000000001" customHeight="1" x14ac:dyDescent="0.2"/>
    <row r="648" ht="20.100000000000001" customHeight="1" x14ac:dyDescent="0.2"/>
    <row r="649" ht="20.100000000000001" customHeight="1" x14ac:dyDescent="0.2"/>
    <row r="650" ht="20.100000000000001" customHeight="1" x14ac:dyDescent="0.2"/>
    <row r="651" ht="20.100000000000001" customHeight="1" x14ac:dyDescent="0.2"/>
    <row r="652" ht="20.100000000000001" customHeight="1" x14ac:dyDescent="0.2"/>
    <row r="653" ht="20.100000000000001" customHeight="1" x14ac:dyDescent="0.2"/>
    <row r="654" ht="20.100000000000001" customHeight="1" x14ac:dyDescent="0.2"/>
    <row r="655" ht="20.100000000000001" customHeight="1" x14ac:dyDescent="0.2"/>
    <row r="656" ht="20.100000000000001" customHeight="1" x14ac:dyDescent="0.2"/>
    <row r="657" ht="20.100000000000001" customHeight="1" x14ac:dyDescent="0.2"/>
    <row r="658" ht="20.100000000000001" customHeight="1" x14ac:dyDescent="0.2"/>
    <row r="659" ht="20.100000000000001" customHeight="1" x14ac:dyDescent="0.2"/>
    <row r="660" ht="20.100000000000001" customHeight="1" x14ac:dyDescent="0.2"/>
    <row r="661" ht="20.100000000000001" customHeight="1" x14ac:dyDescent="0.2"/>
    <row r="662" ht="20.100000000000001" customHeight="1" x14ac:dyDescent="0.2"/>
    <row r="663" ht="20.100000000000001" customHeight="1" x14ac:dyDescent="0.2"/>
    <row r="664" ht="20.100000000000001" customHeight="1" x14ac:dyDescent="0.2"/>
    <row r="665" ht="20.100000000000001" customHeight="1" x14ac:dyDescent="0.2"/>
    <row r="666" ht="20.100000000000001" customHeight="1" x14ac:dyDescent="0.2"/>
    <row r="667" ht="20.100000000000001" customHeight="1" x14ac:dyDescent="0.2"/>
    <row r="668" ht="20.100000000000001" customHeight="1" x14ac:dyDescent="0.2"/>
    <row r="669" ht="20.100000000000001" customHeight="1" x14ac:dyDescent="0.2"/>
    <row r="670" ht="20.100000000000001" customHeight="1" x14ac:dyDescent="0.2"/>
    <row r="671" ht="20.100000000000001" customHeight="1" x14ac:dyDescent="0.2"/>
    <row r="672" ht="20.100000000000001" customHeight="1" x14ac:dyDescent="0.2"/>
    <row r="673" ht="20.100000000000001" customHeight="1" x14ac:dyDescent="0.2"/>
    <row r="674" ht="20.100000000000001" customHeight="1" x14ac:dyDescent="0.2"/>
    <row r="675" ht="20.100000000000001" customHeight="1" x14ac:dyDescent="0.2"/>
    <row r="676" ht="20.100000000000001" customHeight="1" x14ac:dyDescent="0.2"/>
    <row r="677" ht="20.100000000000001" customHeight="1" x14ac:dyDescent="0.2"/>
    <row r="678" ht="20.100000000000001" customHeight="1" x14ac:dyDescent="0.2"/>
    <row r="679" ht="20.100000000000001" customHeight="1" x14ac:dyDescent="0.2"/>
    <row r="680" ht="20.100000000000001" customHeight="1" x14ac:dyDescent="0.2"/>
    <row r="681" ht="20.100000000000001" customHeight="1" x14ac:dyDescent="0.2"/>
    <row r="682" ht="20.100000000000001" customHeight="1" x14ac:dyDescent="0.2"/>
    <row r="683" ht="20.100000000000001" customHeight="1" x14ac:dyDescent="0.2"/>
    <row r="684" ht="20.100000000000001" customHeight="1" x14ac:dyDescent="0.2"/>
    <row r="685" ht="20.100000000000001" customHeight="1" x14ac:dyDescent="0.2"/>
    <row r="686" ht="20.100000000000001" customHeight="1" x14ac:dyDescent="0.2"/>
    <row r="687" ht="20.100000000000001" customHeight="1" x14ac:dyDescent="0.2"/>
    <row r="688" ht="20.100000000000001" customHeight="1" x14ac:dyDescent="0.2"/>
    <row r="689" ht="20.100000000000001" customHeight="1" x14ac:dyDescent="0.2"/>
    <row r="690" ht="20.100000000000001" customHeight="1" x14ac:dyDescent="0.2"/>
    <row r="691" ht="20.100000000000001" customHeight="1" x14ac:dyDescent="0.2"/>
    <row r="692" ht="20.100000000000001" customHeight="1" x14ac:dyDescent="0.2"/>
    <row r="693" ht="20.100000000000001" customHeight="1" x14ac:dyDescent="0.2"/>
    <row r="694" ht="20.100000000000001" customHeight="1" x14ac:dyDescent="0.2"/>
    <row r="695" ht="20.100000000000001" customHeight="1" x14ac:dyDescent="0.2"/>
    <row r="696" ht="20.100000000000001" customHeight="1" x14ac:dyDescent="0.2"/>
    <row r="697" ht="20.100000000000001" customHeight="1" x14ac:dyDescent="0.2"/>
    <row r="698" ht="20.100000000000001" customHeight="1" x14ac:dyDescent="0.2"/>
    <row r="699" ht="20.100000000000001" customHeight="1" x14ac:dyDescent="0.2"/>
    <row r="700" ht="20.100000000000001" customHeight="1" x14ac:dyDescent="0.2"/>
    <row r="701" ht="20.100000000000001" customHeight="1" x14ac:dyDescent="0.2"/>
    <row r="702" ht="20.100000000000001" customHeight="1" x14ac:dyDescent="0.2"/>
    <row r="703" ht="20.100000000000001" customHeight="1" x14ac:dyDescent="0.2"/>
    <row r="704" ht="20.100000000000001" customHeight="1" x14ac:dyDescent="0.2"/>
    <row r="705" ht="20.100000000000001" customHeight="1" x14ac:dyDescent="0.2"/>
    <row r="706" ht="20.100000000000001" customHeight="1" x14ac:dyDescent="0.2"/>
    <row r="707" ht="20.100000000000001" customHeight="1" x14ac:dyDescent="0.2"/>
    <row r="708" ht="20.100000000000001" customHeight="1" x14ac:dyDescent="0.2"/>
    <row r="709" ht="20.100000000000001" customHeight="1" x14ac:dyDescent="0.2"/>
    <row r="710" ht="20.100000000000001" customHeight="1" x14ac:dyDescent="0.2"/>
    <row r="711" ht="20.100000000000001" customHeight="1" x14ac:dyDescent="0.2"/>
    <row r="712" ht="20.100000000000001" customHeight="1" x14ac:dyDescent="0.2"/>
    <row r="713" ht="20.100000000000001" customHeight="1" x14ac:dyDescent="0.2"/>
    <row r="714" ht="20.100000000000001" customHeight="1" x14ac:dyDescent="0.2"/>
    <row r="715" ht="20.100000000000001" customHeight="1" x14ac:dyDescent="0.2"/>
    <row r="716" ht="20.100000000000001" customHeight="1" x14ac:dyDescent="0.2"/>
    <row r="717" ht="20.100000000000001" customHeight="1" x14ac:dyDescent="0.2"/>
    <row r="718" ht="20.100000000000001" customHeight="1" x14ac:dyDescent="0.2"/>
    <row r="719" ht="20.100000000000001" customHeight="1" x14ac:dyDescent="0.2"/>
    <row r="720" ht="20.100000000000001" customHeight="1" x14ac:dyDescent="0.2"/>
    <row r="721" ht="20.100000000000001" customHeight="1" x14ac:dyDescent="0.2"/>
    <row r="722" ht="20.100000000000001" customHeight="1" x14ac:dyDescent="0.2"/>
    <row r="723" ht="20.100000000000001" customHeight="1" x14ac:dyDescent="0.2"/>
    <row r="724" ht="20.100000000000001" customHeight="1" x14ac:dyDescent="0.2"/>
    <row r="725" ht="20.100000000000001" customHeight="1" x14ac:dyDescent="0.2"/>
    <row r="726" ht="20.100000000000001" customHeight="1" x14ac:dyDescent="0.2"/>
    <row r="727" ht="20.100000000000001" customHeight="1" x14ac:dyDescent="0.2"/>
    <row r="728" ht="20.100000000000001" customHeight="1" x14ac:dyDescent="0.2"/>
    <row r="729" ht="20.100000000000001" customHeight="1" x14ac:dyDescent="0.2"/>
    <row r="730" ht="20.100000000000001" customHeight="1" x14ac:dyDescent="0.2"/>
    <row r="731" ht="20.100000000000001" customHeight="1" x14ac:dyDescent="0.2"/>
    <row r="732" ht="20.100000000000001" customHeight="1" x14ac:dyDescent="0.2"/>
    <row r="733" ht="20.100000000000001" customHeight="1" x14ac:dyDescent="0.2"/>
    <row r="734" ht="20.100000000000001" customHeight="1" x14ac:dyDescent="0.2"/>
    <row r="735" ht="20.100000000000001" customHeight="1" x14ac:dyDescent="0.2"/>
    <row r="736" ht="20.100000000000001" customHeight="1" x14ac:dyDescent="0.2"/>
    <row r="737" ht="20.100000000000001" customHeight="1" x14ac:dyDescent="0.2"/>
    <row r="738" ht="20.100000000000001" customHeight="1" x14ac:dyDescent="0.2"/>
    <row r="739" ht="20.100000000000001" customHeight="1" x14ac:dyDescent="0.2"/>
    <row r="740" ht="20.100000000000001" customHeight="1" x14ac:dyDescent="0.2"/>
    <row r="741" ht="20.100000000000001" customHeight="1" x14ac:dyDescent="0.2"/>
    <row r="742" ht="20.100000000000001" customHeight="1" x14ac:dyDescent="0.2"/>
    <row r="743" ht="20.100000000000001" customHeight="1" x14ac:dyDescent="0.2"/>
    <row r="744" ht="20.100000000000001" customHeight="1" x14ac:dyDescent="0.2"/>
    <row r="745" ht="20.100000000000001" customHeight="1" x14ac:dyDescent="0.2"/>
    <row r="746" ht="20.100000000000001" customHeight="1" x14ac:dyDescent="0.2"/>
    <row r="747" ht="20.100000000000001" customHeight="1" x14ac:dyDescent="0.2"/>
    <row r="748" ht="20.100000000000001" customHeight="1" x14ac:dyDescent="0.2"/>
    <row r="749" ht="20.100000000000001" customHeight="1" x14ac:dyDescent="0.2"/>
    <row r="750" ht="20.100000000000001" customHeight="1" x14ac:dyDescent="0.2"/>
    <row r="751" ht="20.100000000000001" customHeight="1" x14ac:dyDescent="0.2"/>
    <row r="752" ht="20.100000000000001" customHeight="1" x14ac:dyDescent="0.2"/>
    <row r="753" ht="20.100000000000001" customHeight="1" x14ac:dyDescent="0.2"/>
    <row r="754" ht="20.100000000000001" customHeight="1" x14ac:dyDescent="0.2"/>
    <row r="755" ht="20.100000000000001" customHeight="1" x14ac:dyDescent="0.2"/>
    <row r="756" ht="20.100000000000001" customHeight="1" x14ac:dyDescent="0.2"/>
    <row r="757" ht="20.100000000000001" customHeight="1" x14ac:dyDescent="0.2"/>
    <row r="758" ht="20.100000000000001" customHeight="1" x14ac:dyDescent="0.2"/>
    <row r="759" ht="20.100000000000001" customHeight="1" x14ac:dyDescent="0.2"/>
    <row r="760" ht="20.100000000000001" customHeight="1" x14ac:dyDescent="0.2"/>
    <row r="761" ht="20.100000000000001" customHeight="1" x14ac:dyDescent="0.2"/>
    <row r="762" ht="20.100000000000001" customHeight="1" x14ac:dyDescent="0.2"/>
    <row r="763" ht="20.100000000000001" customHeight="1" x14ac:dyDescent="0.2"/>
    <row r="764" ht="20.100000000000001" customHeight="1" x14ac:dyDescent="0.2"/>
    <row r="765" ht="20.100000000000001" customHeight="1" x14ac:dyDescent="0.2"/>
    <row r="766" ht="20.100000000000001" customHeight="1" x14ac:dyDescent="0.2"/>
    <row r="767" ht="20.100000000000001" customHeight="1" x14ac:dyDescent="0.2"/>
    <row r="768" ht="20.100000000000001" customHeight="1" x14ac:dyDescent="0.2"/>
    <row r="769" ht="20.100000000000001" customHeight="1" x14ac:dyDescent="0.2"/>
    <row r="770" ht="20.100000000000001" customHeight="1" x14ac:dyDescent="0.2"/>
    <row r="771" ht="20.100000000000001" customHeight="1" x14ac:dyDescent="0.2"/>
    <row r="772" ht="20.100000000000001" customHeight="1" x14ac:dyDescent="0.2"/>
    <row r="773" ht="20.100000000000001" customHeight="1" x14ac:dyDescent="0.2"/>
    <row r="774" ht="20.100000000000001" customHeight="1" x14ac:dyDescent="0.2"/>
    <row r="775" ht="20.100000000000001" customHeight="1" x14ac:dyDescent="0.2"/>
    <row r="776" ht="20.100000000000001" customHeight="1" x14ac:dyDescent="0.2"/>
    <row r="777" ht="20.100000000000001" customHeight="1" x14ac:dyDescent="0.2"/>
    <row r="778" ht="20.100000000000001" customHeight="1" x14ac:dyDescent="0.2"/>
    <row r="779" ht="20.100000000000001" customHeight="1" x14ac:dyDescent="0.2"/>
    <row r="780" ht="20.100000000000001" customHeight="1" x14ac:dyDescent="0.2"/>
    <row r="781" ht="20.100000000000001" customHeight="1" x14ac:dyDescent="0.2"/>
    <row r="782" ht="20.100000000000001" customHeight="1" x14ac:dyDescent="0.2"/>
    <row r="783" ht="20.100000000000001" customHeight="1" x14ac:dyDescent="0.2"/>
    <row r="784" ht="20.100000000000001" customHeight="1" x14ac:dyDescent="0.2"/>
    <row r="785" ht="20.100000000000001" customHeight="1" x14ac:dyDescent="0.2"/>
    <row r="786" ht="20.100000000000001" customHeight="1" x14ac:dyDescent="0.2"/>
    <row r="787" ht="20.100000000000001" customHeight="1" x14ac:dyDescent="0.2"/>
    <row r="788" ht="20.100000000000001" customHeight="1" x14ac:dyDescent="0.2"/>
    <row r="789" ht="20.100000000000001" customHeight="1" x14ac:dyDescent="0.2"/>
    <row r="790" ht="20.100000000000001" customHeight="1" x14ac:dyDescent="0.2"/>
    <row r="791" ht="20.100000000000001" customHeight="1" x14ac:dyDescent="0.2"/>
    <row r="792" ht="20.100000000000001" customHeight="1" x14ac:dyDescent="0.2"/>
    <row r="793" ht="20.100000000000001" customHeight="1" x14ac:dyDescent="0.2"/>
    <row r="794" ht="20.100000000000001" customHeight="1" x14ac:dyDescent="0.2"/>
    <row r="795" ht="20.100000000000001" customHeight="1" x14ac:dyDescent="0.2"/>
    <row r="796" ht="20.100000000000001" customHeight="1" x14ac:dyDescent="0.2"/>
    <row r="797" ht="20.100000000000001" customHeight="1" x14ac:dyDescent="0.2"/>
    <row r="798" ht="20.100000000000001" customHeight="1" x14ac:dyDescent="0.2"/>
    <row r="799" ht="20.100000000000001" customHeight="1" x14ac:dyDescent="0.2"/>
    <row r="800" ht="20.100000000000001" customHeight="1" x14ac:dyDescent="0.2"/>
    <row r="801" ht="20.100000000000001" customHeight="1" x14ac:dyDescent="0.2"/>
    <row r="802" ht="20.100000000000001" customHeight="1" x14ac:dyDescent="0.2"/>
    <row r="803" ht="20.100000000000001" customHeight="1" x14ac:dyDescent="0.2"/>
    <row r="804" ht="20.100000000000001" customHeight="1" x14ac:dyDescent="0.2"/>
    <row r="805" ht="20.100000000000001" customHeight="1" x14ac:dyDescent="0.2"/>
    <row r="806" ht="20.100000000000001" customHeight="1" x14ac:dyDescent="0.2"/>
    <row r="807" ht="20.100000000000001" customHeight="1" x14ac:dyDescent="0.2"/>
    <row r="808" ht="20.100000000000001" customHeight="1" x14ac:dyDescent="0.2"/>
    <row r="809" ht="20.100000000000001" customHeight="1" x14ac:dyDescent="0.2"/>
    <row r="810" ht="20.100000000000001" customHeight="1" x14ac:dyDescent="0.2"/>
    <row r="811" ht="20.100000000000001" customHeight="1" x14ac:dyDescent="0.2"/>
    <row r="812" ht="20.100000000000001" customHeight="1" x14ac:dyDescent="0.2"/>
    <row r="813" ht="20.100000000000001" customHeight="1" x14ac:dyDescent="0.2"/>
    <row r="814" ht="20.100000000000001" customHeight="1" x14ac:dyDescent="0.2"/>
    <row r="815" ht="20.100000000000001" customHeight="1" x14ac:dyDescent="0.2"/>
    <row r="816" ht="20.100000000000001" customHeight="1" x14ac:dyDescent="0.2"/>
    <row r="817" ht="20.100000000000001" customHeight="1" x14ac:dyDescent="0.2"/>
    <row r="818" ht="20.100000000000001" customHeight="1" x14ac:dyDescent="0.2"/>
    <row r="819" ht="20.100000000000001" customHeight="1" x14ac:dyDescent="0.2"/>
    <row r="820" ht="20.100000000000001" customHeight="1" x14ac:dyDescent="0.2"/>
    <row r="821" ht="20.100000000000001" customHeight="1" x14ac:dyDescent="0.2"/>
    <row r="822" ht="20.100000000000001" customHeight="1" x14ac:dyDescent="0.2"/>
    <row r="823" ht="20.100000000000001" customHeight="1" x14ac:dyDescent="0.2"/>
    <row r="824" ht="20.100000000000001" customHeight="1" x14ac:dyDescent="0.2"/>
    <row r="825" ht="20.100000000000001" customHeight="1" x14ac:dyDescent="0.2"/>
    <row r="826" ht="20.100000000000001" customHeight="1" x14ac:dyDescent="0.2"/>
    <row r="827" ht="20.100000000000001" customHeight="1" x14ac:dyDescent="0.2"/>
    <row r="828" ht="20.100000000000001" customHeight="1" x14ac:dyDescent="0.2"/>
    <row r="829" ht="20.100000000000001" customHeight="1" x14ac:dyDescent="0.2"/>
    <row r="830" ht="20.100000000000001" customHeight="1" x14ac:dyDescent="0.2"/>
    <row r="831" ht="20.100000000000001" customHeight="1" x14ac:dyDescent="0.2"/>
    <row r="832" ht="20.100000000000001" customHeight="1" x14ac:dyDescent="0.2"/>
    <row r="833" ht="20.100000000000001" customHeight="1" x14ac:dyDescent="0.2"/>
    <row r="834" ht="20.100000000000001" customHeight="1" x14ac:dyDescent="0.2"/>
    <row r="835" ht="20.100000000000001" customHeight="1" x14ac:dyDescent="0.2"/>
    <row r="836" ht="20.100000000000001" customHeight="1" x14ac:dyDescent="0.2"/>
    <row r="837" ht="20.100000000000001" customHeight="1" x14ac:dyDescent="0.2"/>
    <row r="838" ht="20.100000000000001" customHeight="1" x14ac:dyDescent="0.2"/>
    <row r="839" ht="20.100000000000001" customHeight="1" x14ac:dyDescent="0.2"/>
    <row r="840" ht="20.100000000000001" customHeight="1" x14ac:dyDescent="0.2"/>
    <row r="841" ht="20.100000000000001" customHeight="1" x14ac:dyDescent="0.2"/>
    <row r="842" ht="20.100000000000001" customHeight="1" x14ac:dyDescent="0.2"/>
    <row r="843" ht="20.100000000000001" customHeight="1" x14ac:dyDescent="0.2"/>
    <row r="844" ht="20.100000000000001" customHeight="1" x14ac:dyDescent="0.2"/>
    <row r="845" ht="20.100000000000001" customHeight="1" x14ac:dyDescent="0.2"/>
    <row r="846" ht="20.100000000000001" customHeight="1" x14ac:dyDescent="0.2"/>
    <row r="847" ht="20.100000000000001" customHeight="1" x14ac:dyDescent="0.2"/>
    <row r="848" ht="20.100000000000001" customHeight="1" x14ac:dyDescent="0.2"/>
    <row r="849" ht="20.100000000000001" customHeight="1" x14ac:dyDescent="0.2"/>
    <row r="850" ht="20.100000000000001" customHeight="1" x14ac:dyDescent="0.2"/>
    <row r="851" ht="20.100000000000001" customHeight="1" x14ac:dyDescent="0.2"/>
    <row r="852" ht="20.100000000000001" customHeight="1" x14ac:dyDescent="0.2"/>
    <row r="853" ht="20.100000000000001" customHeight="1" x14ac:dyDescent="0.2"/>
    <row r="854" ht="20.100000000000001" customHeight="1" x14ac:dyDescent="0.2"/>
    <row r="855" ht="20.100000000000001" customHeight="1" x14ac:dyDescent="0.2"/>
    <row r="856" ht="20.100000000000001" customHeight="1" x14ac:dyDescent="0.2"/>
    <row r="857" ht="20.100000000000001" customHeight="1" x14ac:dyDescent="0.2"/>
    <row r="858" ht="20.100000000000001" customHeight="1" x14ac:dyDescent="0.2"/>
    <row r="859" ht="20.100000000000001" customHeight="1" x14ac:dyDescent="0.2"/>
    <row r="860" ht="20.100000000000001" customHeight="1" x14ac:dyDescent="0.2"/>
    <row r="861" ht="20.100000000000001" customHeight="1" x14ac:dyDescent="0.2"/>
    <row r="862" ht="20.100000000000001" customHeight="1" x14ac:dyDescent="0.2"/>
    <row r="863" ht="20.100000000000001" customHeight="1" x14ac:dyDescent="0.2"/>
    <row r="864" ht="20.100000000000001" customHeight="1" x14ac:dyDescent="0.2"/>
    <row r="865" ht="20.100000000000001" customHeight="1" x14ac:dyDescent="0.2"/>
    <row r="866" ht="20.100000000000001" customHeight="1" x14ac:dyDescent="0.2"/>
    <row r="867" ht="20.100000000000001" customHeight="1" x14ac:dyDescent="0.2"/>
    <row r="868" ht="20.100000000000001" customHeight="1" x14ac:dyDescent="0.2"/>
    <row r="869" ht="20.100000000000001" customHeight="1" x14ac:dyDescent="0.2"/>
    <row r="870" ht="20.100000000000001" customHeight="1" x14ac:dyDescent="0.2"/>
    <row r="871" ht="20.100000000000001" customHeight="1" x14ac:dyDescent="0.2"/>
    <row r="872" ht="20.100000000000001" customHeight="1" x14ac:dyDescent="0.2"/>
    <row r="873" ht="20.100000000000001" customHeight="1" x14ac:dyDescent="0.2"/>
    <row r="874" ht="20.100000000000001" customHeight="1" x14ac:dyDescent="0.2"/>
    <row r="875" ht="20.100000000000001" customHeight="1" x14ac:dyDescent="0.2"/>
    <row r="876" ht="20.100000000000001" customHeight="1" x14ac:dyDescent="0.2"/>
    <row r="877" ht="20.100000000000001" customHeight="1" x14ac:dyDescent="0.2"/>
    <row r="878" ht="20.100000000000001" customHeight="1" x14ac:dyDescent="0.2"/>
    <row r="879" ht="20.100000000000001" customHeight="1" x14ac:dyDescent="0.2"/>
    <row r="880" ht="20.100000000000001" customHeight="1" x14ac:dyDescent="0.2"/>
  </sheetData>
  <sheetProtection algorithmName="SHA-512" hashValue="Cp4XPIxrHP9DII7Ezggyxw5in3UMQdslvadgXWSPlg/NCxS4gTlRFNHzg9PvHCHROqj79huU4gBORLMEt5FJEQ==" saltValue="NONSHbNd7PZInXIzcI+gWQ==" spinCount="100000" sheet="1" objects="1" scenarios="1"/>
  <mergeCells count="37">
    <mergeCell ref="N23:Q23"/>
    <mergeCell ref="A40:C40"/>
    <mergeCell ref="D40:E40"/>
    <mergeCell ref="A29:B29"/>
    <mergeCell ref="G14:H14"/>
    <mergeCell ref="G16:H16"/>
    <mergeCell ref="A31:B31"/>
    <mergeCell ref="A34:C34"/>
    <mergeCell ref="A27:H27"/>
    <mergeCell ref="C29:E29"/>
    <mergeCell ref="G23:H23"/>
    <mergeCell ref="G21:H21"/>
    <mergeCell ref="A23:F23"/>
    <mergeCell ref="A17:F17"/>
    <mergeCell ref="G17:H17"/>
    <mergeCell ref="A18:F18"/>
    <mergeCell ref="A10:F10"/>
    <mergeCell ref="A11:F11"/>
    <mergeCell ref="A6:G6"/>
    <mergeCell ref="G13:H13"/>
    <mergeCell ref="G10:H10"/>
    <mergeCell ref="G11:H11"/>
    <mergeCell ref="G12:H12"/>
    <mergeCell ref="A12:F12"/>
    <mergeCell ref="N11:O11"/>
    <mergeCell ref="G22:H22"/>
    <mergeCell ref="A20:F20"/>
    <mergeCell ref="G20:H20"/>
    <mergeCell ref="A19:F19"/>
    <mergeCell ref="G19:H19"/>
    <mergeCell ref="G18:H18"/>
    <mergeCell ref="A14:F14"/>
    <mergeCell ref="A16:F16"/>
    <mergeCell ref="A13:F13"/>
    <mergeCell ref="A15:F15"/>
    <mergeCell ref="G15:H15"/>
    <mergeCell ref="A21:F21"/>
  </mergeCells>
  <pageMargins left="0.70866141732283472" right="0.70866141732283472" top="0.46" bottom="0.44" header="0.18" footer="0.17"/>
  <pageSetup paperSize="9" scale="6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7030A0"/>
    <pageSetUpPr fitToPage="1"/>
  </sheetPr>
  <dimension ref="A1:M47"/>
  <sheetViews>
    <sheetView showGridLines="0" zoomScale="80" zoomScaleNormal="80" workbookViewId="0">
      <selection activeCell="A6" sqref="A6"/>
    </sheetView>
  </sheetViews>
  <sheetFormatPr baseColWidth="10" defaultColWidth="11.42578125" defaultRowHeight="12.75" x14ac:dyDescent="0.2"/>
  <cols>
    <col min="1" max="1" width="8.5703125" style="254" customWidth="1"/>
    <col min="2" max="2" width="11.42578125" style="254"/>
    <col min="3" max="3" width="19" style="254" customWidth="1"/>
    <col min="4" max="4" width="11.42578125" style="254"/>
    <col min="5" max="5" width="47.5703125" style="254" customWidth="1"/>
    <col min="6" max="6" width="19.7109375" style="255" customWidth="1"/>
    <col min="7" max="7" width="17.28515625" style="255" customWidth="1"/>
    <col min="8" max="8" width="11.42578125" style="254"/>
    <col min="9" max="9" width="4.28515625" style="254" customWidth="1"/>
    <col min="10" max="10" width="29.42578125" style="254" hidden="1" customWidth="1"/>
    <col min="11" max="11" width="11.42578125" style="254" hidden="1" customWidth="1"/>
    <col min="12" max="16384" width="11.42578125" style="254"/>
  </cols>
  <sheetData>
    <row r="1" spans="1:10" ht="14.25" x14ac:dyDescent="0.2">
      <c r="A1" s="10" t="str">
        <f>Basisdaten!A1</f>
        <v>GESUNDHEITS-, SOZIAL- UND INTEGRATIONSDIREKTION DES KANTONS BERN</v>
      </c>
      <c r="J1" s="80"/>
    </row>
    <row r="2" spans="1:10" ht="14.25" x14ac:dyDescent="0.2">
      <c r="A2" s="10" t="s">
        <v>118</v>
      </c>
      <c r="J2" s="80"/>
    </row>
    <row r="3" spans="1:10" ht="14.25" x14ac:dyDescent="0.2">
      <c r="J3" s="80"/>
    </row>
    <row r="4" spans="1:10" ht="20.25" x14ac:dyDescent="0.3">
      <c r="A4" s="4" t="s">
        <v>27</v>
      </c>
      <c r="B4" s="5"/>
      <c r="C4" s="4">
        <f>Basisdaten!B7</f>
        <v>2026</v>
      </c>
      <c r="D4" s="5"/>
      <c r="E4" s="751">
        <f>Basisdaten!B17</f>
        <v>0</v>
      </c>
      <c r="F4" s="751"/>
      <c r="G4" s="751"/>
      <c r="H4" s="751"/>
      <c r="I4" s="195"/>
      <c r="J4" s="195"/>
    </row>
    <row r="5" spans="1:10" ht="20.25" x14ac:dyDescent="0.3">
      <c r="A5" s="4"/>
      <c r="B5" s="5"/>
      <c r="C5" s="4"/>
      <c r="D5" s="5"/>
      <c r="E5" s="222"/>
      <c r="F5" s="194"/>
      <c r="G5" s="194"/>
      <c r="H5" s="222"/>
      <c r="I5" s="222"/>
      <c r="J5" s="222"/>
    </row>
    <row r="6" spans="1:10" ht="20.25" x14ac:dyDescent="0.3">
      <c r="A6" s="81" t="s">
        <v>106</v>
      </c>
      <c r="B6" s="5"/>
      <c r="C6" s="4"/>
      <c r="D6" s="5"/>
      <c r="E6" s="222"/>
      <c r="F6" s="194"/>
      <c r="G6" s="194"/>
      <c r="H6" s="222"/>
      <c r="I6" s="222"/>
      <c r="J6" s="222"/>
    </row>
    <row r="7" spans="1:10" ht="13.5" thickBot="1" x14ac:dyDescent="0.25"/>
    <row r="8" spans="1:10" ht="20.100000000000001" customHeight="1" x14ac:dyDescent="0.2">
      <c r="B8" s="752"/>
      <c r="C8" s="753"/>
      <c r="D8" s="753"/>
      <c r="E8" s="753"/>
      <c r="F8" s="193" t="s">
        <v>46</v>
      </c>
      <c r="G8" s="192" t="s">
        <v>46</v>
      </c>
    </row>
    <row r="9" spans="1:10" ht="51" customHeight="1" thickBot="1" x14ac:dyDescent="0.3">
      <c r="B9" s="739" t="s">
        <v>174</v>
      </c>
      <c r="C9" s="740"/>
      <c r="D9" s="740"/>
      <c r="E9" s="740"/>
      <c r="F9" s="741"/>
      <c r="G9" s="316"/>
    </row>
    <row r="10" spans="1:10" ht="20.100000000000001" customHeight="1" x14ac:dyDescent="0.2">
      <c r="A10" s="736" t="s">
        <v>79</v>
      </c>
      <c r="B10" s="759"/>
      <c r="C10" s="760"/>
      <c r="D10" s="760"/>
      <c r="E10" s="760"/>
      <c r="F10" s="317"/>
      <c r="G10" s="757"/>
    </row>
    <row r="11" spans="1:10" ht="20.100000000000001" customHeight="1" x14ac:dyDescent="0.2">
      <c r="A11" s="737"/>
      <c r="B11" s="761"/>
      <c r="C11" s="762"/>
      <c r="D11" s="762"/>
      <c r="E11" s="762"/>
      <c r="F11" s="318"/>
      <c r="G11" s="757"/>
    </row>
    <row r="12" spans="1:10" ht="20.100000000000001" customHeight="1" x14ac:dyDescent="0.2">
      <c r="A12" s="737"/>
      <c r="B12" s="761"/>
      <c r="C12" s="762"/>
      <c r="D12" s="762"/>
      <c r="E12" s="762"/>
      <c r="F12" s="318"/>
      <c r="G12" s="757"/>
    </row>
    <row r="13" spans="1:10" ht="20.100000000000001" customHeight="1" x14ac:dyDescent="0.2">
      <c r="A13" s="737"/>
      <c r="B13" s="761"/>
      <c r="C13" s="762"/>
      <c r="D13" s="762"/>
      <c r="E13" s="762"/>
      <c r="F13" s="318"/>
      <c r="G13" s="757"/>
    </row>
    <row r="14" spans="1:10" ht="20.100000000000001" customHeight="1" x14ac:dyDescent="0.2">
      <c r="A14" s="737"/>
      <c r="B14" s="761"/>
      <c r="C14" s="762"/>
      <c r="D14" s="762"/>
      <c r="E14" s="762"/>
      <c r="F14" s="318"/>
      <c r="G14" s="757"/>
    </row>
    <row r="15" spans="1:10" ht="20.100000000000001" customHeight="1" thickBot="1" x14ac:dyDescent="0.25">
      <c r="A15" s="738"/>
      <c r="B15" s="763"/>
      <c r="C15" s="764"/>
      <c r="D15" s="764"/>
      <c r="E15" s="764"/>
      <c r="F15" s="319"/>
      <c r="G15" s="758"/>
    </row>
    <row r="16" spans="1:10" ht="20.100000000000001" customHeight="1" x14ac:dyDescent="0.2">
      <c r="A16" s="82"/>
      <c r="B16" s="754" t="s">
        <v>105</v>
      </c>
      <c r="C16" s="755"/>
      <c r="D16" s="755"/>
      <c r="E16" s="756"/>
      <c r="F16" s="256">
        <f>SUM(F10:F15)</f>
        <v>0</v>
      </c>
      <c r="G16" s="201">
        <f>F16</f>
        <v>0</v>
      </c>
    </row>
    <row r="17" spans="1:13" ht="9" customHeight="1" x14ac:dyDescent="0.2">
      <c r="A17" s="82"/>
      <c r="B17" s="257"/>
      <c r="C17" s="258"/>
      <c r="D17" s="258"/>
      <c r="E17" s="258"/>
      <c r="F17" s="259"/>
      <c r="G17" s="260"/>
    </row>
    <row r="18" spans="1:13" ht="20.100000000000001" customHeight="1" x14ac:dyDescent="0.2">
      <c r="A18" s="82"/>
      <c r="B18" s="742" t="s">
        <v>217</v>
      </c>
      <c r="C18" s="743"/>
      <c r="D18" s="743"/>
      <c r="E18" s="743"/>
      <c r="F18" s="744"/>
      <c r="G18" s="320"/>
      <c r="J18" s="255">
        <f>F20*0.25</f>
        <v>0</v>
      </c>
    </row>
    <row r="19" spans="1:13" ht="20.100000000000001" customHeight="1" x14ac:dyDescent="0.2">
      <c r="A19" s="82"/>
      <c r="B19" s="742" t="s">
        <v>108</v>
      </c>
      <c r="C19" s="743"/>
      <c r="D19" s="743"/>
      <c r="E19" s="743"/>
      <c r="F19" s="744"/>
      <c r="G19" s="201">
        <f>IF(G18&lt;J19,G18,J19)</f>
        <v>0</v>
      </c>
      <c r="J19" s="255">
        <f>(F20*0.06)</f>
        <v>0</v>
      </c>
      <c r="K19" s="255">
        <f>F20*0.06</f>
        <v>0</v>
      </c>
    </row>
    <row r="20" spans="1:13" ht="20.100000000000001" customHeight="1" x14ac:dyDescent="0.2">
      <c r="A20" s="82"/>
      <c r="B20" s="742" t="s">
        <v>218</v>
      </c>
      <c r="C20" s="743"/>
      <c r="D20" s="743"/>
      <c r="E20" s="743"/>
      <c r="F20" s="321"/>
      <c r="G20" s="202"/>
    </row>
    <row r="21" spans="1:13" ht="27" customHeight="1" x14ac:dyDescent="0.2">
      <c r="A21" s="82"/>
      <c r="B21" s="742" t="s">
        <v>107</v>
      </c>
      <c r="C21" s="743"/>
      <c r="D21" s="743"/>
      <c r="E21" s="743"/>
      <c r="F21" s="744"/>
      <c r="G21" s="201">
        <f>IF(J19&gt;G18,0,J19-G18)</f>
        <v>0</v>
      </c>
    </row>
    <row r="22" spans="1:13" ht="6" customHeight="1" thickBot="1" x14ac:dyDescent="0.25">
      <c r="B22" s="257"/>
      <c r="C22" s="258"/>
      <c r="D22" s="258"/>
      <c r="E22" s="258"/>
      <c r="F22" s="261"/>
      <c r="G22" s="262"/>
    </row>
    <row r="23" spans="1:13" ht="51.75" customHeight="1" thickBot="1" x14ac:dyDescent="0.3">
      <c r="B23" s="745" t="s">
        <v>219</v>
      </c>
      <c r="C23" s="746"/>
      <c r="D23" s="746"/>
      <c r="E23" s="746"/>
      <c r="F23" s="747"/>
      <c r="G23" s="263">
        <f>G9-G16+G18+G21</f>
        <v>0</v>
      </c>
      <c r="M23" s="264"/>
    </row>
    <row r="24" spans="1:13" ht="20.100000000000001" customHeight="1" x14ac:dyDescent="0.2"/>
    <row r="25" spans="1:13" ht="20.100000000000001" customHeight="1" x14ac:dyDescent="0.2">
      <c r="A25" s="100" t="s">
        <v>171</v>
      </c>
      <c r="B25" s="100"/>
      <c r="C25" s="100"/>
      <c r="D25" s="100"/>
      <c r="E25" s="100"/>
      <c r="F25" s="265"/>
    </row>
    <row r="26" spans="1:13" ht="20.100000000000001" customHeight="1" x14ac:dyDescent="0.2"/>
    <row r="27" spans="1:13" ht="20.100000000000001" customHeight="1" x14ac:dyDescent="0.2"/>
    <row r="28" spans="1:13" ht="20.100000000000001" customHeight="1" thickBot="1" x14ac:dyDescent="0.25"/>
    <row r="29" spans="1:13" ht="20.100000000000001" customHeight="1" x14ac:dyDescent="0.2">
      <c r="A29" s="748" t="s">
        <v>104</v>
      </c>
      <c r="B29" s="749"/>
      <c r="C29" s="749"/>
      <c r="D29" s="749"/>
      <c r="E29" s="749"/>
      <c r="F29" s="749"/>
      <c r="G29" s="749"/>
      <c r="H29" s="750"/>
    </row>
    <row r="30" spans="1:13" ht="14.25" x14ac:dyDescent="0.2">
      <c r="A30" s="724"/>
      <c r="B30" s="725"/>
      <c r="C30" s="726"/>
      <c r="D30" s="727"/>
      <c r="E30" s="727"/>
      <c r="F30" s="266"/>
      <c r="G30" s="266"/>
      <c r="H30" s="267"/>
    </row>
    <row r="31" spans="1:13" ht="14.25" x14ac:dyDescent="0.2">
      <c r="A31" s="728" t="s">
        <v>35</v>
      </c>
      <c r="B31" s="729"/>
      <c r="C31" s="730"/>
      <c r="D31" s="731"/>
      <c r="E31" s="731"/>
      <c r="F31" s="266"/>
      <c r="G31" s="266"/>
      <c r="H31" s="267"/>
    </row>
    <row r="32" spans="1:13" ht="15" x14ac:dyDescent="0.25">
      <c r="A32" s="220"/>
      <c r="B32" s="83"/>
      <c r="C32" s="221"/>
      <c r="D32" s="268"/>
      <c r="E32" s="268"/>
      <c r="F32" s="269"/>
      <c r="G32" s="270"/>
      <c r="H32" s="271"/>
    </row>
    <row r="33" spans="1:8" ht="15" x14ac:dyDescent="0.2">
      <c r="A33" s="732" t="s">
        <v>36</v>
      </c>
      <c r="B33" s="733"/>
      <c r="C33" s="734"/>
      <c r="D33" s="734"/>
      <c r="E33" s="734"/>
      <c r="F33" s="735"/>
      <c r="G33" s="270"/>
      <c r="H33" s="271"/>
    </row>
    <row r="34" spans="1:8" ht="15" x14ac:dyDescent="0.25">
      <c r="A34" s="213" t="s">
        <v>77</v>
      </c>
      <c r="B34" s="84"/>
      <c r="C34" s="85"/>
      <c r="D34" s="85"/>
      <c r="E34" s="85"/>
      <c r="F34" s="191"/>
      <c r="G34" s="270"/>
      <c r="H34" s="271"/>
    </row>
    <row r="35" spans="1:8" ht="15" x14ac:dyDescent="0.25">
      <c r="A35" s="213"/>
      <c r="B35" s="84"/>
      <c r="C35" s="85"/>
      <c r="D35" s="85"/>
      <c r="E35" s="85"/>
      <c r="F35" s="191"/>
      <c r="G35" s="270"/>
      <c r="H35" s="271"/>
    </row>
    <row r="36" spans="1:8" ht="14.25" x14ac:dyDescent="0.2">
      <c r="A36" s="718" t="s">
        <v>37</v>
      </c>
      <c r="B36" s="719"/>
      <c r="C36" s="719"/>
      <c r="D36" s="86"/>
      <c r="E36" s="720"/>
      <c r="F36" s="720"/>
      <c r="G36" s="720"/>
      <c r="H36" s="271"/>
    </row>
    <row r="37" spans="1:8" ht="14.25" x14ac:dyDescent="0.2">
      <c r="A37" s="214"/>
      <c r="B37" s="86"/>
      <c r="C37" s="87"/>
      <c r="D37" s="86"/>
      <c r="E37" s="86"/>
      <c r="F37" s="191"/>
      <c r="G37" s="270"/>
      <c r="H37" s="271"/>
    </row>
    <row r="38" spans="1:8" ht="14.25" x14ac:dyDescent="0.2">
      <c r="A38" s="214"/>
      <c r="B38" s="86"/>
      <c r="C38" s="87"/>
      <c r="D38" s="86"/>
      <c r="E38" s="86"/>
      <c r="F38" s="191"/>
      <c r="G38" s="270"/>
      <c r="H38" s="271"/>
    </row>
    <row r="39" spans="1:8" ht="14.25" x14ac:dyDescent="0.2">
      <c r="A39" s="214"/>
      <c r="B39" s="86"/>
      <c r="C39" s="87"/>
      <c r="D39" s="86"/>
      <c r="E39" s="86"/>
      <c r="F39" s="191"/>
      <c r="G39" s="270"/>
      <c r="H39" s="271"/>
    </row>
    <row r="40" spans="1:8" ht="14.25" x14ac:dyDescent="0.2">
      <c r="A40" s="215"/>
      <c r="B40" s="84"/>
      <c r="C40" s="85"/>
      <c r="D40" s="85"/>
      <c r="E40" s="85"/>
      <c r="F40" s="191"/>
      <c r="G40" s="270"/>
      <c r="H40" s="271"/>
    </row>
    <row r="41" spans="1:8" ht="14.25" x14ac:dyDescent="0.2">
      <c r="A41" s="215"/>
      <c r="B41" s="84"/>
      <c r="C41" s="85"/>
      <c r="D41" s="88"/>
      <c r="E41" s="85"/>
      <c r="F41" s="191"/>
      <c r="G41" s="270"/>
      <c r="H41" s="271"/>
    </row>
    <row r="42" spans="1:8" ht="14.25" x14ac:dyDescent="0.2">
      <c r="A42" s="718" t="s">
        <v>37</v>
      </c>
      <c r="B42" s="719"/>
      <c r="C42" s="719"/>
      <c r="D42" s="721"/>
      <c r="E42" s="721"/>
      <c r="F42" s="191"/>
      <c r="G42" s="270"/>
      <c r="H42" s="271"/>
    </row>
    <row r="43" spans="1:8" ht="14.25" x14ac:dyDescent="0.2">
      <c r="A43" s="214"/>
      <c r="B43" s="89"/>
      <c r="C43" s="85"/>
      <c r="D43" s="219"/>
      <c r="E43" s="219"/>
      <c r="F43" s="191"/>
      <c r="G43" s="270"/>
      <c r="H43" s="271"/>
    </row>
    <row r="44" spans="1:8" ht="14.25" x14ac:dyDescent="0.2">
      <c r="A44" s="214"/>
      <c r="B44" s="89"/>
      <c r="C44" s="85"/>
      <c r="D44" s="219"/>
      <c r="E44" s="219"/>
      <c r="F44" s="191"/>
      <c r="G44" s="270"/>
      <c r="H44" s="271"/>
    </row>
    <row r="45" spans="1:8" ht="14.25" x14ac:dyDescent="0.2">
      <c r="A45" s="214"/>
      <c r="B45" s="89"/>
      <c r="C45" s="85"/>
      <c r="D45" s="219"/>
      <c r="E45" s="219"/>
      <c r="F45" s="191"/>
      <c r="G45" s="270"/>
      <c r="H45" s="271"/>
    </row>
    <row r="46" spans="1:8" ht="14.25" x14ac:dyDescent="0.2">
      <c r="A46" s="214"/>
      <c r="B46" s="89"/>
      <c r="C46" s="85"/>
      <c r="D46" s="219"/>
      <c r="E46" s="219"/>
      <c r="F46" s="191"/>
      <c r="G46" s="270"/>
      <c r="H46" s="271"/>
    </row>
    <row r="47" spans="1:8" ht="15" thickBot="1" x14ac:dyDescent="0.25">
      <c r="A47" s="216"/>
      <c r="B47" s="217"/>
      <c r="C47" s="722"/>
      <c r="D47" s="722"/>
      <c r="E47" s="722"/>
      <c r="F47" s="723"/>
      <c r="G47" s="272"/>
      <c r="H47" s="273"/>
    </row>
  </sheetData>
  <sheetProtection algorithmName="SHA-512" hashValue="yxMGhEEnsPFoNelwBr8m5ElKbj8K5FPB7uI5BfOQg1tMOgRNhAeOpZh0YQyv2nPUkk5pMv45eALqHhd6R/PQ7g==" saltValue="n+TP0H0nTSfIOw79A0IoBA==" spinCount="100000" sheet="1" objects="1" scenarios="1"/>
  <mergeCells count="29">
    <mergeCell ref="E4:H4"/>
    <mergeCell ref="B8:E8"/>
    <mergeCell ref="B16:E16"/>
    <mergeCell ref="G10:G15"/>
    <mergeCell ref="B10:E10"/>
    <mergeCell ref="B11:E11"/>
    <mergeCell ref="B12:E12"/>
    <mergeCell ref="B13:E13"/>
    <mergeCell ref="B14:E14"/>
    <mergeCell ref="B15:E15"/>
    <mergeCell ref="A10:A15"/>
    <mergeCell ref="B9:F9"/>
    <mergeCell ref="B18:F18"/>
    <mergeCell ref="B23:F23"/>
    <mergeCell ref="A29:H29"/>
    <mergeCell ref="B19:F19"/>
    <mergeCell ref="B20:E20"/>
    <mergeCell ref="B21:F21"/>
    <mergeCell ref="A30:B30"/>
    <mergeCell ref="C30:E30"/>
    <mergeCell ref="A31:B31"/>
    <mergeCell ref="C31:E31"/>
    <mergeCell ref="A33:B33"/>
    <mergeCell ref="C33:F33"/>
    <mergeCell ref="A36:C36"/>
    <mergeCell ref="E36:G36"/>
    <mergeCell ref="A42:C42"/>
    <mergeCell ref="D42:E42"/>
    <mergeCell ref="C47:F47"/>
  </mergeCells>
  <pageMargins left="0.7" right="0.7" top="0.78740157499999996" bottom="0.78740157499999996" header="0.3" footer="0.3"/>
  <pageSetup paperSize="9" scale="62"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14</vt:i4>
      </vt:variant>
    </vt:vector>
  </HeadingPairs>
  <TitlesOfParts>
    <vt:vector size="29" baseType="lpstr">
      <vt:lpstr>Deckblatt Abrechnung </vt:lpstr>
      <vt:lpstr>Checkliste intern</vt:lpstr>
      <vt:lpstr>Basisdaten</vt:lpstr>
      <vt:lpstr>weitere Basisdaten</vt:lpstr>
      <vt:lpstr>Leistungsn. BE m IV-R u Abklär </vt:lpstr>
      <vt:lpstr>Leistungsnachweis nicht BE</vt:lpstr>
      <vt:lpstr>Abrechnung 1. - 3.  Quartal</vt:lpstr>
      <vt:lpstr>Schlussabrechnung - 4. Quartal</vt:lpstr>
      <vt:lpstr>Nachweis Schwankungsfonds</vt:lpstr>
      <vt:lpstr>Nachweis Infrastrukturpauschale</vt:lpstr>
      <vt:lpstr>Statistik</vt:lpstr>
      <vt:lpstr>Auszahlungsbeleg 1.Q</vt:lpstr>
      <vt:lpstr>Auszahlungsbeleg 2.Q</vt:lpstr>
      <vt:lpstr>Auszahlungsbeleg 3.Q</vt:lpstr>
      <vt:lpstr>Auszahlungsbeleg 4.Q</vt:lpstr>
      <vt:lpstr>'Abrechnung 1. - 3.  Quartal'!Druckbereich</vt:lpstr>
      <vt:lpstr>'Auszahlungsbeleg 1.Q'!Druckbereich</vt:lpstr>
      <vt:lpstr>'Auszahlungsbeleg 2.Q'!Druckbereich</vt:lpstr>
      <vt:lpstr>'Auszahlungsbeleg 3.Q'!Druckbereich</vt:lpstr>
      <vt:lpstr>'Auszahlungsbeleg 4.Q'!Druckbereich</vt:lpstr>
      <vt:lpstr>Basisdaten!Druckbereich</vt:lpstr>
      <vt:lpstr>'Deckblatt Abrechnung '!Druckbereich</vt:lpstr>
      <vt:lpstr>'Leistungsn. BE m IV-R u Abklär '!Druckbereich</vt:lpstr>
      <vt:lpstr>'Leistungsnachweis nicht BE'!Druckbereich</vt:lpstr>
      <vt:lpstr>'Nachweis Infrastrukturpauschale'!Druckbereich</vt:lpstr>
      <vt:lpstr>'Nachweis Schwankungsfonds'!Druckbereich</vt:lpstr>
      <vt:lpstr>'weitere Basisdaten'!Druckbereich</vt:lpstr>
      <vt:lpstr>'Leistungsn. BE m IV-R u Abklär '!Drucktitel</vt:lpstr>
      <vt:lpstr>'Leistungsnachweis nicht BE'!Drucktitel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Abrechnungsformulare 2023 für Werkstätten</dc:title>
  <dc:creator>Alters - und Behindertenamt</dc:creator>
  <cp:lastModifiedBy>Martinelli Silvan, GSI-AIS</cp:lastModifiedBy>
  <cp:lastPrinted>2026-01-15T10:48:01Z</cp:lastPrinted>
  <dcterms:created xsi:type="dcterms:W3CDTF">2008-07-21T05:25:36Z</dcterms:created>
  <dcterms:modified xsi:type="dcterms:W3CDTF">2026-01-23T16:17:25Z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4fdd986-87d9-48c6-acda-407b1ab5fef0_Enabled">
    <vt:lpwstr>true</vt:lpwstr>
  </property>
  <property fmtid="{D5CDD505-2E9C-101B-9397-08002B2CF9AE}" pid="3" name="MSIP_Label_74fdd986-87d9-48c6-acda-407b1ab5fef0_SetDate">
    <vt:lpwstr>2024-04-03T12:11:44Z</vt:lpwstr>
  </property>
  <property fmtid="{D5CDD505-2E9C-101B-9397-08002B2CF9AE}" pid="4" name="MSIP_Label_74fdd986-87d9-48c6-acda-407b1ab5fef0_Method">
    <vt:lpwstr>Standard</vt:lpwstr>
  </property>
  <property fmtid="{D5CDD505-2E9C-101B-9397-08002B2CF9AE}" pid="5" name="MSIP_Label_74fdd986-87d9-48c6-acda-407b1ab5fef0_Name">
    <vt:lpwstr>NICHT KLASSIFIZIERT</vt:lpwstr>
  </property>
  <property fmtid="{D5CDD505-2E9C-101B-9397-08002B2CF9AE}" pid="6" name="MSIP_Label_74fdd986-87d9-48c6-acda-407b1ab5fef0_SiteId">
    <vt:lpwstr>cb96f99a-a111-42d7-9f65-e111197ba4bb</vt:lpwstr>
  </property>
  <property fmtid="{D5CDD505-2E9C-101B-9397-08002B2CF9AE}" pid="7" name="MSIP_Label_74fdd986-87d9-48c6-acda-407b1ab5fef0_ActionId">
    <vt:lpwstr>d2dd115f-b71c-4380-8a31-5524de566579</vt:lpwstr>
  </property>
  <property fmtid="{D5CDD505-2E9C-101B-9397-08002B2CF9AE}" pid="8" name="MSIP_Label_74fdd986-87d9-48c6-acda-407b1ab5fef0_ContentBits">
    <vt:lpwstr>0</vt:lpwstr>
  </property>
</Properties>
</file>