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P:\z_systems\CMI\450ac21e39f44c60b9076c43d63da2d0\"/>
    </mc:Choice>
  </mc:AlternateContent>
  <bookViews>
    <workbookView xWindow="-30" yWindow="105" windowWidth="14400" windowHeight="12210" tabRatio="729" firstSheet="1" activeTab="1"/>
  </bookViews>
  <sheets>
    <sheet name="Deckblatt Rev" sheetId="1" state="hidden" r:id="rId1"/>
    <sheet name="Deckblatt" sheetId="2" r:id="rId2"/>
    <sheet name="Stammdaten" sheetId="3" r:id="rId3"/>
    <sheet name="Leistungen planen " sheetId="6" r:id="rId4"/>
    <sheet name="Finanzen planen" sheetId="7" r:id="rId5"/>
    <sheet name="Referenzwert" sheetId="9" r:id="rId6"/>
    <sheet name="Korrektur Infrastrukturkosten" sheetId="20" r:id="rId7"/>
    <sheet name="Berechnungsblatt" sheetId="21" r:id="rId8"/>
    <sheet name="Übersicht pro Angebot" sheetId="15" r:id="rId9"/>
    <sheet name="Anhang " sheetId="19" r:id="rId10"/>
    <sheet name="Vorschusszahlung" sheetId="22" state="hidden" r:id="rId11"/>
  </sheets>
  <externalReferences>
    <externalReference r:id="rId12"/>
    <externalReference r:id="rId13"/>
  </externalReferences>
  <definedNames>
    <definedName name="__ERS2000">'[1]ER BASIS'!$A$13:$I$183</definedName>
    <definedName name="_1Excel_BuiltIn_Print_Area_5_1" localSheetId="7">#REF!</definedName>
    <definedName name="_1Excel_BuiltIn_Print_Area_5_1" localSheetId="6">#REF!</definedName>
    <definedName name="_1Excel_BuiltIn_Print_Area_5_1" localSheetId="8">#REF!</definedName>
    <definedName name="_1Excel_BuiltIn_Print_Area_5_1" localSheetId="10">#REF!</definedName>
    <definedName name="_1Excel_BuiltIn_Print_Area_5_1">#REF!</definedName>
    <definedName name="_ERS2000">'[1]ER BASIS'!$A$13:$I$183</definedName>
    <definedName name="_xlnm.Print_Area" localSheetId="9">'Anhang '!$A$1:$N$50</definedName>
    <definedName name="_xlnm.Print_Area" localSheetId="7">Berechnungsblatt!$A$1:$J$35</definedName>
    <definedName name="_xlnm.Print_Area" localSheetId="1">Deckblatt!$A$1:$A$36</definedName>
    <definedName name="_xlnm.Print_Area" localSheetId="0">'Deckblatt Rev'!$A$1:$H$65</definedName>
    <definedName name="_xlnm.Print_Area" localSheetId="4">'Finanzen planen'!$A$1:$AJ$68</definedName>
    <definedName name="_xlnm.Print_Area" localSheetId="6">'Korrektur Infrastrukturkosten'!$A$1:$G$77</definedName>
    <definedName name="_xlnm.Print_Area" localSheetId="3">'Leistungen planen '!$A$1:$O$65</definedName>
    <definedName name="_xlnm.Print_Area" localSheetId="5">Referenzwert!$A$1:$B$23</definedName>
    <definedName name="_xlnm.Print_Area" localSheetId="2">Stammdaten!$A$1:$B$31</definedName>
    <definedName name="_xlnm.Print_Area" localSheetId="8">'Übersicht pro Angebot'!$A$1:$N$46</definedName>
    <definedName name="_xlnm.Print_Area" localSheetId="10">Vorschusszahlung!$A$1:$D$32</definedName>
    <definedName name="_xlnm.Print_Titles" localSheetId="4">'Finanzen planen'!$A:$B,'Finanzen planen'!$2:$6</definedName>
    <definedName name="_xlnm.Print_Titles" localSheetId="3">'Leistungen planen '!$1:$1</definedName>
    <definedName name="ERSGK">'[2]ER Basis'!$A$12:$E$230</definedName>
    <definedName name="Z_9DC15D43_DB91_4026_B1BA_B1C8C851D0CB_.wvu.Cols" localSheetId="1" hidden="1">Deckblatt!$B:$B</definedName>
    <definedName name="Z_9DC15D43_DB91_4026_B1BA_B1C8C851D0CB_.wvu.Cols" localSheetId="2" hidden="1">Stammdaten!$D:$D</definedName>
    <definedName name="Z_9DC15D43_DB91_4026_B1BA_B1C8C851D0CB_.wvu.PrintArea" localSheetId="1" hidden="1">Deckblatt!$A$1:$A$36</definedName>
    <definedName name="Z_9DC15D43_DB91_4026_B1BA_B1C8C851D0CB_.wvu.PrintArea" localSheetId="0" hidden="1">'Deckblatt Rev'!$A$1:$H$65</definedName>
    <definedName name="Z_9DC15D43_DB91_4026_B1BA_B1C8C851D0CB_.wvu.PrintArea" localSheetId="4" hidden="1">'Finanzen planen'!$A$1:$AE$68</definedName>
    <definedName name="Z_9DC15D43_DB91_4026_B1BA_B1C8C851D0CB_.wvu.PrintArea" localSheetId="3" hidden="1">'Leistungen planen '!$A$1:$O$65</definedName>
    <definedName name="Z_9DC15D43_DB91_4026_B1BA_B1C8C851D0CB_.wvu.PrintArea" localSheetId="5" hidden="1">Referenzwert!$A$1:$B$23</definedName>
    <definedName name="Z_9DC15D43_DB91_4026_B1BA_B1C8C851D0CB_.wvu.PrintArea" localSheetId="2" hidden="1">Stammdaten!$A$1:$B$31</definedName>
    <definedName name="Z_9DC15D43_DB91_4026_B1BA_B1C8C851D0CB_.wvu.PrintTitles" localSheetId="4" hidden="1">'Finanzen planen'!$A:$B,'Finanzen planen'!$2:$6</definedName>
    <definedName name="Z_9DC15D43_DB91_4026_B1BA_B1C8C851D0CB_.wvu.PrintTitles" localSheetId="3" hidden="1">'Leistungen planen '!$1:$1</definedName>
    <definedName name="Z_9DC15D43_DB91_4026_B1BA_B1C8C851D0CB_.wvu.Rows" localSheetId="0" hidden="1">'Deckblatt Rev'!$19:$19</definedName>
    <definedName name="Z_9DC15D43_DB91_4026_B1BA_B1C8C851D0CB_.wvu.Rows" localSheetId="4" hidden="1">'Finanzen planen'!$70:$73</definedName>
    <definedName name="Z_9DC15D43_DB91_4026_B1BA_B1C8C851D0CB_.wvu.Rows" localSheetId="3" hidden="1">'Leistungen planen '!$3:$41,'Leistungen planen '!#REF!</definedName>
    <definedName name="Z_9DC15D43_DB91_4026_B1BA_B1C8C851D0CB_.wvu.Rows" localSheetId="5" hidden="1">Referenzwert!$9:$9,Referenzwert!#REF!</definedName>
    <definedName name="Z_F5ADE00B_8571_46B4_9428_64D54163C2F4_.wvu.Cols" localSheetId="1" hidden="1">Deckblatt!$B:$B</definedName>
    <definedName name="Z_F5ADE00B_8571_46B4_9428_64D54163C2F4_.wvu.Cols" localSheetId="2" hidden="1">Stammdaten!$D:$D</definedName>
    <definedName name="Z_F5ADE00B_8571_46B4_9428_64D54163C2F4_.wvu.PrintArea" localSheetId="1" hidden="1">Deckblatt!$A$1:$A$36</definedName>
    <definedName name="Z_F5ADE00B_8571_46B4_9428_64D54163C2F4_.wvu.PrintArea" localSheetId="0" hidden="1">'Deckblatt Rev'!$A$1:$H$65</definedName>
    <definedName name="Z_F5ADE00B_8571_46B4_9428_64D54163C2F4_.wvu.PrintArea" localSheetId="4" hidden="1">'Finanzen planen'!$A$1:$AE$68</definedName>
    <definedName name="Z_F5ADE00B_8571_46B4_9428_64D54163C2F4_.wvu.PrintArea" localSheetId="3" hidden="1">'Leistungen planen '!$A$1:$O$65</definedName>
    <definedName name="Z_F5ADE00B_8571_46B4_9428_64D54163C2F4_.wvu.PrintArea" localSheetId="5" hidden="1">Referenzwert!$A$1:$B$23</definedName>
    <definedName name="Z_F5ADE00B_8571_46B4_9428_64D54163C2F4_.wvu.PrintArea" localSheetId="2" hidden="1">Stammdaten!$A$1:$B$31</definedName>
    <definedName name="Z_F5ADE00B_8571_46B4_9428_64D54163C2F4_.wvu.PrintTitles" localSheetId="4" hidden="1">'Finanzen planen'!$A:$B,'Finanzen planen'!$2:$6</definedName>
    <definedName name="Z_F5ADE00B_8571_46B4_9428_64D54163C2F4_.wvu.PrintTitles" localSheetId="3" hidden="1">'Leistungen planen '!$1:$1</definedName>
    <definedName name="Z_F5ADE00B_8571_46B4_9428_64D54163C2F4_.wvu.Rows" localSheetId="0" hidden="1">'Deckblatt Rev'!$19:$19</definedName>
    <definedName name="Z_F5ADE00B_8571_46B4_9428_64D54163C2F4_.wvu.Rows" localSheetId="4" hidden="1">'Finanzen planen'!$70:$73</definedName>
    <definedName name="Z_F5ADE00B_8571_46B4_9428_64D54163C2F4_.wvu.Rows" localSheetId="3" hidden="1">'Leistungen planen '!$3:$41,'Leistungen planen '!#REF!</definedName>
    <definedName name="Z_F5ADE00B_8571_46B4_9428_64D54163C2F4_.wvu.Rows" localSheetId="5" hidden="1">Referenzwert!$9:$9,Referenzwert!#REF!</definedName>
  </definedNames>
  <calcPr calcId="162913"/>
  <customWorkbookViews>
    <customWorkbookView name="Martinelli Silvan - Persönliche Ansicht" guid="{9DC15D43-DB91-4026-B1BA-B1C8C851D0CB}" mergeInterval="0" personalView="1" maximized="1" xWindow="1" yWindow="1" windowWidth="1280" windowHeight="837" tabRatio="906" activeSheetId="2"/>
    <customWorkbookView name="Ziltener Susanne - Persönliche Ansicht" guid="{F5ADE00B-8571-46B4-9428-64D54163C2F4}" mergeInterval="0" personalView="1" maximized="1" xWindow="1" yWindow="1" windowWidth="1280" windowHeight="804" tabRatio="906" activeSheetId="2"/>
  </customWorkbookViews>
</workbook>
</file>

<file path=xl/calcChain.xml><?xml version="1.0" encoding="utf-8"?>
<calcChain xmlns="http://schemas.openxmlformats.org/spreadsheetml/2006/main">
  <c r="C30" i="21" l="1"/>
  <c r="C22" i="21"/>
  <c r="C6" i="21"/>
  <c r="C14" i="21"/>
  <c r="F22" i="15"/>
  <c r="C22" i="15"/>
  <c r="F17" i="15"/>
  <c r="C17" i="15"/>
  <c r="F12" i="15"/>
  <c r="C12" i="15"/>
  <c r="F7" i="15"/>
  <c r="C7" i="15"/>
  <c r="AJ21" i="7" l="1"/>
  <c r="AI21" i="7"/>
  <c r="AH21" i="7"/>
  <c r="AG21" i="7"/>
  <c r="AF21" i="7"/>
  <c r="AE21" i="7"/>
  <c r="AD21" i="7"/>
  <c r="AC21" i="7"/>
  <c r="AB21" i="7"/>
  <c r="AA21" i="7"/>
  <c r="Z21" i="7"/>
  <c r="Y21" i="7"/>
  <c r="X21" i="7"/>
  <c r="W21" i="7"/>
  <c r="V21" i="7"/>
  <c r="U21" i="7"/>
  <c r="T21" i="7"/>
  <c r="S21" i="7"/>
  <c r="R21" i="7"/>
  <c r="Q21" i="7"/>
  <c r="O21" i="7"/>
  <c r="G21" i="7"/>
  <c r="E21" i="7"/>
  <c r="D21" i="7"/>
  <c r="L21" i="7"/>
  <c r="AJ16" i="7"/>
  <c r="AI16" i="7"/>
  <c r="AH16" i="7"/>
  <c r="AG16" i="7"/>
  <c r="AF16" i="7"/>
  <c r="AE16" i="7"/>
  <c r="AD16" i="7"/>
  <c r="AC16" i="7"/>
  <c r="AB16" i="7"/>
  <c r="AA16" i="7"/>
  <c r="Z16" i="7"/>
  <c r="Y16" i="7"/>
  <c r="X16" i="7"/>
  <c r="W16" i="7"/>
  <c r="V16" i="7"/>
  <c r="U16" i="7"/>
  <c r="T16" i="7"/>
  <c r="S16" i="7"/>
  <c r="R16" i="7"/>
  <c r="Q16" i="7"/>
  <c r="O16" i="7"/>
  <c r="N16" i="7"/>
  <c r="N21" i="7" s="1"/>
  <c r="G16" i="7"/>
  <c r="E16" i="7"/>
  <c r="D16" i="7"/>
  <c r="L16" i="7"/>
  <c r="B13" i="19" l="1"/>
  <c r="B8" i="19"/>
  <c r="B20" i="22" l="1"/>
  <c r="B19" i="22"/>
  <c r="B18" i="22"/>
  <c r="B17" i="22"/>
  <c r="C13" i="22"/>
  <c r="C12" i="22"/>
  <c r="C11" i="22"/>
  <c r="C32" i="22" l="1"/>
  <c r="C23" i="22"/>
  <c r="D30" i="21" l="1"/>
  <c r="D22" i="21"/>
  <c r="D14" i="21"/>
  <c r="D6" i="21"/>
  <c r="D31" i="21" l="1"/>
  <c r="C31" i="21"/>
  <c r="A75" i="20"/>
  <c r="D23" i="21"/>
  <c r="B18" i="19"/>
  <c r="C23" i="21"/>
  <c r="D15" i="21"/>
  <c r="C15" i="21"/>
  <c r="C7" i="21"/>
  <c r="D7" i="21"/>
  <c r="C38" i="20"/>
  <c r="C28" i="20"/>
  <c r="C18" i="20" l="1"/>
  <c r="C40" i="20" s="1"/>
  <c r="D32" i="22" l="1"/>
  <c r="A30" i="22"/>
  <c r="B27" i="22"/>
  <c r="E2" i="21" l="1"/>
  <c r="H18" i="19" l="1"/>
  <c r="H13" i="19"/>
  <c r="K14" i="15"/>
  <c r="K9" i="15"/>
  <c r="C11" i="21" l="1"/>
  <c r="A22" i="21"/>
  <c r="F35" i="21"/>
  <c r="B35" i="21"/>
  <c r="B32" i="21"/>
  <c r="C35" i="21"/>
  <c r="B31" i="21"/>
  <c r="F30" i="21"/>
  <c r="B30" i="21"/>
  <c r="D29" i="21"/>
  <c r="F27" i="21"/>
  <c r="B27" i="21"/>
  <c r="B24" i="21"/>
  <c r="C27" i="21"/>
  <c r="B23" i="21"/>
  <c r="F22" i="21"/>
  <c r="B22" i="21"/>
  <c r="D21" i="21"/>
  <c r="F19" i="21"/>
  <c r="B19" i="21"/>
  <c r="B16" i="21"/>
  <c r="C19" i="21"/>
  <c r="B15" i="21"/>
  <c r="F14" i="21"/>
  <c r="B14" i="21"/>
  <c r="D13" i="21"/>
  <c r="D81" i="20"/>
  <c r="D76" i="20"/>
  <c r="D72" i="20"/>
  <c r="D68" i="20"/>
  <c r="D64" i="20"/>
  <c r="C58" i="20"/>
  <c r="D58" i="20" s="1"/>
  <c r="B58" i="20"/>
  <c r="B49" i="20"/>
  <c r="C49" i="20" s="1"/>
  <c r="C48" i="20"/>
  <c r="C47" i="20"/>
  <c r="B38" i="20"/>
  <c r="B28" i="20"/>
  <c r="B18" i="20"/>
  <c r="N52" i="6"/>
  <c r="L52" i="6"/>
  <c r="N48" i="6"/>
  <c r="L48" i="6"/>
  <c r="D57" i="20" l="1"/>
  <c r="D80" i="20" s="1"/>
  <c r="B40" i="20"/>
  <c r="D79" i="20" s="1"/>
  <c r="D53" i="20"/>
  <c r="D54" i="20"/>
  <c r="D55" i="20"/>
  <c r="D56" i="20"/>
  <c r="D35" i="21"/>
  <c r="D22" i="15" s="1"/>
  <c r="D27" i="21"/>
  <c r="D17" i="15" s="1"/>
  <c r="D19" i="21"/>
  <c r="D12" i="15" s="1"/>
  <c r="D11" i="21" l="1"/>
  <c r="D7" i="15" s="1"/>
  <c r="D63" i="20"/>
  <c r="D75" i="20"/>
  <c r="D77" i="20" s="1"/>
  <c r="E25" i="21" s="1"/>
  <c r="D71" i="20"/>
  <c r="D73" i="20" s="1"/>
  <c r="E33" i="21" s="1"/>
  <c r="D67" i="20"/>
  <c r="D69" i="20" s="1"/>
  <c r="E17" i="21" s="1"/>
  <c r="D65" i="20" l="1"/>
  <c r="E9" i="21" s="1"/>
  <c r="E12" i="1"/>
  <c r="AJ54" i="7" l="1"/>
  <c r="AE54" i="7"/>
  <c r="Z54" i="7"/>
  <c r="U54" i="7"/>
  <c r="H54" i="7" s="1"/>
  <c r="P54" i="7"/>
  <c r="I31" i="7"/>
  <c r="F54" i="7"/>
  <c r="D54" i="7"/>
  <c r="G31" i="7"/>
  <c r="F31" i="7"/>
  <c r="E31" i="7"/>
  <c r="D31" i="7"/>
  <c r="G13" i="7"/>
  <c r="F13" i="7"/>
  <c r="E13" i="7"/>
  <c r="D13" i="7"/>
  <c r="P13" i="7"/>
  <c r="P31" i="7"/>
  <c r="U13" i="7"/>
  <c r="Z13" i="7"/>
  <c r="AE13" i="7"/>
  <c r="AJ13" i="7"/>
  <c r="U31" i="7"/>
  <c r="Z31" i="7"/>
  <c r="AE31" i="7"/>
  <c r="AJ31" i="7"/>
  <c r="AJ40" i="7"/>
  <c r="AE40" i="7"/>
  <c r="Z40" i="7"/>
  <c r="U40" i="7"/>
  <c r="P40" i="7"/>
  <c r="F40" i="7"/>
  <c r="D40" i="7"/>
  <c r="I40" i="7" s="1"/>
  <c r="I13" i="7" l="1"/>
  <c r="H13" i="7"/>
  <c r="H31" i="7"/>
  <c r="H40" i="7"/>
  <c r="C5" i="19" l="1"/>
  <c r="AG47" i="7" l="1"/>
  <c r="AG45" i="7"/>
  <c r="AG44" i="7"/>
  <c r="AG43" i="7"/>
  <c r="AG42" i="7"/>
  <c r="AG41" i="7"/>
  <c r="AG37" i="7"/>
  <c r="AG36" i="7"/>
  <c r="AG35" i="7"/>
  <c r="AG34" i="7"/>
  <c r="AG33" i="7"/>
  <c r="AG32" i="7"/>
  <c r="AG30" i="7"/>
  <c r="AG29" i="7"/>
  <c r="AG28" i="7"/>
  <c r="AG27" i="7"/>
  <c r="AG26" i="7"/>
  <c r="AG25" i="7"/>
  <c r="AG24" i="7"/>
  <c r="AG22" i="7"/>
  <c r="AG20" i="7"/>
  <c r="AG19" i="7"/>
  <c r="AG18" i="7"/>
  <c r="AG17" i="7"/>
  <c r="AG15" i="7"/>
  <c r="AG14" i="7"/>
  <c r="AG12" i="7"/>
  <c r="AG11" i="7"/>
  <c r="AG10" i="7"/>
  <c r="AG9" i="7"/>
  <c r="AG7" i="7"/>
  <c r="AB47" i="7"/>
  <c r="AB45" i="7"/>
  <c r="AB44" i="7"/>
  <c r="AB43" i="7"/>
  <c r="AB42" i="7"/>
  <c r="AB41" i="7"/>
  <c r="AB39" i="7"/>
  <c r="AB37" i="7"/>
  <c r="AB36" i="7"/>
  <c r="AB35" i="7"/>
  <c r="AB34" i="7"/>
  <c r="AB33" i="7"/>
  <c r="AB32" i="7"/>
  <c r="AB30" i="7"/>
  <c r="AB29" i="7"/>
  <c r="AB28" i="7"/>
  <c r="AB27" i="7"/>
  <c r="AB26" i="7"/>
  <c r="AB25" i="7"/>
  <c r="AB24" i="7"/>
  <c r="AB22" i="7"/>
  <c r="AB20" i="7"/>
  <c r="AB19" i="7"/>
  <c r="AB18" i="7"/>
  <c r="AB17" i="7"/>
  <c r="AB15" i="7"/>
  <c r="AB14" i="7"/>
  <c r="AB12" i="7"/>
  <c r="AB11" i="7"/>
  <c r="AB10" i="7"/>
  <c r="AB9" i="7"/>
  <c r="AB7" i="7"/>
  <c r="W47" i="7"/>
  <c r="W45" i="7"/>
  <c r="W44" i="7"/>
  <c r="W43" i="7"/>
  <c r="W42" i="7"/>
  <c r="W41" i="7"/>
  <c r="W39" i="7"/>
  <c r="W37" i="7"/>
  <c r="W36" i="7"/>
  <c r="W35" i="7"/>
  <c r="W34" i="7"/>
  <c r="W33" i="7"/>
  <c r="W32" i="7"/>
  <c r="W30" i="7"/>
  <c r="W29" i="7"/>
  <c r="W28" i="7"/>
  <c r="W27" i="7"/>
  <c r="W26" i="7"/>
  <c r="W25" i="7"/>
  <c r="W24" i="7"/>
  <c r="W22" i="7"/>
  <c r="W20" i="7"/>
  <c r="W19" i="7"/>
  <c r="W18" i="7"/>
  <c r="W17" i="7"/>
  <c r="W15" i="7"/>
  <c r="W14" i="7"/>
  <c r="W12" i="7"/>
  <c r="W11" i="7"/>
  <c r="W10" i="7"/>
  <c r="W9" i="7"/>
  <c r="W7" i="7"/>
  <c r="R47" i="7"/>
  <c r="R45" i="7"/>
  <c r="R44" i="7"/>
  <c r="R43" i="7"/>
  <c r="R42" i="7"/>
  <c r="R41" i="7"/>
  <c r="R39" i="7"/>
  <c r="R37" i="7"/>
  <c r="R36" i="7"/>
  <c r="R35" i="7"/>
  <c r="R34" i="7"/>
  <c r="R33" i="7"/>
  <c r="R32" i="7"/>
  <c r="R30" i="7"/>
  <c r="R29" i="7"/>
  <c r="R28" i="7"/>
  <c r="R27" i="7"/>
  <c r="R26" i="7"/>
  <c r="R25" i="7"/>
  <c r="R24" i="7"/>
  <c r="R22" i="7"/>
  <c r="R20" i="7"/>
  <c r="R19" i="7"/>
  <c r="R18" i="7"/>
  <c r="R17" i="7"/>
  <c r="R15" i="7"/>
  <c r="R14" i="7"/>
  <c r="R12" i="7"/>
  <c r="R11" i="7"/>
  <c r="R10" i="7"/>
  <c r="R7" i="7"/>
  <c r="M47" i="7"/>
  <c r="M45" i="7"/>
  <c r="M44" i="7"/>
  <c r="M43" i="7"/>
  <c r="M42" i="7"/>
  <c r="M41" i="7"/>
  <c r="M39" i="7"/>
  <c r="M37" i="7"/>
  <c r="M36" i="7"/>
  <c r="M35" i="7"/>
  <c r="M34" i="7"/>
  <c r="M33" i="7"/>
  <c r="M32" i="7"/>
  <c r="M30" i="7"/>
  <c r="M29" i="7"/>
  <c r="M28" i="7"/>
  <c r="M27" i="7"/>
  <c r="M26" i="7"/>
  <c r="M25" i="7"/>
  <c r="M24" i="7"/>
  <c r="M22" i="7"/>
  <c r="M20" i="7"/>
  <c r="M19" i="7"/>
  <c r="M18" i="7"/>
  <c r="M17" i="7"/>
  <c r="M15" i="7"/>
  <c r="M14" i="7"/>
  <c r="M12" i="7"/>
  <c r="M11" i="7"/>
  <c r="M10" i="7"/>
  <c r="M7" i="7"/>
  <c r="AB23" i="7" l="1"/>
  <c r="W23" i="7"/>
  <c r="AG23" i="7"/>
  <c r="AB46" i="7"/>
  <c r="R46" i="7"/>
  <c r="W46" i="7"/>
  <c r="AG46" i="7"/>
  <c r="R23" i="7"/>
  <c r="AE63" i="7"/>
  <c r="AG66" i="7"/>
  <c r="AB66" i="7"/>
  <c r="W66" i="7"/>
  <c r="R66" i="7"/>
  <c r="M66" i="7"/>
  <c r="E66" i="7" l="1"/>
  <c r="E22" i="7"/>
  <c r="AB48" i="7" l="1"/>
  <c r="AG48" i="7"/>
  <c r="R48" i="7"/>
  <c r="W48" i="7"/>
  <c r="F24" i="1" l="1"/>
  <c r="F23" i="1"/>
  <c r="F22" i="1"/>
  <c r="F21" i="1"/>
  <c r="F20" i="1"/>
  <c r="AI67" i="7" l="1"/>
  <c r="AH67" i="7"/>
  <c r="AF67" i="7"/>
  <c r="AD67" i="7"/>
  <c r="AC67" i="7"/>
  <c r="AA67" i="7"/>
  <c r="Y67" i="7"/>
  <c r="X67" i="7"/>
  <c r="V67" i="7"/>
  <c r="T67" i="7"/>
  <c r="S67" i="7"/>
  <c r="Q67" i="7"/>
  <c r="O67" i="7"/>
  <c r="N67" i="7"/>
  <c r="L67" i="7"/>
  <c r="F67" i="7" l="1"/>
  <c r="G67" i="7"/>
  <c r="D67" i="7"/>
  <c r="M67" i="7"/>
  <c r="AJ66" i="7"/>
  <c r="AE66" i="7"/>
  <c r="Z66" i="7"/>
  <c r="U66" i="7"/>
  <c r="P66" i="7"/>
  <c r="G66" i="7"/>
  <c r="F66" i="7"/>
  <c r="D66" i="7"/>
  <c r="I67" i="7" l="1"/>
  <c r="H66" i="7"/>
  <c r="I66" i="7"/>
  <c r="F40" i="1" l="1"/>
  <c r="AG65" i="7" l="1"/>
  <c r="AG64" i="7"/>
  <c r="AG63" i="7"/>
  <c r="AG62" i="7"/>
  <c r="AG61" i="7"/>
  <c r="AG58" i="7"/>
  <c r="AG57" i="7"/>
  <c r="AG56" i="7"/>
  <c r="AG55" i="7"/>
  <c r="AG53" i="7"/>
  <c r="AG52" i="7"/>
  <c r="AG51" i="7"/>
  <c r="AG49" i="7"/>
  <c r="W1" i="7"/>
  <c r="AG67" i="7" l="1"/>
  <c r="D65" i="7"/>
  <c r="D64" i="7"/>
  <c r="D63" i="7"/>
  <c r="D62" i="7"/>
  <c r="D61" i="7"/>
  <c r="D50" i="7"/>
  <c r="D51" i="7"/>
  <c r="D52" i="7"/>
  <c r="D53" i="7"/>
  <c r="D55" i="7"/>
  <c r="D56" i="7"/>
  <c r="D57" i="7"/>
  <c r="D58" i="7"/>
  <c r="D49" i="7"/>
  <c r="D47" i="7"/>
  <c r="D25" i="7"/>
  <c r="D26" i="7"/>
  <c r="D27" i="7"/>
  <c r="D28" i="7"/>
  <c r="D29" i="7"/>
  <c r="D30" i="7"/>
  <c r="D32" i="7"/>
  <c r="D33" i="7"/>
  <c r="D34" i="7"/>
  <c r="D35" i="7"/>
  <c r="D36" i="7"/>
  <c r="D37" i="7"/>
  <c r="D38" i="7"/>
  <c r="D39" i="7"/>
  <c r="D41" i="7"/>
  <c r="D42" i="7"/>
  <c r="D43" i="7"/>
  <c r="D44" i="7"/>
  <c r="D45" i="7"/>
  <c r="D24" i="7"/>
  <c r="D22" i="7"/>
  <c r="D20" i="7"/>
  <c r="D18" i="7"/>
  <c r="D19" i="7"/>
  <c r="D17" i="7"/>
  <c r="D11" i="7"/>
  <c r="D12" i="7"/>
  <c r="D14" i="7"/>
  <c r="D15" i="7"/>
  <c r="D8" i="7"/>
  <c r="D9" i="7"/>
  <c r="D10" i="7"/>
  <c r="D7" i="7"/>
  <c r="AG59" i="7"/>
  <c r="AG60" i="7" l="1"/>
  <c r="AG68" i="7" s="1"/>
  <c r="G26" i="1"/>
  <c r="E7" i="1"/>
  <c r="E40" i="1"/>
  <c r="G40" i="1" s="1"/>
  <c r="D27" i="15"/>
  <c r="D31" i="19" s="1"/>
  <c r="AJ63" i="7"/>
  <c r="AB63" i="7"/>
  <c r="W63" i="7"/>
  <c r="M63" i="7"/>
  <c r="R63" i="7"/>
  <c r="G65" i="7"/>
  <c r="F65" i="7"/>
  <c r="G64" i="7"/>
  <c r="F64" i="7"/>
  <c r="G63" i="7"/>
  <c r="F63" i="7"/>
  <c r="G62" i="7"/>
  <c r="F62" i="7"/>
  <c r="G61" i="7"/>
  <c r="F61" i="7"/>
  <c r="I61" i="7" s="1"/>
  <c r="G58" i="7"/>
  <c r="F58" i="7"/>
  <c r="I58" i="7" s="1"/>
  <c r="G57" i="7"/>
  <c r="F57" i="7"/>
  <c r="I57" i="7" s="1"/>
  <c r="G56" i="7"/>
  <c r="F56" i="7"/>
  <c r="G55" i="7"/>
  <c r="F55" i="7"/>
  <c r="I55" i="7" s="1"/>
  <c r="G53" i="7"/>
  <c r="F53" i="7"/>
  <c r="I53" i="7" s="1"/>
  <c r="G52" i="7"/>
  <c r="F52" i="7"/>
  <c r="I52" i="7" s="1"/>
  <c r="G51" i="7"/>
  <c r="F51" i="7"/>
  <c r="G50" i="7"/>
  <c r="F50" i="7"/>
  <c r="I50" i="7" s="1"/>
  <c r="G49" i="7"/>
  <c r="F49" i="7"/>
  <c r="I49" i="7" s="1"/>
  <c r="G47" i="7"/>
  <c r="F47" i="7"/>
  <c r="G45" i="7"/>
  <c r="F45" i="7"/>
  <c r="I45" i="7" s="1"/>
  <c r="G44" i="7"/>
  <c r="F44" i="7"/>
  <c r="I44" i="7" s="1"/>
  <c r="G43" i="7"/>
  <c r="F43" i="7"/>
  <c r="G42" i="7"/>
  <c r="F42" i="7"/>
  <c r="G41" i="7"/>
  <c r="F41" i="7"/>
  <c r="I41" i="7" s="1"/>
  <c r="G39" i="7"/>
  <c r="F39" i="7"/>
  <c r="I39" i="7" s="1"/>
  <c r="G38" i="7"/>
  <c r="F38" i="7"/>
  <c r="I38" i="7" s="1"/>
  <c r="G37" i="7"/>
  <c r="F37" i="7"/>
  <c r="G36" i="7"/>
  <c r="F36" i="7"/>
  <c r="G35" i="7"/>
  <c r="F35" i="7"/>
  <c r="I35" i="7" s="1"/>
  <c r="G34" i="7"/>
  <c r="F34" i="7"/>
  <c r="I34" i="7" s="1"/>
  <c r="G33" i="7"/>
  <c r="F33" i="7"/>
  <c r="I33" i="7" s="1"/>
  <c r="G32" i="7"/>
  <c r="F32" i="7"/>
  <c r="G30" i="7"/>
  <c r="F30" i="7"/>
  <c r="G29" i="7"/>
  <c r="F29" i="7"/>
  <c r="G28" i="7"/>
  <c r="F28" i="7"/>
  <c r="G27" i="7"/>
  <c r="F27" i="7"/>
  <c r="G26" i="7"/>
  <c r="F26" i="7"/>
  <c r="I26" i="7" s="1"/>
  <c r="G25" i="7"/>
  <c r="F25" i="7"/>
  <c r="I25" i="7" s="1"/>
  <c r="G24" i="7"/>
  <c r="F24" i="7"/>
  <c r="G22" i="7"/>
  <c r="F22" i="7"/>
  <c r="I22" i="7" s="1"/>
  <c r="G20" i="7"/>
  <c r="F20" i="7"/>
  <c r="G19" i="7"/>
  <c r="F19" i="7"/>
  <c r="G18" i="7"/>
  <c r="F18" i="7"/>
  <c r="I18" i="7" s="1"/>
  <c r="G17" i="7"/>
  <c r="F17" i="7"/>
  <c r="I17" i="7" s="1"/>
  <c r="G15" i="7"/>
  <c r="F15" i="7"/>
  <c r="I15" i="7" s="1"/>
  <c r="G14" i="7"/>
  <c r="F14" i="7"/>
  <c r="G12" i="7"/>
  <c r="F12" i="7"/>
  <c r="I12" i="7" s="1"/>
  <c r="G11" i="7"/>
  <c r="F11" i="7"/>
  <c r="I11" i="7" s="1"/>
  <c r="G10" i="7"/>
  <c r="F10" i="7"/>
  <c r="I10" i="7" s="1"/>
  <c r="G9" i="7"/>
  <c r="F9" i="7"/>
  <c r="I9" i="7" s="1"/>
  <c r="G8" i="7"/>
  <c r="F8" i="7"/>
  <c r="G7" i="7"/>
  <c r="F7" i="7"/>
  <c r="AJ65" i="7"/>
  <c r="AJ64" i="7"/>
  <c r="AJ62" i="7"/>
  <c r="AJ61" i="7"/>
  <c r="AI59" i="7"/>
  <c r="AH59" i="7"/>
  <c r="AF59" i="7"/>
  <c r="AJ58" i="7"/>
  <c r="AJ57" i="7"/>
  <c r="AJ56" i="7"/>
  <c r="AJ55" i="7"/>
  <c r="AJ53" i="7"/>
  <c r="AJ52" i="7"/>
  <c r="AJ51" i="7"/>
  <c r="AJ50" i="7"/>
  <c r="AJ49" i="7"/>
  <c r="AJ47" i="7"/>
  <c r="AI46" i="7"/>
  <c r="AH46" i="7"/>
  <c r="AF46" i="7"/>
  <c r="AJ45" i="7"/>
  <c r="AJ44" i="7"/>
  <c r="AJ43" i="7"/>
  <c r="AJ42" i="7"/>
  <c r="AJ41" i="7"/>
  <c r="AJ39" i="7"/>
  <c r="AJ38" i="7"/>
  <c r="AJ37" i="7"/>
  <c r="AJ36" i="7"/>
  <c r="AJ35" i="7"/>
  <c r="AJ34" i="7"/>
  <c r="AJ33" i="7"/>
  <c r="AJ32" i="7"/>
  <c r="AJ30" i="7"/>
  <c r="AJ29" i="7"/>
  <c r="AJ28" i="7"/>
  <c r="AJ27" i="7"/>
  <c r="AJ26" i="7"/>
  <c r="AJ25" i="7"/>
  <c r="AJ24" i="7"/>
  <c r="AJ22" i="7"/>
  <c r="AJ20" i="7"/>
  <c r="AJ19" i="7"/>
  <c r="AJ18" i="7"/>
  <c r="AJ17" i="7"/>
  <c r="AI23" i="7"/>
  <c r="AH23" i="7"/>
  <c r="AF23" i="7"/>
  <c r="AJ15" i="7"/>
  <c r="AJ14" i="7"/>
  <c r="AJ12" i="7"/>
  <c r="AJ11" i="7"/>
  <c r="AJ10" i="7"/>
  <c r="AJ9" i="7"/>
  <c r="AJ8" i="7"/>
  <c r="AJ7" i="7"/>
  <c r="AF1" i="7"/>
  <c r="AE22" i="7"/>
  <c r="Z22" i="7"/>
  <c r="U22" i="7"/>
  <c r="P22" i="7"/>
  <c r="K21" i="7"/>
  <c r="K23" i="7" s="1"/>
  <c r="J61" i="6"/>
  <c r="G61" i="6"/>
  <c r="F65" i="1"/>
  <c r="F60" i="1"/>
  <c r="I7" i="7"/>
  <c r="P63" i="7"/>
  <c r="D16" i="19"/>
  <c r="J12" i="15"/>
  <c r="C59" i="7"/>
  <c r="L46" i="7"/>
  <c r="C46" i="7"/>
  <c r="AE47" i="7"/>
  <c r="Z47" i="7"/>
  <c r="U47" i="7"/>
  <c r="P47" i="7"/>
  <c r="B1" i="3"/>
  <c r="K46" i="7"/>
  <c r="N46" i="7"/>
  <c r="O46" i="7"/>
  <c r="Q46" i="7"/>
  <c r="S46" i="7"/>
  <c r="T46" i="7"/>
  <c r="V46" i="7"/>
  <c r="X46" i="7"/>
  <c r="Y46" i="7"/>
  <c r="AA46" i="7"/>
  <c r="AC46" i="7"/>
  <c r="AD46" i="7"/>
  <c r="B14" i="15"/>
  <c r="B19" i="15"/>
  <c r="B23" i="19" s="1"/>
  <c r="B9" i="15"/>
  <c r="B4" i="15"/>
  <c r="B1" i="9"/>
  <c r="L1" i="15"/>
  <c r="M1" i="15"/>
  <c r="G1" i="15"/>
  <c r="B3" i="3"/>
  <c r="C26" i="19"/>
  <c r="D26" i="19"/>
  <c r="G26" i="19" s="1"/>
  <c r="D21" i="19"/>
  <c r="D11" i="19"/>
  <c r="J17" i="15"/>
  <c r="J7" i="15"/>
  <c r="AA1" i="7"/>
  <c r="V1" i="7"/>
  <c r="M1" i="7"/>
  <c r="L1" i="7"/>
  <c r="J45" i="6"/>
  <c r="G57" i="6"/>
  <c r="Z63" i="7"/>
  <c r="U63" i="7"/>
  <c r="U61" i="7"/>
  <c r="P61" i="7"/>
  <c r="Q59" i="7"/>
  <c r="L59" i="7"/>
  <c r="A2" i="9"/>
  <c r="C1" i="7"/>
  <c r="D1" i="7"/>
  <c r="F1" i="7"/>
  <c r="Q1" i="7"/>
  <c r="V3" i="7"/>
  <c r="P7" i="7"/>
  <c r="U7" i="7"/>
  <c r="Z7" i="7"/>
  <c r="AE7" i="7"/>
  <c r="P8" i="7"/>
  <c r="U8" i="7"/>
  <c r="E8" i="7"/>
  <c r="Z8" i="7"/>
  <c r="AE8" i="7"/>
  <c r="P9" i="7"/>
  <c r="U9" i="7"/>
  <c r="Z9" i="7"/>
  <c r="AE9" i="7"/>
  <c r="P10" i="7"/>
  <c r="U10" i="7"/>
  <c r="Z10" i="7"/>
  <c r="AE10" i="7"/>
  <c r="P11" i="7"/>
  <c r="U11" i="7"/>
  <c r="Z11" i="7"/>
  <c r="AE11" i="7"/>
  <c r="P12" i="7"/>
  <c r="U12" i="7"/>
  <c r="Z12" i="7"/>
  <c r="AE12" i="7"/>
  <c r="P14" i="7"/>
  <c r="P16" i="7" s="1"/>
  <c r="P21" i="7" s="1"/>
  <c r="U14" i="7"/>
  <c r="Z14" i="7"/>
  <c r="AE14" i="7"/>
  <c r="P15" i="7"/>
  <c r="U15" i="7"/>
  <c r="Z15" i="7"/>
  <c r="AE15" i="7"/>
  <c r="C16" i="7"/>
  <c r="C21" i="7" s="1"/>
  <c r="C23" i="7" s="1"/>
  <c r="L23" i="7"/>
  <c r="N23" i="7"/>
  <c r="O23" i="7"/>
  <c r="Q23" i="7"/>
  <c r="S23" i="7"/>
  <c r="T23" i="7"/>
  <c r="V23" i="7"/>
  <c r="X23" i="7"/>
  <c r="X48" i="7" s="1"/>
  <c r="Y23" i="7"/>
  <c r="AA23" i="7"/>
  <c r="AC23" i="7"/>
  <c r="AD23" i="7"/>
  <c r="AD48" i="7" s="1"/>
  <c r="P17" i="7"/>
  <c r="U17" i="7"/>
  <c r="Z17" i="7"/>
  <c r="AE17" i="7"/>
  <c r="P18" i="7"/>
  <c r="U18" i="7"/>
  <c r="Z18" i="7"/>
  <c r="AE18" i="7"/>
  <c r="P19" i="7"/>
  <c r="U19" i="7"/>
  <c r="Z19" i="7"/>
  <c r="AE19" i="7"/>
  <c r="P20" i="7"/>
  <c r="U20" i="7"/>
  <c r="Z20" i="7"/>
  <c r="AE20" i="7"/>
  <c r="P24" i="7"/>
  <c r="U24" i="7"/>
  <c r="Z24" i="7"/>
  <c r="AE24" i="7"/>
  <c r="P25" i="7"/>
  <c r="U25" i="7"/>
  <c r="Z25" i="7"/>
  <c r="AE25" i="7"/>
  <c r="P26" i="7"/>
  <c r="U26" i="7"/>
  <c r="Z26" i="7"/>
  <c r="AE26" i="7"/>
  <c r="P27" i="7"/>
  <c r="U27" i="7"/>
  <c r="Z27" i="7"/>
  <c r="AE27" i="7"/>
  <c r="P28" i="7"/>
  <c r="U28" i="7"/>
  <c r="Z28" i="7"/>
  <c r="AE28" i="7"/>
  <c r="P29" i="7"/>
  <c r="U29" i="7"/>
  <c r="Z29" i="7"/>
  <c r="AE29" i="7"/>
  <c r="P30" i="7"/>
  <c r="U30" i="7"/>
  <c r="Z30" i="7"/>
  <c r="AE30" i="7"/>
  <c r="P32" i="7"/>
  <c r="U32" i="7"/>
  <c r="Z32" i="7"/>
  <c r="AE32" i="7"/>
  <c r="P33" i="7"/>
  <c r="U33" i="7"/>
  <c r="Z33" i="7"/>
  <c r="AE33" i="7"/>
  <c r="P34" i="7"/>
  <c r="U34" i="7"/>
  <c r="Z34" i="7"/>
  <c r="AE34" i="7"/>
  <c r="P35" i="7"/>
  <c r="U35" i="7"/>
  <c r="Z35" i="7"/>
  <c r="AE35" i="7"/>
  <c r="P36" i="7"/>
  <c r="U36" i="7"/>
  <c r="Z36" i="7"/>
  <c r="AE36" i="7"/>
  <c r="P37" i="7"/>
  <c r="U37" i="7"/>
  <c r="Z37" i="7"/>
  <c r="AE37" i="7"/>
  <c r="P38" i="7"/>
  <c r="U38" i="7"/>
  <c r="Z38" i="7"/>
  <c r="AE38" i="7"/>
  <c r="P39" i="7"/>
  <c r="U39" i="7"/>
  <c r="Z39" i="7"/>
  <c r="AE39" i="7"/>
  <c r="P41" i="7"/>
  <c r="U41" i="7"/>
  <c r="Z41" i="7"/>
  <c r="AE41" i="7"/>
  <c r="P42" i="7"/>
  <c r="U42" i="7"/>
  <c r="Z42" i="7"/>
  <c r="AE42" i="7"/>
  <c r="P43" i="7"/>
  <c r="U43" i="7"/>
  <c r="Z43" i="7"/>
  <c r="AE43" i="7"/>
  <c r="P44" i="7"/>
  <c r="U44" i="7"/>
  <c r="Z44" i="7"/>
  <c r="AE44" i="7"/>
  <c r="P45" i="7"/>
  <c r="E45" i="7"/>
  <c r="U45" i="7"/>
  <c r="Z45" i="7"/>
  <c r="AE45" i="7"/>
  <c r="M49" i="7"/>
  <c r="P49" i="7"/>
  <c r="R49" i="7"/>
  <c r="U49" i="7"/>
  <c r="W49" i="7"/>
  <c r="Z49" i="7"/>
  <c r="AB49" i="7"/>
  <c r="AE49" i="7"/>
  <c r="M50" i="7"/>
  <c r="P50" i="7"/>
  <c r="R50" i="7"/>
  <c r="U50" i="7"/>
  <c r="W50" i="7"/>
  <c r="Z50" i="7"/>
  <c r="AB50" i="7"/>
  <c r="AE50" i="7"/>
  <c r="M51" i="7"/>
  <c r="P51" i="7"/>
  <c r="R51" i="7"/>
  <c r="U51" i="7"/>
  <c r="W51" i="7"/>
  <c r="Z51" i="7"/>
  <c r="AB51" i="7"/>
  <c r="AE51" i="7"/>
  <c r="M52" i="7"/>
  <c r="P52" i="7"/>
  <c r="R52" i="7"/>
  <c r="U52" i="7"/>
  <c r="W52" i="7"/>
  <c r="Z52" i="7"/>
  <c r="AB52" i="7"/>
  <c r="AE52" i="7"/>
  <c r="M53" i="7"/>
  <c r="P53" i="7"/>
  <c r="R53" i="7"/>
  <c r="U53" i="7"/>
  <c r="W53" i="7"/>
  <c r="Z53" i="7"/>
  <c r="AB53" i="7"/>
  <c r="AE53" i="7"/>
  <c r="M55" i="7"/>
  <c r="P55" i="7"/>
  <c r="R55" i="7"/>
  <c r="U55" i="7"/>
  <c r="W55" i="7"/>
  <c r="Z55" i="7"/>
  <c r="AB55" i="7"/>
  <c r="AE55" i="7"/>
  <c r="M56" i="7"/>
  <c r="P56" i="7"/>
  <c r="R56" i="7"/>
  <c r="U56" i="7"/>
  <c r="W56" i="7"/>
  <c r="Z56" i="7"/>
  <c r="AB56" i="7"/>
  <c r="AE56" i="7"/>
  <c r="M57" i="7"/>
  <c r="P57" i="7"/>
  <c r="R57" i="7"/>
  <c r="U57" i="7"/>
  <c r="W57" i="7"/>
  <c r="Z57" i="7"/>
  <c r="AB57" i="7"/>
  <c r="AE57" i="7"/>
  <c r="M58" i="7"/>
  <c r="P58" i="7"/>
  <c r="R58" i="7"/>
  <c r="U58" i="7"/>
  <c r="W58" i="7"/>
  <c r="Z58" i="7"/>
  <c r="AB58" i="7"/>
  <c r="AE58" i="7"/>
  <c r="N59" i="7"/>
  <c r="O59" i="7"/>
  <c r="S59" i="7"/>
  <c r="T59" i="7"/>
  <c r="V59" i="7"/>
  <c r="X59" i="7"/>
  <c r="Y59" i="7"/>
  <c r="AA59" i="7"/>
  <c r="AC59" i="7"/>
  <c r="AD59" i="7"/>
  <c r="M61" i="7"/>
  <c r="R61" i="7"/>
  <c r="W61" i="7"/>
  <c r="Z61" i="7"/>
  <c r="AB61" i="7"/>
  <c r="AE61" i="7"/>
  <c r="M62" i="7"/>
  <c r="P62" i="7"/>
  <c r="R62" i="7"/>
  <c r="U62" i="7"/>
  <c r="W62" i="7"/>
  <c r="Z62" i="7"/>
  <c r="AB62" i="7"/>
  <c r="AE62" i="7"/>
  <c r="M64" i="7"/>
  <c r="P64" i="7"/>
  <c r="R64" i="7"/>
  <c r="U64" i="7"/>
  <c r="W64" i="7"/>
  <c r="Z64" i="7"/>
  <c r="AB64" i="7"/>
  <c r="AE64" i="7"/>
  <c r="M65" i="7"/>
  <c r="I65" i="7" s="1"/>
  <c r="P65" i="7"/>
  <c r="R65" i="7"/>
  <c r="U65" i="7"/>
  <c r="W65" i="7"/>
  <c r="Z65" i="7"/>
  <c r="AB65" i="7"/>
  <c r="AE65" i="7"/>
  <c r="C1" i="6"/>
  <c r="N1" i="6"/>
  <c r="O1" i="6"/>
  <c r="G45" i="6"/>
  <c r="G49" i="6"/>
  <c r="J49" i="6"/>
  <c r="G53" i="6"/>
  <c r="J53" i="6"/>
  <c r="J57" i="6"/>
  <c r="C22" i="1"/>
  <c r="F26" i="1"/>
  <c r="B32" i="1"/>
  <c r="E32" i="1"/>
  <c r="F32" i="1"/>
  <c r="B34" i="1"/>
  <c r="E34" i="1"/>
  <c r="F34" i="1"/>
  <c r="A36" i="1"/>
  <c r="B36" i="1"/>
  <c r="E36" i="1"/>
  <c r="F36" i="1"/>
  <c r="B38" i="1"/>
  <c r="E38" i="1"/>
  <c r="G38" i="1" s="1"/>
  <c r="F38" i="1"/>
  <c r="G60" i="1"/>
  <c r="E17" i="7"/>
  <c r="E14" i="7"/>
  <c r="M16" i="7"/>
  <c r="E36" i="7"/>
  <c r="E15" i="7"/>
  <c r="E20" i="7"/>
  <c r="E26" i="7"/>
  <c r="E35" i="7"/>
  <c r="E39" i="7"/>
  <c r="E44" i="7"/>
  <c r="E25" i="7"/>
  <c r="E34" i="7"/>
  <c r="E38" i="7"/>
  <c r="E7" i="7"/>
  <c r="I51" i="7"/>
  <c r="I56" i="7"/>
  <c r="M46" i="7"/>
  <c r="E33" i="7"/>
  <c r="E29" i="7"/>
  <c r="E24" i="7"/>
  <c r="E19" i="7"/>
  <c r="E47" i="7"/>
  <c r="I47" i="7"/>
  <c r="E11" i="7"/>
  <c r="E9" i="7"/>
  <c r="D59" i="7"/>
  <c r="E41" i="7"/>
  <c r="E30" i="7"/>
  <c r="E27" i="7"/>
  <c r="E18" i="7"/>
  <c r="E12" i="7"/>
  <c r="E10" i="7"/>
  <c r="E19" i="1"/>
  <c r="I14" i="7" l="1"/>
  <c r="F16" i="7"/>
  <c r="F21" i="7" s="1"/>
  <c r="F23" i="7" s="1"/>
  <c r="M21" i="7"/>
  <c r="M23" i="7" s="1"/>
  <c r="M48" i="7" s="1"/>
  <c r="AE23" i="7"/>
  <c r="Z23" i="7"/>
  <c r="AI48" i="7"/>
  <c r="AI60" i="7" s="1"/>
  <c r="AI68" i="7" s="1"/>
  <c r="E23" i="7"/>
  <c r="Q48" i="7"/>
  <c r="Q60" i="7" s="1"/>
  <c r="AH48" i="7"/>
  <c r="AH60" i="7" s="1"/>
  <c r="AH68" i="7" s="1"/>
  <c r="AF48" i="7"/>
  <c r="AF60" i="7" s="1"/>
  <c r="AF68" i="7" s="1"/>
  <c r="AA48" i="7"/>
  <c r="AA60" i="7" s="1"/>
  <c r="N48" i="7"/>
  <c r="N60" i="7" s="1"/>
  <c r="N68" i="7" s="1"/>
  <c r="L48" i="7"/>
  <c r="L60" i="7" s="1"/>
  <c r="P23" i="7"/>
  <c r="E49" i="7"/>
  <c r="R59" i="7"/>
  <c r="R60" i="7" s="1"/>
  <c r="AJ23" i="7"/>
  <c r="U23" i="7"/>
  <c r="C21" i="19"/>
  <c r="C16" i="19"/>
  <c r="G11" i="19"/>
  <c r="C11" i="19"/>
  <c r="G34" i="1"/>
  <c r="R67" i="7"/>
  <c r="G23" i="7"/>
  <c r="AC48" i="7"/>
  <c r="AC60" i="7" s="1"/>
  <c r="AC68" i="7" s="1"/>
  <c r="G59" i="7"/>
  <c r="AE67" i="7"/>
  <c r="U67" i="7"/>
  <c r="K48" i="7"/>
  <c r="AB67" i="7"/>
  <c r="AD60" i="7"/>
  <c r="AD68" i="7" s="1"/>
  <c r="AJ67" i="7"/>
  <c r="Z67" i="7"/>
  <c r="W67" i="7"/>
  <c r="V48" i="7"/>
  <c r="V60" i="7" s="1"/>
  <c r="H7" i="7"/>
  <c r="J7" i="7" s="1"/>
  <c r="P67" i="7"/>
  <c r="D38" i="1"/>
  <c r="D32" i="1"/>
  <c r="E27" i="15"/>
  <c r="E22" i="15"/>
  <c r="E17" i="15"/>
  <c r="D36" i="1"/>
  <c r="E12" i="15"/>
  <c r="E7" i="15"/>
  <c r="X60" i="7"/>
  <c r="X68" i="7" s="1"/>
  <c r="C48" i="7"/>
  <c r="C60" i="7" s="1"/>
  <c r="C68" i="7" s="1"/>
  <c r="H47" i="7"/>
  <c r="J47" i="7" s="1"/>
  <c r="S48" i="7"/>
  <c r="S60" i="7" s="1"/>
  <c r="S68" i="7" s="1"/>
  <c r="H63" i="7"/>
  <c r="AB59" i="7"/>
  <c r="P59" i="7"/>
  <c r="Z46" i="7"/>
  <c r="E63" i="7"/>
  <c r="AE46" i="7"/>
  <c r="I64" i="7"/>
  <c r="E58" i="7"/>
  <c r="E56" i="7"/>
  <c r="E55" i="7"/>
  <c r="E53" i="7"/>
  <c r="E52" i="7"/>
  <c r="E51" i="7"/>
  <c r="W59" i="7"/>
  <c r="U46" i="7"/>
  <c r="F59" i="7"/>
  <c r="I59" i="7" s="1"/>
  <c r="I8" i="7"/>
  <c r="E65" i="7"/>
  <c r="E64" i="7"/>
  <c r="E62" i="7"/>
  <c r="E61" i="7"/>
  <c r="AJ59" i="7"/>
  <c r="E57" i="7"/>
  <c r="M59" i="7"/>
  <c r="AJ46" i="7"/>
  <c r="H22" i="7"/>
  <c r="J22" i="7" s="1"/>
  <c r="F46" i="7"/>
  <c r="E50" i="7"/>
  <c r="H62" i="7"/>
  <c r="J62" i="7" s="1"/>
  <c r="AE59" i="7"/>
  <c r="U59" i="7"/>
  <c r="H42" i="7"/>
  <c r="J42" i="7" s="1"/>
  <c r="H37" i="7"/>
  <c r="J37" i="7" s="1"/>
  <c r="H36" i="7"/>
  <c r="J36" i="7" s="1"/>
  <c r="H32" i="7"/>
  <c r="J32" i="7" s="1"/>
  <c r="H30" i="7"/>
  <c r="J30" i="7" s="1"/>
  <c r="H29" i="7"/>
  <c r="J29" i="7" s="1"/>
  <c r="H28" i="7"/>
  <c r="J28" i="7" s="1"/>
  <c r="H27" i="7"/>
  <c r="J27" i="7" s="1"/>
  <c r="H20" i="7"/>
  <c r="J20" i="7" s="1"/>
  <c r="H19" i="7"/>
  <c r="J19" i="7" s="1"/>
  <c r="H8" i="7"/>
  <c r="I63" i="7"/>
  <c r="G46" i="7"/>
  <c r="H43" i="7"/>
  <c r="J43" i="7" s="1"/>
  <c r="O48" i="7"/>
  <c r="O60" i="7" s="1"/>
  <c r="O68" i="7" s="1"/>
  <c r="J22" i="15"/>
  <c r="Y48" i="7"/>
  <c r="Y60" i="7" s="1"/>
  <c r="Y68" i="7" s="1"/>
  <c r="T48" i="7"/>
  <c r="T60" i="7" s="1"/>
  <c r="T68" i="7" s="1"/>
  <c r="AB60" i="7"/>
  <c r="E26" i="1"/>
  <c r="H41" i="7"/>
  <c r="J41" i="7" s="1"/>
  <c r="H39" i="7"/>
  <c r="J39" i="7" s="1"/>
  <c r="H38" i="7"/>
  <c r="J38" i="7" s="1"/>
  <c r="I37" i="7"/>
  <c r="E37" i="7"/>
  <c r="I36" i="7"/>
  <c r="G36" i="1"/>
  <c r="G32" i="1"/>
  <c r="D34" i="1"/>
  <c r="I28" i="7"/>
  <c r="E28" i="7"/>
  <c r="I27" i="7"/>
  <c r="H61" i="7"/>
  <c r="J61" i="7" s="1"/>
  <c r="H65" i="7"/>
  <c r="J65" i="7" s="1"/>
  <c r="H64" i="7"/>
  <c r="J64" i="7" s="1"/>
  <c r="H58" i="7"/>
  <c r="J58" i="7" s="1"/>
  <c r="H57" i="7"/>
  <c r="J57" i="7" s="1"/>
  <c r="H56" i="7"/>
  <c r="J56" i="7" s="1"/>
  <c r="H55" i="7"/>
  <c r="J55" i="7" s="1"/>
  <c r="H53" i="7"/>
  <c r="J53" i="7" s="1"/>
  <c r="H52" i="7"/>
  <c r="J52" i="7" s="1"/>
  <c r="H51" i="7"/>
  <c r="J51" i="7" s="1"/>
  <c r="Z59" i="7"/>
  <c r="H50" i="7"/>
  <c r="J50" i="7" s="1"/>
  <c r="H49" i="7"/>
  <c r="H45" i="7"/>
  <c r="J45" i="7" s="1"/>
  <c r="H44" i="7"/>
  <c r="J44" i="7" s="1"/>
  <c r="I43" i="7"/>
  <c r="E43" i="7"/>
  <c r="I42" i="7"/>
  <c r="E42" i="7"/>
  <c r="H35" i="7"/>
  <c r="J35" i="7" s="1"/>
  <c r="H34" i="7"/>
  <c r="J34" i="7" s="1"/>
  <c r="H33" i="7"/>
  <c r="J33" i="7" s="1"/>
  <c r="P46" i="7"/>
  <c r="I32" i="7"/>
  <c r="E32" i="7"/>
  <c r="I30" i="7"/>
  <c r="I29" i="7"/>
  <c r="H24" i="7"/>
  <c r="I62" i="7"/>
  <c r="H26" i="7"/>
  <c r="J26" i="7" s="1"/>
  <c r="H25" i="7"/>
  <c r="J25" i="7" s="1"/>
  <c r="I20" i="7"/>
  <c r="I19" i="7"/>
  <c r="H18" i="7"/>
  <c r="J18" i="7" s="1"/>
  <c r="H17" i="7"/>
  <c r="J17" i="7" s="1"/>
  <c r="H15" i="7"/>
  <c r="H14" i="7"/>
  <c r="H12" i="7"/>
  <c r="J12" i="7" s="1"/>
  <c r="H11" i="7"/>
  <c r="J11" i="7" s="1"/>
  <c r="H10" i="7"/>
  <c r="J10" i="7" s="1"/>
  <c r="H9" i="7"/>
  <c r="J9" i="7" s="1"/>
  <c r="J14" i="7" l="1"/>
  <c r="H16" i="7"/>
  <c r="H21" i="7" s="1"/>
  <c r="AA68" i="7"/>
  <c r="L30" i="21"/>
  <c r="E30" i="21"/>
  <c r="E34" i="21" s="1"/>
  <c r="V68" i="7"/>
  <c r="L22" i="21"/>
  <c r="E22" i="21"/>
  <c r="Q68" i="7"/>
  <c r="L14" i="21"/>
  <c r="E14" i="21"/>
  <c r="E18" i="21" s="1"/>
  <c r="L68" i="7"/>
  <c r="L6" i="21"/>
  <c r="E6" i="21"/>
  <c r="E10" i="21" s="1"/>
  <c r="R68" i="7"/>
  <c r="M60" i="7"/>
  <c r="M68" i="7" s="1"/>
  <c r="AB68" i="7"/>
  <c r="G48" i="7"/>
  <c r="G60" i="7" s="1"/>
  <c r="B21" i="9" s="1"/>
  <c r="AJ48" i="7"/>
  <c r="AJ60" i="7" s="1"/>
  <c r="AJ68" i="7" s="1"/>
  <c r="J8" i="7"/>
  <c r="F48" i="7"/>
  <c r="F60" i="7" s="1"/>
  <c r="Z48" i="7"/>
  <c r="Z60" i="7" s="1"/>
  <c r="L23" i="21" s="1"/>
  <c r="I16" i="7"/>
  <c r="F68" i="7"/>
  <c r="G21" i="19"/>
  <c r="G16" i="19"/>
  <c r="G68" i="7"/>
  <c r="E67" i="7"/>
  <c r="H67" i="7"/>
  <c r="AE48" i="7"/>
  <c r="AE60" i="7" s="1"/>
  <c r="L31" i="21" s="1"/>
  <c r="E59" i="7"/>
  <c r="W60" i="7"/>
  <c r="W68" i="7" s="1"/>
  <c r="U48" i="7"/>
  <c r="E46" i="7"/>
  <c r="E48" i="7" s="1"/>
  <c r="P48" i="7"/>
  <c r="P60" i="7" s="1"/>
  <c r="L7" i="21" s="1"/>
  <c r="J49" i="7"/>
  <c r="H59" i="7"/>
  <c r="J59" i="7" s="1"/>
  <c r="J15" i="7"/>
  <c r="J24" i="7"/>
  <c r="H46" i="7"/>
  <c r="J46" i="7" s="1"/>
  <c r="D46" i="7"/>
  <c r="I46" i="7" s="1"/>
  <c r="I24" i="7"/>
  <c r="E25" i="1"/>
  <c r="D68" i="7" l="1"/>
  <c r="I68" i="7" s="1"/>
  <c r="AE68" i="7"/>
  <c r="Z68" i="7"/>
  <c r="U60" i="7"/>
  <c r="K12" i="15" s="1"/>
  <c r="P68" i="7"/>
  <c r="E60" i="7"/>
  <c r="F27" i="15"/>
  <c r="H27" i="15" s="1"/>
  <c r="E31" i="19" s="1"/>
  <c r="K17" i="15"/>
  <c r="E68" i="7"/>
  <c r="K22" i="15"/>
  <c r="K7" i="15"/>
  <c r="G27" i="15"/>
  <c r="I21" i="7"/>
  <c r="D23" i="7"/>
  <c r="J16" i="7"/>
  <c r="U68" i="7" l="1"/>
  <c r="H68" i="7" s="1"/>
  <c r="L15" i="21"/>
  <c r="N7" i="21"/>
  <c r="E7" i="21" s="1"/>
  <c r="E24" i="1"/>
  <c r="H16" i="19"/>
  <c r="B15" i="9"/>
  <c r="J21" i="7"/>
  <c r="H23" i="7"/>
  <c r="I23" i="7"/>
  <c r="D48" i="7"/>
  <c r="N31" i="21" l="1"/>
  <c r="E31" i="21" s="1"/>
  <c r="H26" i="19"/>
  <c r="H21" i="19"/>
  <c r="H11" i="19"/>
  <c r="I48" i="7"/>
  <c r="D60" i="7"/>
  <c r="B13" i="9" s="1"/>
  <c r="H48" i="7"/>
  <c r="J23" i="7"/>
  <c r="N23" i="21" l="1"/>
  <c r="E23" i="21" s="1"/>
  <c r="N15" i="21"/>
  <c r="E15" i="21" s="1"/>
  <c r="H60" i="7"/>
  <c r="J48" i="7"/>
  <c r="I60" i="7"/>
  <c r="B17" i="9"/>
  <c r="F27" i="1" l="1"/>
  <c r="B19" i="9"/>
  <c r="B20" i="9" s="1"/>
  <c r="J60" i="7"/>
  <c r="E27" i="1" l="1"/>
  <c r="J68" i="7"/>
  <c r="E11" i="21" l="1"/>
  <c r="H7" i="15" s="1"/>
  <c r="E19" i="21"/>
  <c r="H12" i="15" s="1"/>
  <c r="E35" i="21"/>
  <c r="H22" i="15" s="1"/>
  <c r="E27" i="21"/>
  <c r="H17" i="15" s="1"/>
  <c r="E21" i="19" l="1"/>
  <c r="G17" i="15"/>
  <c r="E22" i="1"/>
  <c r="E23" i="1"/>
  <c r="G22" i="15"/>
  <c r="E26" i="19"/>
  <c r="E16" i="19"/>
  <c r="E21" i="1"/>
  <c r="G12" i="15"/>
  <c r="E11" i="19"/>
  <c r="E20" i="1"/>
  <c r="G7" i="15"/>
</calcChain>
</file>

<file path=xl/comments1.xml><?xml version="1.0" encoding="utf-8"?>
<comments xmlns="http://schemas.openxmlformats.org/spreadsheetml/2006/main">
  <authors>
    <author>Schindler Lukas</author>
  </authors>
  <commentList>
    <comment ref="I45" authorId="0" shapeId="0">
      <text>
        <r>
          <rPr>
            <b/>
            <sz val="8"/>
            <color indexed="81"/>
            <rFont val="Tahoma"/>
            <family val="2"/>
          </rPr>
          <t xml:space="preserve">Gesamttotal der Kalendertage unter Berücksichtung der Ein- und Austritte </t>
        </r>
        <r>
          <rPr>
            <sz val="8"/>
            <color indexed="81"/>
            <rFont val="Tahoma"/>
            <family val="2"/>
          </rPr>
          <t xml:space="preserve">
</t>
        </r>
      </text>
    </comment>
    <comment ref="B48" authorId="0" shapeId="0">
      <text>
        <r>
          <rPr>
            <sz val="8"/>
            <color indexed="81"/>
            <rFont val="Tahoma"/>
            <family val="2"/>
          </rPr>
          <t xml:space="preserve">
Nur Wohnen kombiert mit Arbeit ausserhalb des Wohnheimes (z.B. Tagesstätte, geschützte Werkstatt, erster Arbeitsmarkt) ;  
</t>
        </r>
      </text>
    </comment>
    <comment ref="I49" authorId="0" shapeId="0">
      <text>
        <r>
          <rPr>
            <b/>
            <sz val="8"/>
            <color indexed="81"/>
            <rFont val="Tahoma"/>
            <family val="2"/>
          </rPr>
          <t xml:space="preserve">Gesamttotal der Kalendertage unter Berücksichtung der Ein- und Austritte </t>
        </r>
        <r>
          <rPr>
            <sz val="8"/>
            <color indexed="81"/>
            <rFont val="Tahoma"/>
            <family val="2"/>
          </rPr>
          <t xml:space="preserve">
</t>
        </r>
      </text>
    </comment>
    <comment ref="B52" authorId="0" shapeId="0">
      <text>
        <r>
          <rPr>
            <sz val="8"/>
            <color indexed="81"/>
            <rFont val="Tahoma"/>
            <family val="2"/>
          </rPr>
          <t xml:space="preserve">
Siehe Wegleitung Punkt 2.2.1
"Neues Angebot"
</t>
        </r>
      </text>
    </comment>
    <comment ref="I53" authorId="0" shapeId="0">
      <text>
        <r>
          <rPr>
            <b/>
            <sz val="8"/>
            <color indexed="81"/>
            <rFont val="Tahoma"/>
            <family val="2"/>
          </rPr>
          <t xml:space="preserve">Gesamttotal der Kalendertage unter Berücksichtung der Ein- und Austritte </t>
        </r>
        <r>
          <rPr>
            <sz val="8"/>
            <color indexed="81"/>
            <rFont val="Tahoma"/>
            <family val="2"/>
          </rPr>
          <t xml:space="preserve">
</t>
        </r>
      </text>
    </comment>
    <comment ref="I57" authorId="0" shapeId="0">
      <text>
        <r>
          <rPr>
            <b/>
            <sz val="8"/>
            <color indexed="81"/>
            <rFont val="Tahoma"/>
            <family val="2"/>
          </rPr>
          <t>Gesamttotal der Präsenztage unter Berücksichtung der Ein- und Austritte. Maximal 255 pro Platz.</t>
        </r>
        <r>
          <rPr>
            <sz val="8"/>
            <color indexed="81"/>
            <rFont val="Tahoma"/>
            <family val="2"/>
          </rPr>
          <t xml:space="preserve">
</t>
        </r>
      </text>
    </comment>
  </commentList>
</comments>
</file>

<file path=xl/sharedStrings.xml><?xml version="1.0" encoding="utf-8"?>
<sst xmlns="http://schemas.openxmlformats.org/spreadsheetml/2006/main" count="537" uniqueCount="295">
  <si>
    <t>Datum der aktuellen Eingabe</t>
  </si>
  <si>
    <t xml:space="preserve">Stammdaten </t>
  </si>
  <si>
    <t>Name der Institution</t>
  </si>
  <si>
    <t>Strasse</t>
  </si>
  <si>
    <t>Postleitzahl</t>
  </si>
  <si>
    <t>Ortschaft</t>
  </si>
  <si>
    <t>Institutionsleitung</t>
  </si>
  <si>
    <t>Zuständige Person(en) bei Fragen zum Leistungsvertrag</t>
  </si>
  <si>
    <t>Telefon</t>
  </si>
  <si>
    <t>E-Mail</t>
  </si>
  <si>
    <t>Bank / PC</t>
  </si>
  <si>
    <t>PLZ Ort</t>
  </si>
  <si>
    <t>Konto-Nr.</t>
  </si>
  <si>
    <t>IBAN-Nr.</t>
  </si>
  <si>
    <t xml:space="preserve">Leistungen planen </t>
  </si>
  <si>
    <t>Angebot</t>
  </si>
  <si>
    <t xml:space="preserve">evtl. spezifische Bezeichnung </t>
  </si>
  <si>
    <t xml:space="preserve">Kapazität </t>
  </si>
  <si>
    <t>Leistungseinheiten</t>
  </si>
  <si>
    <t>Auslastung</t>
  </si>
  <si>
    <t>Leistungseinheiten Vorjahre</t>
  </si>
  <si>
    <t>Plätze</t>
  </si>
  <si>
    <t>Öffnungstage</t>
  </si>
  <si>
    <t>Kalendertage</t>
  </si>
  <si>
    <t>Kapazität</t>
  </si>
  <si>
    <t xml:space="preserve">Finanzen planen </t>
  </si>
  <si>
    <t>Kostenträger (Leistungen bzw. Angebote)</t>
  </si>
  <si>
    <t>Besoldung Ausbildung</t>
  </si>
  <si>
    <t>Besoldung Therapie</t>
  </si>
  <si>
    <t>Besoldung Technische Dienste</t>
  </si>
  <si>
    <t>Sozialleistungen</t>
  </si>
  <si>
    <t>Personalnebenaufwand</t>
  </si>
  <si>
    <t>Honorare f. Leistungen Dritter</t>
  </si>
  <si>
    <t>Personalaufwand (Klasse 3)</t>
  </si>
  <si>
    <t>Medizinischer Bedarf</t>
  </si>
  <si>
    <t>Haushalt</t>
  </si>
  <si>
    <t>Mietzinse</t>
  </si>
  <si>
    <t>Leasing</t>
  </si>
  <si>
    <t>Hypothekarzinsen</t>
  </si>
  <si>
    <t>Abschr. immobile Sachanlagen</t>
  </si>
  <si>
    <t>Abschr. mobile Sachanlagen</t>
  </si>
  <si>
    <t>Abschr. auf Fahrzeuge</t>
  </si>
  <si>
    <t>Abschr. IT-&amp;Kommunik.-systeme</t>
  </si>
  <si>
    <t>Energie und Wasser</t>
  </si>
  <si>
    <t>Schulung, Ausbildung &amp; Freizeit</t>
  </si>
  <si>
    <t>Büro und Verwaltung</t>
  </si>
  <si>
    <t>übriger Sachaufwand</t>
  </si>
  <si>
    <t>Sachaufwand (Klasse 4)</t>
  </si>
  <si>
    <t>Umlagen gemäss Kostenrechnung</t>
  </si>
  <si>
    <t xml:space="preserve">Total Betriebsaufwand (KKL3+4) nach Umlagen </t>
  </si>
  <si>
    <t>Ertrag aus anderen Leistungen</t>
  </si>
  <si>
    <t>Ertrag aus Nebenbetrieben</t>
  </si>
  <si>
    <t>Mitgliederbeiträge Verein</t>
  </si>
  <si>
    <t>Entlastungen gemäss Kostenrechnung</t>
  </si>
  <si>
    <t>Total anrechenbarer Ertrag</t>
  </si>
  <si>
    <t>Nettobetriebskosten</t>
  </si>
  <si>
    <t>Betriebsbeitrag Trägerkanton</t>
  </si>
  <si>
    <t>Ort und Datum:</t>
  </si>
  <si>
    <t>ALTERS- UND BEHINDERTENAMT</t>
  </si>
  <si>
    <t>Eingabeversion</t>
  </si>
  <si>
    <t>CHF</t>
  </si>
  <si>
    <t>Begründungen:
- zu einer Auslastung von 100% 
- einer Auslastung von weniger als 90%</t>
  </si>
  <si>
    <t>Diese Angaben dienen zu unserer Information und sind nicht als implizite Vorgabe für die Auslastung zu verstehen.</t>
  </si>
  <si>
    <t>Aufenthaltstage</t>
  </si>
  <si>
    <t>Präsenztage</t>
  </si>
  <si>
    <t>Betriebstage</t>
  </si>
  <si>
    <t>Rechtsform</t>
  </si>
  <si>
    <t>Name</t>
  </si>
  <si>
    <t xml:space="preserve">Trägerschaft </t>
  </si>
  <si>
    <t>Verein</t>
  </si>
  <si>
    <t>Stiftung</t>
  </si>
  <si>
    <t>Einzelfirma</t>
  </si>
  <si>
    <t>Einfache Gesellschaft</t>
  </si>
  <si>
    <t>Kollektivgesellschaft</t>
  </si>
  <si>
    <t>Kommanditgesellschaft</t>
  </si>
  <si>
    <t>Aktiengesellschaft</t>
  </si>
  <si>
    <t>GmbH</t>
  </si>
  <si>
    <t>Homepage</t>
  </si>
  <si>
    <t>Maximal zulässige Mehrkosten (Basis: Planvorgaben Kanton)</t>
  </si>
  <si>
    <t>Genossenschaft</t>
  </si>
  <si>
    <t>retour an:</t>
  </si>
  <si>
    <t>für die INSTITUTION</t>
  </si>
  <si>
    <t>Beurteilungskriterien</t>
  </si>
  <si>
    <t>A) Finanzdaten</t>
  </si>
  <si>
    <t>Davon Platzzuschlag insgesamt</t>
  </si>
  <si>
    <t>Davon Betreuungszuschlag</t>
  </si>
  <si>
    <t>Betriebsbeitrag der öffentlichen Hand (Kanton)</t>
  </si>
  <si>
    <t>B) Leistungsdaten</t>
  </si>
  <si>
    <t>Kapazität / Plätze</t>
  </si>
  <si>
    <t>Geplante Leistungen / 
Aufenthaltstage</t>
  </si>
  <si>
    <t>Abweichung
zum Vorjahr</t>
  </si>
  <si>
    <t>Wohnen mit Beschäftigung</t>
  </si>
  <si>
    <t>Wohnen ohne Beschäftigung</t>
  </si>
  <si>
    <t>Kurzkommentar zum Leistungsvertrag</t>
  </si>
  <si>
    <t>(Vergleich zu Vorjahr bei grösseren Abweichungen, Spezialitäten im Vertragsjahr usw.)</t>
  </si>
  <si>
    <t>Funktion / Tätigkeit</t>
  </si>
  <si>
    <t>visiert für</t>
  </si>
  <si>
    <t>Datum</t>
  </si>
  <si>
    <t>Visum</t>
  </si>
  <si>
    <t>Versand an die Inst.</t>
  </si>
  <si>
    <t>Gesamtsicht Institution</t>
  </si>
  <si>
    <t>Betrag</t>
  </si>
  <si>
    <t>Zuständige(r) Revisor/in</t>
  </si>
  <si>
    <t>2. Revisor/in</t>
  </si>
  <si>
    <t>Referenzwert</t>
  </si>
  <si>
    <t>Vereinbarte Nettobetriebskosten pro Aufenthalts-/Präsenztag (Vollkosten)</t>
  </si>
  <si>
    <r>
      <rPr>
        <i/>
        <sz val="9"/>
        <rFont val="Arial"/>
        <family val="2"/>
      </rPr>
      <t xml:space="preserve"> </t>
    </r>
    <r>
      <rPr>
        <i/>
        <u/>
        <sz val="9"/>
        <rFont val="Arial"/>
        <family val="2"/>
      </rPr>
      <t>davon</t>
    </r>
    <r>
      <rPr>
        <i/>
        <sz val="9"/>
        <rFont val="Arial"/>
        <family val="2"/>
      </rPr>
      <t xml:space="preserve"> 6210 Ertrag aus berufl. Massnahmen</t>
    </r>
  </si>
  <si>
    <t>(alle Beträge in CHF erfassen)</t>
  </si>
  <si>
    <t>Zwischentotal Besoldung nur Personal</t>
  </si>
  <si>
    <t xml:space="preserve">Name: </t>
  </si>
  <si>
    <t xml:space="preserve">Bern, </t>
  </si>
  <si>
    <t>Beschreibung des Angebots</t>
  </si>
  <si>
    <t>Betrifft</t>
  </si>
  <si>
    <r>
      <t xml:space="preserve"> </t>
    </r>
    <r>
      <rPr>
        <i/>
        <u/>
        <sz val="9"/>
        <rFont val="Arial"/>
        <family val="2"/>
      </rPr>
      <t>davon</t>
    </r>
    <r>
      <rPr>
        <i/>
        <sz val="9"/>
        <rFont val="Arial"/>
        <family val="2"/>
      </rPr>
      <t xml:space="preserve"> Ertrag Leistung Sozialdienst ausserkantonal</t>
    </r>
  </si>
  <si>
    <r>
      <t xml:space="preserve"> </t>
    </r>
    <r>
      <rPr>
        <i/>
        <u/>
        <sz val="9"/>
        <rFont val="Arial"/>
        <family val="2"/>
      </rPr>
      <t>davon</t>
    </r>
    <r>
      <rPr>
        <i/>
        <sz val="9"/>
        <rFont val="Arial"/>
        <family val="2"/>
      </rPr>
      <t xml:space="preserve"> Ertrag Leistungen Selbstzahler ausserkantonal</t>
    </r>
  </si>
  <si>
    <t>Ausblenden</t>
  </si>
  <si>
    <t>Ertrag Reservationstaxe</t>
  </si>
  <si>
    <t>Anzahl</t>
  </si>
  <si>
    <t>Geplante</t>
  </si>
  <si>
    <t>Nettobetriebskosten geplant</t>
  </si>
  <si>
    <t>Obergrenze Nettobetriebskosten</t>
  </si>
  <si>
    <t>Aufenthalts-tage</t>
  </si>
  <si>
    <t>Obergrenze</t>
  </si>
  <si>
    <t xml:space="preserve">Obergrenze </t>
  </si>
  <si>
    <t>Total CHF</t>
  </si>
  <si>
    <t>Leistungspreis 
pro Aufenthaltstag</t>
  </si>
  <si>
    <t>Besoldung Leitung &amp; Verwaltung</t>
  </si>
  <si>
    <t>Besoldung Oekonomie &amp; Hausdienst</t>
  </si>
  <si>
    <r>
      <rPr>
        <i/>
        <sz val="9"/>
        <rFont val="Arial"/>
        <family val="2"/>
      </rPr>
      <t xml:space="preserve"> </t>
    </r>
    <r>
      <rPr>
        <i/>
        <u/>
        <sz val="9"/>
        <rFont val="Arial"/>
        <family val="2"/>
      </rPr>
      <t>davon</t>
    </r>
    <r>
      <rPr>
        <i/>
        <sz val="9"/>
        <rFont val="Arial"/>
        <family val="2"/>
      </rPr>
      <t xml:space="preserve"> 3780 Sozialleistungen Betreute</t>
    </r>
  </si>
  <si>
    <t>Lebensmittel &amp; Getränke</t>
  </si>
  <si>
    <t>Unterhalt und Reparaturen immobile Anlagen</t>
  </si>
  <si>
    <t>Unterhalt und Reparaturen mobile Anlagen</t>
  </si>
  <si>
    <t>Unterhalt und Reparaturen Fahrzeuge</t>
  </si>
  <si>
    <t>Kapitalzinsen und Bankspesen</t>
  </si>
  <si>
    <t>Werkzeug/Material Beschäftigungsstätte</t>
  </si>
  <si>
    <t>Ertrag Dienstleistungen, Handel, Produktion</t>
  </si>
  <si>
    <t>Ertrag aus übrigen Leisttungen an Betreute</t>
  </si>
  <si>
    <t>Ertrag Leistungen an Personal und Dritte</t>
  </si>
  <si>
    <t>Ertrag Leistungsabgeltungen innerkantonal</t>
  </si>
  <si>
    <t>Ertrag Leistungsabgeltungen ausserkantonal</t>
  </si>
  <si>
    <t>Ambulante Betreuung</t>
  </si>
  <si>
    <t>Stunden</t>
  </si>
  <si>
    <t>Betriebsstd.</t>
  </si>
  <si>
    <t>Total Personalaufwand</t>
  </si>
  <si>
    <t>Leistungspreis 
pro Stunde</t>
  </si>
  <si>
    <t>Rechnung 2013</t>
  </si>
  <si>
    <t>Abweichung vertragsrel. Budget 2015 von Rechnung 2013 in %</t>
  </si>
  <si>
    <t>umfassend</t>
  </si>
  <si>
    <t>Leistungspreis 
pro Präsenztag</t>
  </si>
  <si>
    <t xml:space="preserve">Leistungspreis pro Aufenthaltstag </t>
  </si>
  <si>
    <t>Leistungspreis pro Präsenztag BS/TS</t>
  </si>
  <si>
    <t>Leistungspreis pro Stunde Ambulante Betreuung</t>
  </si>
  <si>
    <t>Total Leistungsabgeltungen</t>
  </si>
  <si>
    <t>Präsident/in der Trägerschaft</t>
  </si>
  <si>
    <t>TRÄGERSCHAFT</t>
  </si>
  <si>
    <t>INSTITUTION</t>
  </si>
  <si>
    <t>Leistungsvertrag</t>
  </si>
  <si>
    <t>Entlastungspaket 2018</t>
  </si>
  <si>
    <t>Budget 2017 inkl. Entlastungspaket</t>
  </si>
  <si>
    <t>Lohnsummenwachstum inkl. Sozialleistungen (prov.)</t>
  </si>
  <si>
    <t>Teuerung Sachaufwand (prov.)</t>
  </si>
  <si>
    <t>Entlastungspaket 2018 (prov.)</t>
  </si>
  <si>
    <t>Versand nach Unterschrift LV</t>
  </si>
  <si>
    <t>für Wohnheime / Tagesstätten für Erwachsene</t>
  </si>
  <si>
    <t>Platz- und Betreuungs-zuschläge 2019</t>
  </si>
  <si>
    <t xml:space="preserve">     davon Veränderung 2019 (Platz- und Betreuungszuschläge)</t>
  </si>
  <si>
    <t>T. Schüpbach</t>
  </si>
  <si>
    <t>Leiter Abteilung Kinder/Jugend &amp; Erwachsene</t>
  </si>
  <si>
    <t>Thomas Schüpbach</t>
  </si>
  <si>
    <t>Institution</t>
  </si>
  <si>
    <t/>
  </si>
  <si>
    <t>Berechnungsgrundlage</t>
  </si>
  <si>
    <t xml:space="preserve">Anhang </t>
  </si>
  <si>
    <t>Amt für Integration und Soziales</t>
  </si>
  <si>
    <t>Budget
LV 2022</t>
  </si>
  <si>
    <t>Abteilungsleitung Finanzen und Revision</t>
  </si>
  <si>
    <t>Abteilung Finanzen und Revision</t>
  </si>
  <si>
    <t>AMT FÜR INTEGRATION UND SOZIALES</t>
  </si>
  <si>
    <t>Besoldung Betreuung (Wohnen)</t>
  </si>
  <si>
    <t>Besoldung Tagesstruktur Personal mit Begleitauftrag</t>
  </si>
  <si>
    <t>Besoldung Tagesstruktur Personal ohne Begleitauftrag</t>
  </si>
  <si>
    <t>Lohn und Entschädigungen Tagesstruktur Klientinnen / Klienten</t>
  </si>
  <si>
    <t>Unterhalt &amp; Reparatur Maschinen und Anlagen</t>
  </si>
  <si>
    <t>Unterhalt &amp; Reparatur IT &amp; Kommunikation</t>
  </si>
  <si>
    <t>Abschreibung Maschinen und Anlagen</t>
  </si>
  <si>
    <t>Mieterträge</t>
  </si>
  <si>
    <t>Finanzerträge</t>
  </si>
  <si>
    <t>Abteilungsleitung Soziale Einrichtungen und Assistenz</t>
  </si>
  <si>
    <t>Amtsvorsteher</t>
  </si>
  <si>
    <t>M. Michel</t>
  </si>
  <si>
    <t>Gesundheits-, Sozial- und Integrationsdirektion</t>
  </si>
  <si>
    <t>Visum innerhalb AIS</t>
  </si>
  <si>
    <t>Budget
LV 2023</t>
  </si>
  <si>
    <t>Zusätzliche
Plätze 2023</t>
  </si>
  <si>
    <t>M. Riedwyl</t>
  </si>
  <si>
    <t>Abteilungsleitung SEA</t>
  </si>
  <si>
    <t>Leistungspreis für Berner IV-Rentner/innen, KESB mit IV-Rente und Selbstzahler /innen</t>
  </si>
  <si>
    <t>Konto</t>
  </si>
  <si>
    <t>Budget 2024</t>
  </si>
  <si>
    <t xml:space="preserve">Budget 2023
 (gemäss LV) </t>
  </si>
  <si>
    <t>Budget 2024 (gleichbleibende Leistung)</t>
  </si>
  <si>
    <t>vertragsrelevantes Budget 2024</t>
  </si>
  <si>
    <t>Abweichung Budget 2024 (gl. Leistung)
 vom Budget 2023 in %</t>
  </si>
  <si>
    <t>Budget 2023
 (gemäss LV)</t>
  </si>
  <si>
    <t>Kostenträger 
Total 2024</t>
  </si>
  <si>
    <t>Planvorgaben Kanton für 2024</t>
  </si>
  <si>
    <t>Berechnung Referenzwert Budget 2024</t>
  </si>
  <si>
    <t>Nettobetriebskosten Budget 2023</t>
  </si>
  <si>
    <t>Referenzwert Budget 2024</t>
  </si>
  <si>
    <t>Nettobetriebskosten vertragsrelevantes Budget 2024</t>
  </si>
  <si>
    <t>Differenz zu Referenzwert Budget 2024</t>
  </si>
  <si>
    <t>Übersicht pro Angebot für das Betriebsjahr 2024</t>
  </si>
  <si>
    <t>Vereinbarte Leistungspreise pro Angebot für das Betriebsjahr 2024</t>
  </si>
  <si>
    <t>LEISTUNGSVERTRAG (LV) 2024 zur Unterschrift</t>
  </si>
  <si>
    <t>Budget
LV 2024</t>
  </si>
  <si>
    <t>Aufenthaltstage Budget 23</t>
  </si>
  <si>
    <t>Aufenthaltstage Rechnung 22</t>
  </si>
  <si>
    <t>Präsenztage Budget 23</t>
  </si>
  <si>
    <t>Präsenztage Rechnung 22</t>
  </si>
  <si>
    <t>Stunden Budget 23</t>
  </si>
  <si>
    <t>Stunden Rechnung 22</t>
  </si>
  <si>
    <t>Berechnung Leistungspreisanpassung 2024 aufgrund der Einführung der Infrastrukturpauschale</t>
  </si>
  <si>
    <t>Bemerkungen:</t>
  </si>
  <si>
    <t>Aufgrund der Einführung der Abgeltung der Infrastrukturkosten durch eine Infrastrukturpauschale (I-P) pro Leistungseinheit, müssen die Leistungspreise neu berechnet werden. Dies bedeutet, dass in einem 1. Schritt die Infrastrukturkosten anteilsmässig pro Angebot vom Leistungspreis 2023 abgezogen werden. Basis für den Abzug der Infrastrukturkosten ist der letzte revidierte Jahresabschluss, das Jahr 2022. Dieser Abzug wird nachfolgend dargestellt. Im nachfolgenden Register "Berechnungsblatt" wird anschliessend die Infrastrukturpauschale vollumfänglich auf den neu berechneten Leistungspreis aufgerechnet. Diese Berechnung der Infrastrukturkosten wird jährlich bis zur Umstellung auf die normkostenbasierte Abgeltung gemacht.</t>
  </si>
  <si>
    <t>Schritt 1:</t>
  </si>
  <si>
    <t>Abbilden der Infrastrukturkosten 2022, die ab 2024 durch die Infrastrukturpauschale (I-P) finanziert werden. Diese müssen entweder durch die Erfolgsrechnung oder Kostenrechnung belegt werden können (bitte senden Sie die entsprechenden Unterlagen mit).</t>
  </si>
  <si>
    <t>Miete und Baurechtszins</t>
  </si>
  <si>
    <t>Bemerkungen</t>
  </si>
  <si>
    <t>Total</t>
  </si>
  <si>
    <t>Abschreibungen Immobilien</t>
  </si>
  <si>
    <t>Gesamttotal</t>
  </si>
  <si>
    <t>Schritt 2:</t>
  </si>
  <si>
    <t>Aufteilung der Infrastrukturkosten auf die verschiedenen Kostenträger/Angebote der Institution. Falls eine Kostenrechnung vorliegt, bildet diese die Basis der Aufteilung. Dann können die Kosten direkt in die blau markierten Felder eingefügt werden (D63, D67, D71, D75 und D79). 
Falls keine Kostenrechnung vorliegt, wird die Aufteilung der Kosten durch nachvollziehbare, belegbare Umlageschlüssel (in der Regel auf Basis der m2) vorgenommen und basierend darauf berechnet.
Falls die Institution ein Wohnheim und eine Werkstätte hat, werden die Kosten zuerst auf diese beiden übergeordneten Angebote aufgeteilt, anschliessend auf die verschiedenen Angebote des Wohnheims. Hat die Institution keine Werkstätte, entfällt Teil 1.</t>
  </si>
  <si>
    <t>Leistungsanzahl</t>
  </si>
  <si>
    <t>Aufwand</t>
  </si>
  <si>
    <t>in Prozent</t>
  </si>
  <si>
    <t>Wohnheim</t>
  </si>
  <si>
    <t>Werkstätte</t>
  </si>
  <si>
    <t>Aufteilung pro Angebot (gemäss LV 2023)</t>
  </si>
  <si>
    <t>NBK</t>
  </si>
  <si>
    <t>WHmB</t>
  </si>
  <si>
    <t>WHoB</t>
  </si>
  <si>
    <t>BS/TS</t>
  </si>
  <si>
    <t>Ambulante Betr.</t>
  </si>
  <si>
    <t>Schritt 3:</t>
  </si>
  <si>
    <t>Abzug der Infrastrukturkosten gemäss obenstehender Aufteilung vom Leistungspreis 2023 (oder wie in Schritt 2 erwähnt gemäss Kostenrechnung). Der Zuschlag der Infrastrukturpauschale (I-P) wird im Register "Berechnungsblatt" dargestellt.</t>
  </si>
  <si>
    <t>Leistungspreis gemäss Vertrag 2023</t>
  </si>
  <si>
    <t>Abzug der Infrastrukturkosten</t>
  </si>
  <si>
    <t>Wohnen</t>
  </si>
  <si>
    <t>Beschäftigung für Interne und/oder Externe</t>
  </si>
  <si>
    <t>Berechnungsblatt Leistungspreis</t>
  </si>
  <si>
    <t>Anzahl
Plätze</t>
  </si>
  <si>
    <t>Geplante
Leistungen</t>
  </si>
  <si>
    <t>Ungerundet</t>
  </si>
  <si>
    <t>gemäss LV 2023</t>
  </si>
  <si>
    <t>Korrektur GSI</t>
  </si>
  <si>
    <t>Abzug Infrastrukturkosten</t>
  </si>
  <si>
    <t>Zuschlag I-P</t>
  </si>
  <si>
    <t>Leistungspreis 2024</t>
  </si>
  <si>
    <t>Tarif pro
Kalendertag</t>
  </si>
  <si>
    <t>Tarif pro
Präsenztag</t>
  </si>
  <si>
    <t>Leistungspreis für Berner IV-Rentner/innen, KESB mit IV-Rente und Selbstzahler/innen</t>
  </si>
  <si>
    <t>Leistungs-
preis</t>
  </si>
  <si>
    <t>Gesundheits-, Sozial- und Integrationsdirektion des Kantons Bern (GSI)</t>
  </si>
  <si>
    <t>Kreditoren 4403</t>
  </si>
  <si>
    <r>
      <t>Freiburgstrasse</t>
    </r>
    <r>
      <rPr>
        <sz val="11"/>
        <color rgb="FF000000"/>
        <rFont val="Arial"/>
        <family val="2"/>
      </rPr>
      <t xml:space="preserve"> </t>
    </r>
    <r>
      <rPr>
        <b/>
        <sz val="11"/>
        <color rgb="FF000000"/>
        <rFont val="Arial"/>
        <family val="2"/>
      </rPr>
      <t>453</t>
    </r>
  </si>
  <si>
    <t>3018 Bern</t>
  </si>
  <si>
    <t>Zahlungsbeleg AIS</t>
  </si>
  <si>
    <t>Zahlungsempfänger</t>
  </si>
  <si>
    <t>Bankverbindung</t>
  </si>
  <si>
    <t>SAP-Projektdefinition</t>
  </si>
  <si>
    <t>Anforderer Mail</t>
  </si>
  <si>
    <t>4400A-300007.E.001</t>
  </si>
  <si>
    <t>Rechnungsdatum</t>
  </si>
  <si>
    <t>Valuta</t>
  </si>
  <si>
    <t>Zahlungszweck</t>
  </si>
  <si>
    <t>Beleg erstellt durch:</t>
  </si>
  <si>
    <t>Vorschusszahlung zum Leistungsvertrag 2024</t>
  </si>
  <si>
    <t>Aufteilung pro Leistungsvertrag</t>
  </si>
  <si>
    <t>2024 vor Bereinigung</t>
  </si>
  <si>
    <t>Bemerkung</t>
  </si>
  <si>
    <t xml:space="preserve">2024 Bereinigt </t>
  </si>
  <si>
    <t>Leistungspreis pro Aufenthaltstag WH mit integrierter BS</t>
  </si>
  <si>
    <t>Leistungspreis pro Aufenthaltstag WH</t>
  </si>
  <si>
    <t xml:space="preserve">Wohnen mit integrierter Beschäftigung 
</t>
  </si>
  <si>
    <t xml:space="preserve">Wohnen </t>
  </si>
  <si>
    <t>Beschäftigung f. externe und/oder interne</t>
  </si>
  <si>
    <t xml:space="preserve">Wohnen
mit integrierter
Beschäf-tigung
</t>
  </si>
  <si>
    <t xml:space="preserve">Wohnen ohne Beschäf-tigung
</t>
  </si>
  <si>
    <t xml:space="preserve">Tagestruktur für externe und/oder interne
</t>
  </si>
  <si>
    <t>Tagestruktur für Externe und/oder Interne</t>
  </si>
  <si>
    <t>kostendeckender Tarif / KÜG-Tarif</t>
  </si>
  <si>
    <r>
      <t xml:space="preserve"> </t>
    </r>
    <r>
      <rPr>
        <i/>
        <u/>
        <sz val="9"/>
        <rFont val="Arial"/>
        <family val="2"/>
      </rPr>
      <t>davon</t>
    </r>
    <r>
      <rPr>
        <i/>
        <sz val="9"/>
        <rFont val="Arial"/>
        <family val="2"/>
      </rPr>
      <t xml:space="preserve"> Ertrag Leistungen Sozialdienst, KESB,SID innerkantonal</t>
    </r>
  </si>
  <si>
    <t>Wohnen mit integrierter Beschäftigung</t>
  </si>
  <si>
    <t>Tagestruktur für externe und/oder interne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</si>
</sst>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
    <numFmt numFmtId="165" formatCode="_ * #,##0_ ;_ * \-#,##0_ ;_ * \-??_ ;_ @_ "/>
    <numFmt numFmtId="166" formatCode="&quot;CHF&quot;* #,###"/>
    <numFmt numFmtId="167" formatCode="#,##0.000000000"/>
    <numFmt numFmtId="168" formatCode="dd/mm/yy;@"/>
  </numFmts>
  <fonts count="61" x14ac:knownFonts="1">
    <font>
      <sz val="10"/>
      <name val="Arial"/>
    </font>
    <font>
      <sz val="11"/>
      <color theme="1"/>
      <name val="Arial"/>
      <family val="2"/>
    </font>
    <font>
      <sz val="11"/>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Arial"/>
      <family val="2"/>
    </font>
    <font>
      <sz val="12"/>
      <name val="Arial"/>
      <family val="2"/>
    </font>
    <font>
      <b/>
      <sz val="12"/>
      <name val="Arial"/>
      <family val="2"/>
    </font>
    <font>
      <b/>
      <sz val="16"/>
      <name val="Arial"/>
      <family val="2"/>
    </font>
    <font>
      <sz val="10"/>
      <name val="Arial"/>
      <family val="2"/>
    </font>
    <font>
      <b/>
      <sz val="11"/>
      <name val="Arial"/>
      <family val="2"/>
    </font>
    <font>
      <sz val="14"/>
      <name val="Arial"/>
      <family val="2"/>
    </font>
    <font>
      <b/>
      <sz val="10"/>
      <name val="Arial"/>
      <family val="2"/>
    </font>
    <font>
      <b/>
      <i/>
      <sz val="10"/>
      <name val="Arial"/>
      <family val="2"/>
    </font>
    <font>
      <b/>
      <sz val="10"/>
      <name val="Arial"/>
      <family val="2"/>
    </font>
    <font>
      <b/>
      <sz val="9"/>
      <name val="Arial"/>
      <family val="2"/>
    </font>
    <font>
      <sz val="9"/>
      <name val="Arial"/>
      <family val="2"/>
    </font>
    <font>
      <i/>
      <u/>
      <sz val="9"/>
      <name val="Arial"/>
      <family val="2"/>
    </font>
    <font>
      <i/>
      <sz val="9"/>
      <name val="Arial"/>
      <family val="2"/>
    </font>
    <font>
      <i/>
      <sz val="10"/>
      <name val="Arial"/>
      <family val="2"/>
    </font>
    <font>
      <sz val="9"/>
      <name val="Arial"/>
      <family val="2"/>
    </font>
    <font>
      <sz val="11"/>
      <name val="Arial"/>
      <family val="2"/>
    </font>
    <font>
      <sz val="16"/>
      <name val="Arial"/>
      <family val="2"/>
    </font>
    <font>
      <sz val="8"/>
      <name val="Arial"/>
      <family val="2"/>
    </font>
    <font>
      <b/>
      <sz val="26"/>
      <name val="Arial"/>
      <family val="2"/>
    </font>
    <font>
      <sz val="10"/>
      <name val="Arial"/>
      <family val="2"/>
    </font>
    <font>
      <sz val="10"/>
      <color indexed="10"/>
      <name val="Arial"/>
      <family val="2"/>
    </font>
    <font>
      <sz val="8"/>
      <color indexed="81"/>
      <name val="Tahoma"/>
      <family val="2"/>
    </font>
    <font>
      <b/>
      <sz val="8"/>
      <color indexed="81"/>
      <name val="Tahoma"/>
      <family val="2"/>
    </font>
    <font>
      <b/>
      <sz val="8"/>
      <name val="Arial"/>
      <family val="2"/>
    </font>
    <font>
      <sz val="11"/>
      <color theme="1"/>
      <name val="Calibri"/>
      <family val="2"/>
      <scheme val="minor"/>
    </font>
    <font>
      <u/>
      <sz val="10"/>
      <color theme="10"/>
      <name val="Arial"/>
      <family val="2"/>
    </font>
    <font>
      <sz val="10"/>
      <color rgb="FFFF0000"/>
      <name val="Arial"/>
      <family val="2"/>
    </font>
    <font>
      <i/>
      <sz val="10"/>
      <color rgb="FFFF0000"/>
      <name val="Arial"/>
      <family val="2"/>
    </font>
    <font>
      <b/>
      <sz val="10"/>
      <color rgb="FFFF0000"/>
      <name val="Arial"/>
      <family val="2"/>
    </font>
    <font>
      <sz val="10"/>
      <color rgb="FF000000"/>
      <name val="Arial"/>
      <family val="2"/>
    </font>
    <font>
      <b/>
      <sz val="12"/>
      <color theme="1"/>
      <name val="Arial"/>
      <family val="2"/>
    </font>
    <font>
      <b/>
      <sz val="11"/>
      <color theme="1"/>
      <name val="Arial"/>
      <family val="2"/>
    </font>
    <font>
      <sz val="11"/>
      <color rgb="FFFF0000"/>
      <name val="Arial"/>
      <family val="2"/>
    </font>
    <font>
      <b/>
      <u/>
      <sz val="11"/>
      <color theme="1"/>
      <name val="Arial"/>
      <family val="2"/>
    </font>
    <font>
      <sz val="10.5"/>
      <color theme="1"/>
      <name val="Calibri"/>
      <family val="2"/>
      <scheme val="minor"/>
    </font>
    <font>
      <sz val="10"/>
      <color theme="1"/>
      <name val="Arial"/>
      <family val="2"/>
    </font>
    <font>
      <b/>
      <sz val="11"/>
      <color rgb="FF000000"/>
      <name val="Arial"/>
      <family val="2"/>
    </font>
    <font>
      <sz val="11"/>
      <color rgb="FF000000"/>
      <name val="Arial"/>
      <family val="2"/>
    </font>
    <font>
      <b/>
      <sz val="18"/>
      <color rgb="FF000000"/>
      <name val="Arial"/>
      <family val="2"/>
    </font>
  </fonts>
  <fills count="4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F00"/>
        <bgColor indexed="34"/>
      </patternFill>
    </fill>
    <fill>
      <patternFill patternType="solid">
        <fgColor theme="0"/>
        <bgColor indexed="3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77111117893"/>
        <bgColor indexed="3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4659260841701"/>
        <bgColor indexed="64"/>
      </patternFill>
    </fill>
    <fill>
      <patternFill patternType="solid">
        <fgColor rgb="FFCCFFCC"/>
        <bgColor indexed="64"/>
      </patternFill>
    </fill>
    <fill>
      <patternFill patternType="solid">
        <fgColor rgb="FFFFFFCC"/>
        <bgColor indexed="64"/>
      </patternFill>
    </fill>
    <fill>
      <patternFill patternType="solid">
        <fgColor theme="4" tint="0.79998168889431442"/>
        <bgColor indexed="64"/>
      </patternFill>
    </fill>
  </fills>
  <borders count="17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right/>
      <top style="thin">
        <color indexed="8"/>
      </top>
      <bottom style="double">
        <color indexed="8"/>
      </bottom>
      <diagonal/>
    </border>
    <border>
      <left style="thin">
        <color indexed="64"/>
      </left>
      <right style="thin">
        <color indexed="64"/>
      </right>
      <top style="thin">
        <color indexed="64"/>
      </top>
      <bottom style="thin">
        <color indexed="64"/>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style="thin">
        <color indexed="8"/>
      </top>
      <bottom style="double">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8"/>
      </right>
      <top/>
      <bottom style="medium">
        <color indexed="64"/>
      </bottom>
      <diagonal/>
    </border>
    <border>
      <left style="medium">
        <color indexed="8"/>
      </left>
      <right/>
      <top/>
      <bottom/>
      <diagonal/>
    </border>
    <border>
      <left style="medium">
        <color indexed="8"/>
      </left>
      <right/>
      <top/>
      <bottom style="medium">
        <color indexed="8"/>
      </bottom>
      <diagonal/>
    </border>
    <border>
      <left/>
      <right/>
      <top/>
      <bottom style="thin">
        <color indexed="64"/>
      </bottom>
      <diagonal/>
    </border>
    <border>
      <left/>
      <right style="thin">
        <color indexed="64"/>
      </right>
      <top/>
      <bottom/>
      <diagonal/>
    </border>
    <border>
      <left/>
      <right style="thin">
        <color indexed="64"/>
      </right>
      <top style="thin">
        <color indexed="8"/>
      </top>
      <bottom style="double">
        <color indexed="8"/>
      </bottom>
      <diagonal/>
    </border>
    <border>
      <left/>
      <right style="thin">
        <color indexed="64"/>
      </right>
      <top style="thin">
        <color indexed="8"/>
      </top>
      <bottom style="double">
        <color indexed="64"/>
      </bottom>
      <diagonal/>
    </border>
    <border>
      <left style="thin">
        <color indexed="64"/>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8"/>
      </right>
      <top/>
      <bottom style="double">
        <color indexed="8"/>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8"/>
      </left>
      <right/>
      <top style="medium">
        <color indexed="8"/>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8"/>
      </right>
      <top style="double">
        <color indexed="64"/>
      </top>
      <bottom style="thin">
        <color indexed="64"/>
      </bottom>
      <diagonal/>
    </border>
    <border>
      <left/>
      <right style="thin">
        <color indexed="8"/>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style="medium">
        <color indexed="8"/>
      </bottom>
      <diagonal/>
    </border>
    <border>
      <left/>
      <right style="thin">
        <color indexed="8"/>
      </right>
      <top/>
      <bottom/>
      <diagonal/>
    </border>
    <border>
      <left/>
      <right style="thin">
        <color indexed="64"/>
      </right>
      <top/>
      <bottom style="thin">
        <color indexed="8"/>
      </bottom>
      <diagonal/>
    </border>
    <border>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style="medium">
        <color indexed="64"/>
      </top>
      <bottom style="thin">
        <color indexed="8"/>
      </bottom>
      <diagonal/>
    </border>
    <border>
      <left style="medium">
        <color indexed="64"/>
      </left>
      <right/>
      <top style="medium">
        <color indexed="8"/>
      </top>
      <bottom style="thin">
        <color indexed="8"/>
      </bottom>
      <diagonal/>
    </border>
    <border>
      <left style="medium">
        <color indexed="64"/>
      </left>
      <right style="thin">
        <color indexed="8"/>
      </right>
      <top style="medium">
        <color indexed="8"/>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8"/>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8"/>
      </left>
      <right/>
      <top/>
      <bottom style="thin">
        <color rgb="FF000000"/>
      </bottom>
      <diagonal/>
    </border>
    <border>
      <left/>
      <right/>
      <top/>
      <bottom style="thin">
        <color rgb="FF000000"/>
      </bottom>
      <diagonal/>
    </border>
    <border>
      <left/>
      <right style="thin">
        <color indexed="8"/>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double">
        <color indexed="64"/>
      </bottom>
      <diagonal/>
    </border>
    <border>
      <left style="thin">
        <color indexed="8"/>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auto="1"/>
      </left>
      <right style="thin">
        <color auto="1"/>
      </right>
      <top style="thin">
        <color auto="1"/>
      </top>
      <bottom style="thin">
        <color auto="1"/>
      </bottom>
      <diagonal/>
    </border>
    <border>
      <left/>
      <right/>
      <top/>
      <bottom style="double">
        <color indexed="8"/>
      </bottom>
      <diagonal/>
    </border>
    <border>
      <left/>
      <right style="thin">
        <color indexed="64"/>
      </right>
      <top/>
      <bottom style="double">
        <color indexed="8"/>
      </bottom>
      <diagonal/>
    </border>
    <border>
      <left style="thin">
        <color indexed="8"/>
      </left>
      <right style="thin">
        <color indexed="64"/>
      </right>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indexed="8"/>
      </left>
      <right style="thin">
        <color indexed="8"/>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s>
  <cellStyleXfs count="69">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2" applyNumberFormat="0" applyAlignment="0" applyProtection="0"/>
    <xf numFmtId="0" fontId="8" fillId="21" borderId="3" applyNumberFormat="0" applyAlignment="0" applyProtection="0"/>
    <xf numFmtId="43" fontId="3" fillId="0" borderId="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47" fillId="0" borderId="0" applyNumberFormat="0" applyFill="0" applyBorder="0" applyAlignment="0" applyProtection="0">
      <alignment vertical="top"/>
      <protection locked="0"/>
    </xf>
    <xf numFmtId="0" fontId="14" fillId="7" borderId="2" applyNumberFormat="0" applyAlignment="0" applyProtection="0"/>
    <xf numFmtId="0" fontId="15" fillId="0" borderId="8" applyNumberFormat="0" applyFill="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41" fillId="23" borderId="9" applyNumberFormat="0" applyAlignment="0" applyProtection="0"/>
    <xf numFmtId="0" fontId="3" fillId="23" borderId="9" applyNumberFormat="0" applyAlignment="0" applyProtection="0"/>
    <xf numFmtId="0" fontId="17" fillId="20" borderId="1" applyNumberFormat="0" applyAlignment="0" applyProtection="0"/>
    <xf numFmtId="0" fontId="3" fillId="0" borderId="0"/>
    <xf numFmtId="0" fontId="3" fillId="0" borderId="0"/>
    <xf numFmtId="0" fontId="46" fillId="0" borderId="0"/>
    <xf numFmtId="0" fontId="3" fillId="0" borderId="0"/>
    <xf numFmtId="0" fontId="3" fillId="0" borderId="0"/>
    <xf numFmtId="0" fontId="18" fillId="0" borderId="0" applyNumberFormat="0" applyFill="0" applyBorder="0" applyAlignment="0" applyProtection="0"/>
    <xf numFmtId="0" fontId="19" fillId="0" borderId="4" applyNumberFormat="0" applyFill="0" applyAlignment="0" applyProtection="0"/>
    <xf numFmtId="0" fontId="20" fillId="0" borderId="0" applyNumberFormat="0" applyFill="0" applyBorder="0" applyAlignment="0" applyProtection="0"/>
    <xf numFmtId="4" fontId="56" fillId="0" borderId="0" applyFont="0" applyFill="0" applyBorder="0" applyProtection="0"/>
    <xf numFmtId="9" fontId="46" fillId="0" borderId="0" applyFont="0" applyFill="0" applyBorder="0" applyAlignment="0" applyProtection="0"/>
  </cellStyleXfs>
  <cellXfs count="842">
    <xf numFmtId="0" fontId="0" fillId="0" borderId="0" xfId="0"/>
    <xf numFmtId="0" fontId="0" fillId="0" borderId="0" xfId="0" applyAlignment="1">
      <alignment horizontal="center"/>
    </xf>
    <xf numFmtId="0" fontId="23" fillId="0" borderId="0" xfId="0" applyFont="1" applyAlignment="1">
      <alignment horizontal="center"/>
    </xf>
    <xf numFmtId="14" fontId="23" fillId="24" borderId="10" xfId="0" applyNumberFormat="1" applyFont="1" applyFill="1" applyBorder="1" applyAlignment="1" applyProtection="1">
      <alignment horizontal="center" vertical="center"/>
      <protection locked="0"/>
    </xf>
    <xf numFmtId="0" fontId="22" fillId="0" borderId="0" xfId="0" applyFont="1" applyAlignment="1">
      <alignment vertical="top" wrapText="1"/>
    </xf>
    <xf numFmtId="0" fontId="24" fillId="0" borderId="11" xfId="0" applyFont="1" applyBorder="1" applyAlignment="1">
      <alignment vertical="top" wrapText="1"/>
    </xf>
    <xf numFmtId="0" fontId="24" fillId="0" borderId="0" xfId="0" applyFont="1" applyAlignment="1">
      <alignment vertical="top" wrapText="1"/>
    </xf>
    <xf numFmtId="0" fontId="26" fillId="0" borderId="12" xfId="0" applyFont="1" applyBorder="1" applyAlignment="1">
      <alignment vertical="center" wrapText="1"/>
    </xf>
    <xf numFmtId="0" fontId="27" fillId="0" borderId="0" xfId="0" applyFont="1" applyAlignment="1">
      <alignment vertical="top" wrapText="1"/>
    </xf>
    <xf numFmtId="0" fontId="26" fillId="24" borderId="12" xfId="0" applyFont="1" applyFill="1" applyBorder="1" applyAlignment="1" applyProtection="1">
      <alignment vertical="center" wrapText="1"/>
      <protection locked="0"/>
    </xf>
    <xf numFmtId="0" fontId="26" fillId="24" borderId="12" xfId="0" applyFont="1" applyFill="1" applyBorder="1" applyAlignment="1" applyProtection="1">
      <alignment horizontal="left" vertical="center" wrapText="1"/>
      <protection locked="0"/>
    </xf>
    <xf numFmtId="14" fontId="0" fillId="0" borderId="0" xfId="0" applyNumberFormat="1" applyFont="1" applyAlignment="1">
      <alignment horizontal="left" vertical="top" wrapText="1"/>
    </xf>
    <xf numFmtId="3" fontId="28" fillId="24" borderId="13" xfId="0" applyNumberFormat="1" applyFont="1" applyFill="1" applyBorder="1" applyAlignment="1" applyProtection="1">
      <alignment horizontal="center" vertical="center"/>
      <protection locked="0"/>
    </xf>
    <xf numFmtId="3" fontId="28" fillId="24" borderId="14" xfId="0" applyNumberFormat="1" applyFont="1" applyFill="1" applyBorder="1" applyAlignment="1" applyProtection="1">
      <alignment horizontal="center" vertical="center"/>
      <protection locked="0"/>
    </xf>
    <xf numFmtId="0" fontId="0" fillId="0" borderId="0" xfId="0" applyProtection="1"/>
    <xf numFmtId="0" fontId="30" fillId="0" borderId="15" xfId="0" applyFont="1" applyBorder="1" applyAlignment="1" applyProtection="1">
      <alignment horizontal="left"/>
    </xf>
    <xf numFmtId="0" fontId="3" fillId="0" borderId="0" xfId="0" applyFont="1"/>
    <xf numFmtId="0" fontId="23" fillId="24" borderId="10" xfId="0" applyNumberFormat="1" applyFont="1" applyFill="1" applyBorder="1" applyAlignment="1" applyProtection="1">
      <alignment horizontal="center" vertical="center"/>
      <protection locked="0"/>
    </xf>
    <xf numFmtId="49" fontId="23" fillId="24" borderId="10" xfId="0" applyNumberFormat="1" applyFont="1" applyFill="1" applyBorder="1" applyAlignment="1" applyProtection="1">
      <alignment horizontal="center" vertical="center"/>
      <protection locked="0"/>
    </xf>
    <xf numFmtId="0" fontId="21" fillId="0" borderId="0" xfId="0" applyFont="1" applyAlignment="1" applyProtection="1">
      <alignment horizontal="center"/>
    </xf>
    <xf numFmtId="3" fontId="0" fillId="24" borderId="16" xfId="0" applyNumberFormat="1" applyFill="1" applyBorder="1" applyAlignment="1" applyProtection="1">
      <alignment horizontal="right"/>
      <protection locked="0"/>
    </xf>
    <xf numFmtId="3" fontId="23" fillId="27" borderId="0" xfId="0" applyNumberFormat="1" applyFont="1" applyFill="1" applyBorder="1" applyAlignment="1" applyProtection="1">
      <alignment vertical="center"/>
    </xf>
    <xf numFmtId="4" fontId="23" fillId="27" borderId="0" xfId="0" applyNumberFormat="1" applyFont="1" applyFill="1" applyBorder="1" applyAlignment="1" applyProtection="1">
      <alignment vertical="center"/>
    </xf>
    <xf numFmtId="3" fontId="23" fillId="27" borderId="0" xfId="0" applyNumberFormat="1" applyFont="1" applyFill="1" applyBorder="1" applyAlignment="1" applyProtection="1">
      <alignment horizontal="right" vertical="center"/>
    </xf>
    <xf numFmtId="3" fontId="26" fillId="27" borderId="0" xfId="0" applyNumberFormat="1" applyFont="1" applyFill="1" applyBorder="1" applyAlignment="1" applyProtection="1">
      <alignment vertical="top" readingOrder="1"/>
    </xf>
    <xf numFmtId="0" fontId="28" fillId="0" borderId="17" xfId="0" applyFont="1" applyBorder="1" applyAlignment="1" applyProtection="1">
      <alignment horizontal="center" vertical="center"/>
    </xf>
    <xf numFmtId="3" fontId="25" fillId="24" borderId="16" xfId="0" applyNumberFormat="1" applyFont="1" applyFill="1" applyBorder="1" applyAlignment="1" applyProtection="1">
      <alignment horizontal="right"/>
      <protection locked="0"/>
    </xf>
    <xf numFmtId="3" fontId="35" fillId="28" borderId="16" xfId="0" applyNumberFormat="1" applyFont="1" applyFill="1" applyBorder="1" applyAlignment="1" applyProtection="1">
      <alignment horizontal="right"/>
      <protection locked="0"/>
    </xf>
    <xf numFmtId="3" fontId="0" fillId="29" borderId="18" xfId="0" applyNumberFormat="1" applyFill="1" applyBorder="1" applyAlignment="1" applyProtection="1">
      <alignment horizontal="right"/>
      <protection locked="0"/>
    </xf>
    <xf numFmtId="3" fontId="35" fillId="24" borderId="16" xfId="0" applyNumberFormat="1" applyFont="1" applyFill="1" applyBorder="1" applyAlignment="1" applyProtection="1">
      <alignment horizontal="right"/>
      <protection locked="0"/>
    </xf>
    <xf numFmtId="14" fontId="3" fillId="0" borderId="11" xfId="0" applyNumberFormat="1" applyFont="1" applyBorder="1" applyAlignment="1">
      <alignment horizontal="right" vertical="center" wrapText="1"/>
    </xf>
    <xf numFmtId="0" fontId="22" fillId="0" borderId="0" xfId="0" applyFont="1" applyBorder="1" applyAlignment="1">
      <alignment vertical="top" wrapText="1"/>
    </xf>
    <xf numFmtId="0" fontId="3" fillId="0" borderId="10" xfId="0" applyFont="1" applyBorder="1" applyAlignment="1">
      <alignment horizontal="left" vertical="center" wrapText="1"/>
    </xf>
    <xf numFmtId="0" fontId="37" fillId="0" borderId="11" xfId="0" applyFont="1" applyBorder="1" applyAlignment="1">
      <alignment vertical="top"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22" fillId="0" borderId="0" xfId="0" applyFont="1" applyAlignment="1">
      <alignment horizontal="left" vertical="top"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48" fillId="0" borderId="0" xfId="0" applyFont="1"/>
    <xf numFmtId="3" fontId="35" fillId="28" borderId="22" xfId="0" applyNumberFormat="1" applyFont="1" applyFill="1" applyBorder="1" applyAlignment="1" applyProtection="1">
      <alignment horizontal="right"/>
      <protection locked="0"/>
    </xf>
    <xf numFmtId="3" fontId="0" fillId="29" borderId="22" xfId="0" applyNumberFormat="1" applyFill="1" applyBorder="1" applyAlignment="1" applyProtection="1">
      <alignment horizontal="right"/>
      <protection locked="0"/>
    </xf>
    <xf numFmtId="0" fontId="23" fillId="0" borderId="0" xfId="0" applyFont="1" applyFill="1" applyBorder="1" applyAlignment="1" applyProtection="1">
      <alignment horizontal="center" vertical="center"/>
    </xf>
    <xf numFmtId="0" fontId="26" fillId="30" borderId="0" xfId="0" applyFont="1" applyFill="1" applyBorder="1" applyAlignment="1" applyProtection="1">
      <alignment vertical="center" wrapText="1"/>
    </xf>
    <xf numFmtId="0" fontId="28" fillId="0" borderId="0" xfId="0" applyFont="1" applyFill="1" applyProtection="1"/>
    <xf numFmtId="0" fontId="0" fillId="0" borderId="0" xfId="0" applyFill="1" applyProtection="1"/>
    <xf numFmtId="0" fontId="28" fillId="0" borderId="0" xfId="0" applyFont="1" applyProtection="1"/>
    <xf numFmtId="0" fontId="0" fillId="0" borderId="0" xfId="0" applyAlignment="1" applyProtection="1">
      <alignment horizontal="center"/>
    </xf>
    <xf numFmtId="0" fontId="3" fillId="0" borderId="0" xfId="0" applyFont="1" applyProtection="1"/>
    <xf numFmtId="3" fontId="0" fillId="0" borderId="0" xfId="0" applyNumberFormat="1" applyProtection="1"/>
    <xf numFmtId="0" fontId="0" fillId="0" borderId="0" xfId="0" applyFill="1" applyBorder="1" applyProtection="1"/>
    <xf numFmtId="0" fontId="0" fillId="0" borderId="0" xfId="0" applyFill="1" applyBorder="1" applyAlignment="1" applyProtection="1">
      <alignment horizontal="center"/>
    </xf>
    <xf numFmtId="0" fontId="0" fillId="0" borderId="0" xfId="0" applyAlignment="1" applyProtection="1">
      <alignment horizontal="left"/>
    </xf>
    <xf numFmtId="0" fontId="28" fillId="0" borderId="0" xfId="0" applyFont="1" applyBorder="1" applyAlignment="1" applyProtection="1">
      <alignment horizontal="left"/>
    </xf>
    <xf numFmtId="0" fontId="26" fillId="0" borderId="0" xfId="0" applyFont="1" applyProtection="1"/>
    <xf numFmtId="0" fontId="25" fillId="0" borderId="0" xfId="0" applyFont="1" applyProtection="1"/>
    <xf numFmtId="0" fontId="0" fillId="0" borderId="0" xfId="0" applyAlignment="1" applyProtection="1">
      <alignment wrapText="1"/>
    </xf>
    <xf numFmtId="0" fontId="0" fillId="0" borderId="0" xfId="0" applyBorder="1" applyProtection="1"/>
    <xf numFmtId="0" fontId="0" fillId="0" borderId="11" xfId="0" applyBorder="1" applyProtection="1"/>
    <xf numFmtId="0" fontId="3" fillId="0" borderId="0" xfId="0" applyFont="1" applyBorder="1" applyProtection="1"/>
    <xf numFmtId="0" fontId="24" fillId="0" borderId="0" xfId="0" applyFont="1" applyProtection="1"/>
    <xf numFmtId="14" fontId="0" fillId="0" borderId="0" xfId="0" applyNumberFormat="1" applyProtection="1"/>
    <xf numFmtId="0" fontId="28" fillId="0" borderId="27" xfId="0" applyFont="1" applyBorder="1" applyAlignment="1" applyProtection="1">
      <alignment horizontal="center" vertical="center" wrapText="1"/>
    </xf>
    <xf numFmtId="0" fontId="28" fillId="0" borderId="28" xfId="0" applyFont="1" applyBorder="1" applyAlignment="1" applyProtection="1">
      <alignment horizontal="center" vertical="center"/>
    </xf>
    <xf numFmtId="0" fontId="25" fillId="0" borderId="29" xfId="0" applyFont="1" applyBorder="1" applyAlignment="1" applyProtection="1">
      <alignment horizontal="center" vertical="center"/>
    </xf>
    <xf numFmtId="0" fontId="25" fillId="0" borderId="30" xfId="0" applyFont="1" applyBorder="1" applyAlignment="1" applyProtection="1">
      <alignment horizontal="center" vertical="center"/>
    </xf>
    <xf numFmtId="0" fontId="25" fillId="0" borderId="31" xfId="0" applyFont="1" applyBorder="1" applyAlignment="1" applyProtection="1">
      <alignment horizontal="center" vertical="center"/>
    </xf>
    <xf numFmtId="3" fontId="28" fillId="0" borderId="14" xfId="0" applyNumberFormat="1" applyFont="1" applyFill="1" applyBorder="1" applyAlignment="1" applyProtection="1">
      <alignment horizontal="center" vertical="center"/>
    </xf>
    <xf numFmtId="164" fontId="28" fillId="0" borderId="32" xfId="0" applyNumberFormat="1" applyFont="1" applyFill="1" applyBorder="1" applyAlignment="1" applyProtection="1">
      <alignment horizontal="center" vertical="center"/>
    </xf>
    <xf numFmtId="0" fontId="0" fillId="27" borderId="0" xfId="0" applyFill="1" applyProtection="1"/>
    <xf numFmtId="0" fontId="3" fillId="0" borderId="0" xfId="0" applyFont="1" applyFill="1" applyBorder="1" applyAlignment="1" applyProtection="1">
      <alignment horizontal="left" vertical="top" readingOrder="1"/>
    </xf>
    <xf numFmtId="0" fontId="25" fillId="0" borderId="0" xfId="0" applyFont="1" applyFill="1" applyBorder="1" applyAlignment="1" applyProtection="1">
      <alignment horizontal="left" vertical="top" readingOrder="1"/>
    </xf>
    <xf numFmtId="0" fontId="24" fillId="0" borderId="11" xfId="0" applyFont="1" applyBorder="1" applyAlignment="1" applyProtection="1">
      <alignment horizontal="left"/>
    </xf>
    <xf numFmtId="0" fontId="0" fillId="0" borderId="11" xfId="0" applyBorder="1" applyAlignment="1" applyProtection="1">
      <alignment horizontal="left"/>
    </xf>
    <xf numFmtId="0" fontId="30" fillId="0" borderId="0" xfId="0" applyFont="1" applyBorder="1" applyAlignment="1" applyProtection="1"/>
    <xf numFmtId="0" fontId="30" fillId="0" borderId="33" xfId="0" applyFont="1" applyBorder="1" applyAlignment="1" applyProtection="1">
      <alignment horizontal="left"/>
    </xf>
    <xf numFmtId="0" fontId="0" fillId="0" borderId="0" xfId="0" applyAlignment="1" applyProtection="1"/>
    <xf numFmtId="14" fontId="37" fillId="0" borderId="11" xfId="0" applyNumberFormat="1" applyFont="1" applyBorder="1" applyAlignment="1" applyProtection="1">
      <alignment horizontal="right" vertical="center"/>
    </xf>
    <xf numFmtId="0" fontId="37" fillId="0" borderId="11" xfId="0" applyFont="1" applyBorder="1" applyAlignment="1" applyProtection="1">
      <alignment horizontal="left" vertical="center"/>
    </xf>
    <xf numFmtId="3" fontId="0" fillId="0" borderId="16" xfId="0" applyNumberFormat="1" applyFill="1" applyBorder="1" applyAlignment="1" applyProtection="1">
      <alignment horizontal="right"/>
    </xf>
    <xf numFmtId="0" fontId="0" fillId="0" borderId="0" xfId="0" applyNumberFormat="1" applyAlignment="1" applyProtection="1"/>
    <xf numFmtId="0" fontId="35" fillId="0" borderId="0" xfId="0" applyFont="1" applyProtection="1"/>
    <xf numFmtId="0" fontId="38" fillId="0" borderId="0" xfId="0" applyFont="1" applyProtection="1"/>
    <xf numFmtId="3" fontId="35" fillId="0" borderId="0" xfId="0" applyNumberFormat="1" applyFont="1" applyProtection="1"/>
    <xf numFmtId="0" fontId="49" fillId="0" borderId="0" xfId="0" applyFont="1" applyProtection="1"/>
    <xf numFmtId="14" fontId="37" fillId="0" borderId="11" xfId="0" applyNumberFormat="1" applyFont="1" applyBorder="1" applyAlignment="1" applyProtection="1">
      <alignment horizontal="right"/>
    </xf>
    <xf numFmtId="0" fontId="28" fillId="0" borderId="0" xfId="0" applyFont="1" applyAlignment="1" applyProtection="1">
      <alignment horizontal="left" vertical="center"/>
    </xf>
    <xf numFmtId="14" fontId="37" fillId="0" borderId="11" xfId="0" applyNumberFormat="1" applyFont="1" applyBorder="1" applyAlignment="1" applyProtection="1">
      <alignment horizontal="left" vertical="center"/>
    </xf>
    <xf numFmtId="0" fontId="24" fillId="0" borderId="11" xfId="0" applyFont="1" applyBorder="1" applyProtection="1"/>
    <xf numFmtId="0" fontId="25" fillId="0" borderId="0" xfId="0" applyFont="1" applyFill="1" applyBorder="1" applyAlignment="1" applyProtection="1">
      <alignment horizontal="center"/>
    </xf>
    <xf numFmtId="3" fontId="3" fillId="29" borderId="18" xfId="0" applyNumberFormat="1" applyFont="1" applyFill="1" applyBorder="1" applyAlignment="1" applyProtection="1">
      <alignment horizontal="right"/>
      <protection locked="0"/>
    </xf>
    <xf numFmtId="3" fontId="3" fillId="28" borderId="16" xfId="0" applyNumberFormat="1" applyFont="1" applyFill="1" applyBorder="1" applyAlignment="1" applyProtection="1">
      <alignment horizontal="right"/>
      <protection locked="0"/>
    </xf>
    <xf numFmtId="0" fontId="0" fillId="0" borderId="0" xfId="0" applyBorder="1" applyAlignment="1" applyProtection="1">
      <alignment horizontal="center"/>
    </xf>
    <xf numFmtId="0" fontId="32" fillId="0" borderId="43" xfId="0" applyFont="1" applyBorder="1" applyProtection="1"/>
    <xf numFmtId="0" fontId="35" fillId="0" borderId="0" xfId="0" applyFont="1" applyBorder="1" applyAlignment="1" applyProtection="1">
      <alignment horizontal="center"/>
    </xf>
    <xf numFmtId="0" fontId="30" fillId="0" borderId="44" xfId="0" applyFont="1" applyBorder="1" applyAlignment="1" applyProtection="1">
      <alignment horizontal="left"/>
    </xf>
    <xf numFmtId="0" fontId="25" fillId="0" borderId="0" xfId="0" applyFont="1" applyBorder="1" applyAlignment="1" applyProtection="1">
      <alignment horizontal="center"/>
    </xf>
    <xf numFmtId="0" fontId="36" fillId="0" borderId="43" xfId="0" applyFont="1" applyBorder="1" applyProtection="1"/>
    <xf numFmtId="0" fontId="36" fillId="0" borderId="43" xfId="0" applyFont="1" applyBorder="1" applyAlignment="1" applyProtection="1">
      <alignment horizontal="left"/>
    </xf>
    <xf numFmtId="0" fontId="30" fillId="0" borderId="43" xfId="0" applyFont="1" applyBorder="1" applyProtection="1"/>
    <xf numFmtId="0" fontId="30" fillId="0" borderId="45" xfId="0" applyFont="1" applyBorder="1" applyAlignment="1" applyProtection="1">
      <alignment horizontal="left"/>
    </xf>
    <xf numFmtId="0" fontId="47" fillId="24" borderId="12" xfId="47" applyNumberFormat="1" applyFill="1" applyBorder="1" applyAlignment="1" applyProtection="1">
      <alignment vertical="center" wrapText="1"/>
      <protection locked="0"/>
    </xf>
    <xf numFmtId="0" fontId="32" fillId="0" borderId="0" xfId="0" applyFont="1" applyProtection="1"/>
    <xf numFmtId="0" fontId="31" fillId="0" borderId="0" xfId="0" applyFont="1" applyProtection="1"/>
    <xf numFmtId="0" fontId="26" fillId="0" borderId="0" xfId="0" applyFont="1" applyAlignment="1" applyProtection="1">
      <alignment horizontal="center"/>
    </xf>
    <xf numFmtId="0" fontId="0" fillId="0" borderId="0" xfId="0" applyAlignment="1" applyProtection="1">
      <alignment horizontal="right"/>
    </xf>
    <xf numFmtId="0" fontId="26" fillId="0" borderId="0" xfId="0" applyFont="1" applyAlignment="1" applyProtection="1">
      <alignment horizontal="left"/>
    </xf>
    <xf numFmtId="0" fontId="28" fillId="0" borderId="0" xfId="0" applyFont="1" applyBorder="1" applyAlignment="1" applyProtection="1">
      <alignment horizontal="left" vertical="center"/>
    </xf>
    <xf numFmtId="0" fontId="28" fillId="0" borderId="16" xfId="0" applyFont="1" applyBorder="1" applyAlignment="1" applyProtection="1">
      <alignment horizontal="left" vertical="center"/>
    </xf>
    <xf numFmtId="0" fontId="28" fillId="0" borderId="16" xfId="0" applyFont="1" applyBorder="1" applyAlignment="1" applyProtection="1">
      <alignment horizontal="center" vertical="center" wrapText="1"/>
    </xf>
    <xf numFmtId="0" fontId="28" fillId="0" borderId="37" xfId="0" applyFont="1" applyBorder="1" applyAlignment="1" applyProtection="1">
      <alignment horizontal="left" vertical="center"/>
    </xf>
    <xf numFmtId="0" fontId="28" fillId="0" borderId="16" xfId="0" applyFont="1" applyBorder="1" applyAlignment="1" applyProtection="1">
      <alignment horizontal="center" vertical="center"/>
    </xf>
    <xf numFmtId="0" fontId="31" fillId="0" borderId="16" xfId="0" applyFont="1" applyBorder="1" applyAlignment="1" applyProtection="1">
      <alignment horizontal="center" vertical="center" wrapText="1"/>
    </xf>
    <xf numFmtId="0" fontId="31" fillId="26" borderId="16" xfId="0" applyFont="1" applyFill="1" applyBorder="1" applyAlignment="1" applyProtection="1">
      <alignment horizontal="center" vertical="center" wrapText="1"/>
    </xf>
    <xf numFmtId="0" fontId="28" fillId="0" borderId="22" xfId="0" applyFont="1" applyBorder="1" applyProtection="1"/>
    <xf numFmtId="1" fontId="0" fillId="0" borderId="16" xfId="0" applyNumberFormat="1" applyFill="1" applyBorder="1" applyAlignment="1" applyProtection="1">
      <alignment horizontal="center"/>
    </xf>
    <xf numFmtId="164" fontId="0" fillId="26" borderId="16" xfId="0" applyNumberFormat="1" applyFill="1" applyBorder="1" applyAlignment="1" applyProtection="1">
      <alignment horizontal="center"/>
    </xf>
    <xf numFmtId="0" fontId="28" fillId="0" borderId="0" xfId="0" applyFont="1" applyBorder="1" applyAlignment="1" applyProtection="1">
      <alignment horizontal="center"/>
    </xf>
    <xf numFmtId="0" fontId="28" fillId="0" borderId="16" xfId="0" applyFont="1" applyBorder="1" applyAlignment="1" applyProtection="1">
      <alignment horizontal="left"/>
    </xf>
    <xf numFmtId="3" fontId="0" fillId="0" borderId="0" xfId="0" applyNumberFormat="1" applyBorder="1" applyAlignment="1" applyProtection="1">
      <alignment horizontal="center"/>
    </xf>
    <xf numFmtId="0" fontId="28" fillId="0" borderId="16" xfId="0" applyFont="1" applyBorder="1" applyProtection="1"/>
    <xf numFmtId="0" fontId="0" fillId="0" borderId="16" xfId="0" applyBorder="1" applyAlignment="1" applyProtection="1">
      <alignment vertical="center"/>
    </xf>
    <xf numFmtId="14" fontId="0" fillId="0" borderId="16" xfId="0" applyNumberFormat="1" applyBorder="1" applyAlignment="1" applyProtection="1">
      <alignment horizontal="center" vertical="center"/>
    </xf>
    <xf numFmtId="0" fontId="0" fillId="0" borderId="16" xfId="0" applyBorder="1" applyProtection="1"/>
    <xf numFmtId="0" fontId="0" fillId="0" borderId="16" xfId="0" applyFill="1" applyBorder="1" applyAlignment="1" applyProtection="1">
      <alignment vertical="center"/>
    </xf>
    <xf numFmtId="0" fontId="37" fillId="0" borderId="0" xfId="0" applyFont="1" applyAlignment="1" applyProtection="1">
      <alignment horizontal="right" vertical="center"/>
    </xf>
    <xf numFmtId="3" fontId="28" fillId="0" borderId="46" xfId="0" applyNumberFormat="1" applyFont="1" applyFill="1" applyBorder="1" applyAlignment="1" applyProtection="1">
      <alignment horizontal="center" vertical="center" textRotation="90" wrapText="1"/>
    </xf>
    <xf numFmtId="3" fontId="35" fillId="0" borderId="46" xfId="0" applyNumberFormat="1" applyFont="1" applyFill="1" applyBorder="1" applyAlignment="1" applyProtection="1">
      <alignment horizontal="right"/>
    </xf>
    <xf numFmtId="3" fontId="30" fillId="0" borderId="46" xfId="0" applyNumberFormat="1" applyFont="1" applyFill="1" applyBorder="1" applyAlignment="1" applyProtection="1">
      <alignment horizontal="right"/>
    </xf>
    <xf numFmtId="3" fontId="0" fillId="0" borderId="22" xfId="0" applyNumberFormat="1" applyFill="1" applyBorder="1" applyAlignment="1" applyProtection="1">
      <alignment horizontal="right"/>
    </xf>
    <xf numFmtId="3" fontId="0" fillId="24" borderId="47" xfId="0" applyNumberFormat="1" applyFill="1" applyBorder="1" applyAlignment="1" applyProtection="1">
      <alignment horizontal="right"/>
      <protection locked="0"/>
    </xf>
    <xf numFmtId="3" fontId="30" fillId="0" borderId="48" xfId="0" applyNumberFormat="1" applyFont="1" applyBorder="1" applyAlignment="1" applyProtection="1">
      <alignment horizontal="right"/>
    </xf>
    <xf numFmtId="3" fontId="30" fillId="0" borderId="49" xfId="0" applyNumberFormat="1" applyFont="1" applyBorder="1" applyAlignment="1" applyProtection="1">
      <alignment horizontal="right"/>
    </xf>
    <xf numFmtId="3" fontId="35" fillId="29" borderId="16" xfId="0" applyNumberFormat="1" applyFont="1" applyFill="1" applyBorder="1" applyAlignment="1" applyProtection="1">
      <alignment horizontal="right"/>
      <protection locked="0"/>
    </xf>
    <xf numFmtId="0" fontId="37" fillId="27" borderId="0" xfId="0" applyFont="1" applyFill="1" applyAlignment="1" applyProtection="1">
      <alignment horizontal="right" vertical="center"/>
    </xf>
    <xf numFmtId="0" fontId="40" fillId="0" borderId="0" xfId="0" applyFont="1" applyFill="1" applyAlignment="1">
      <alignment horizontal="center"/>
    </xf>
    <xf numFmtId="3" fontId="28" fillId="28" borderId="14" xfId="0" applyNumberFormat="1" applyFont="1" applyFill="1" applyBorder="1" applyAlignment="1" applyProtection="1">
      <alignment horizontal="center" vertical="center"/>
      <protection locked="0"/>
    </xf>
    <xf numFmtId="3" fontId="28" fillId="29" borderId="14" xfId="0" applyNumberFormat="1"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wrapText="1"/>
    </xf>
    <xf numFmtId="3" fontId="0" fillId="29" borderId="46" xfId="0" applyNumberFormat="1" applyFill="1" applyBorder="1" applyAlignment="1" applyProtection="1">
      <alignment horizontal="right"/>
      <protection locked="0"/>
    </xf>
    <xf numFmtId="14" fontId="32" fillId="0" borderId="0" xfId="0" applyNumberFormat="1" applyFont="1" applyBorder="1" applyAlignment="1" applyProtection="1">
      <alignment horizontal="right" vertical="center"/>
    </xf>
    <xf numFmtId="0" fontId="28" fillId="0" borderId="11" xfId="0" applyFont="1" applyFill="1" applyBorder="1" applyAlignment="1" applyProtection="1"/>
    <xf numFmtId="0" fontId="3" fillId="0" borderId="0" xfId="0" applyFont="1" applyAlignment="1" applyProtection="1"/>
    <xf numFmtId="0" fontId="26" fillId="29" borderId="12" xfId="0" applyFont="1" applyFill="1" applyBorder="1" applyAlignment="1" applyProtection="1">
      <alignment horizontal="left" vertical="center" wrapText="1"/>
      <protection locked="0"/>
    </xf>
    <xf numFmtId="0" fontId="26" fillId="29" borderId="30" xfId="0" applyFont="1" applyFill="1" applyBorder="1" applyAlignment="1" applyProtection="1">
      <alignment horizontal="left" vertical="center" wrapText="1"/>
      <protection locked="0"/>
    </xf>
    <xf numFmtId="10" fontId="0" fillId="27" borderId="0" xfId="0" applyNumberFormat="1" applyFill="1" applyProtection="1"/>
    <xf numFmtId="3" fontId="0" fillId="27" borderId="0" xfId="0" applyNumberFormat="1" applyFill="1" applyProtection="1"/>
    <xf numFmtId="0" fontId="35" fillId="0" borderId="0" xfId="0" applyFont="1" applyFill="1" applyAlignment="1" applyProtection="1"/>
    <xf numFmtId="3" fontId="28" fillId="27" borderId="0" xfId="0" applyNumberFormat="1" applyFont="1" applyFill="1" applyProtection="1"/>
    <xf numFmtId="0" fontId="37" fillId="0" borderId="0" xfId="0" applyFont="1" applyFill="1" applyBorder="1" applyAlignment="1" applyProtection="1"/>
    <xf numFmtId="14" fontId="32" fillId="0" borderId="0" xfId="0" applyNumberFormat="1" applyFont="1" applyFill="1" applyBorder="1" applyAlignment="1" applyProtection="1">
      <alignment horizontal="right" vertical="center"/>
    </xf>
    <xf numFmtId="3" fontId="3" fillId="29" borderId="16" xfId="0" applyNumberFormat="1" applyFont="1" applyFill="1" applyBorder="1" applyAlignment="1" applyProtection="1">
      <alignment horizontal="right"/>
      <protection locked="0"/>
    </xf>
    <xf numFmtId="3" fontId="28" fillId="0" borderId="16" xfId="0" applyNumberFormat="1" applyFont="1" applyFill="1" applyBorder="1" applyAlignment="1" applyProtection="1">
      <alignment horizontal="center"/>
    </xf>
    <xf numFmtId="0" fontId="33" fillId="0" borderId="43" xfId="0" applyFont="1" applyBorder="1" applyAlignment="1" applyProtection="1">
      <alignment horizontal="left"/>
    </xf>
    <xf numFmtId="0" fontId="33" fillId="0" borderId="43" xfId="0" applyFont="1" applyFill="1" applyBorder="1" applyAlignment="1" applyProtection="1">
      <alignment horizontal="left"/>
    </xf>
    <xf numFmtId="3" fontId="0" fillId="29" borderId="16" xfId="0" applyNumberFormat="1" applyFill="1" applyBorder="1" applyAlignment="1" applyProtection="1">
      <alignment horizontal="right"/>
      <protection locked="0"/>
    </xf>
    <xf numFmtId="3" fontId="3" fillId="29" borderId="46" xfId="0" applyNumberFormat="1" applyFont="1" applyFill="1" applyBorder="1" applyAlignment="1" applyProtection="1">
      <alignment horizontal="right"/>
      <protection locked="0"/>
    </xf>
    <xf numFmtId="3" fontId="0" fillId="0" borderId="23" xfId="0" applyNumberFormat="1" applyFill="1" applyBorder="1" applyAlignment="1" applyProtection="1">
      <alignment horizontal="right"/>
    </xf>
    <xf numFmtId="9" fontId="0" fillId="0" borderId="24" xfId="0" applyNumberFormat="1" applyFill="1" applyBorder="1" applyAlignment="1" applyProtection="1">
      <alignment horizontal="right"/>
    </xf>
    <xf numFmtId="3" fontId="0" fillId="0" borderId="46" xfId="0" applyNumberFormat="1" applyFill="1" applyBorder="1" applyAlignment="1" applyProtection="1">
      <alignment horizontal="right"/>
    </xf>
    <xf numFmtId="9" fontId="0" fillId="0" borderId="48" xfId="0" applyNumberFormat="1" applyFill="1" applyBorder="1" applyAlignment="1" applyProtection="1">
      <alignment horizontal="right"/>
    </xf>
    <xf numFmtId="3" fontId="30" fillId="0" borderId="54" xfId="0" applyNumberFormat="1" applyFont="1" applyBorder="1" applyAlignment="1" applyProtection="1">
      <alignment horizontal="right"/>
    </xf>
    <xf numFmtId="3" fontId="0" fillId="0" borderId="55" xfId="0" applyNumberFormat="1" applyFill="1" applyBorder="1" applyAlignment="1" applyProtection="1">
      <alignment horizontal="right"/>
    </xf>
    <xf numFmtId="9" fontId="0" fillId="0" borderId="37" xfId="0" applyNumberFormat="1" applyFill="1" applyBorder="1" applyAlignment="1" applyProtection="1">
      <alignment horizontal="right"/>
    </xf>
    <xf numFmtId="3" fontId="25" fillId="0" borderId="46" xfId="0" applyNumberFormat="1" applyFont="1" applyFill="1" applyBorder="1" applyAlignment="1" applyProtection="1">
      <alignment horizontal="right"/>
    </xf>
    <xf numFmtId="3" fontId="28" fillId="0" borderId="16" xfId="0" applyNumberFormat="1" applyFont="1" applyBorder="1" applyAlignment="1" applyProtection="1">
      <alignment horizontal="right"/>
    </xf>
    <xf numFmtId="3" fontId="3" fillId="0" borderId="46" xfId="0" applyNumberFormat="1" applyFont="1" applyFill="1" applyBorder="1" applyAlignment="1" applyProtection="1">
      <alignment horizontal="right"/>
    </xf>
    <xf numFmtId="3" fontId="30" fillId="0" borderId="56" xfId="0" applyNumberFormat="1" applyFont="1" applyBorder="1" applyAlignment="1" applyProtection="1">
      <alignment horizontal="right"/>
    </xf>
    <xf numFmtId="3" fontId="30" fillId="0" borderId="57" xfId="0" applyNumberFormat="1" applyFont="1" applyBorder="1" applyAlignment="1" applyProtection="1">
      <alignment horizontal="right"/>
    </xf>
    <xf numFmtId="0" fontId="0" fillId="0" borderId="0" xfId="0" applyNumberFormat="1" applyFill="1" applyAlignment="1" applyProtection="1"/>
    <xf numFmtId="3" fontId="0" fillId="0" borderId="0" xfId="0" applyNumberFormat="1" applyAlignment="1" applyProtection="1">
      <alignment horizontal="center"/>
    </xf>
    <xf numFmtId="3" fontId="0" fillId="0" borderId="0" xfId="0" applyNumberFormat="1" applyFill="1" applyAlignment="1" applyProtection="1">
      <alignment horizontal="center"/>
    </xf>
    <xf numFmtId="0" fontId="24" fillId="0" borderId="42" xfId="0" applyFont="1" applyFill="1" applyBorder="1" applyProtection="1"/>
    <xf numFmtId="0" fontId="28" fillId="0" borderId="11" xfId="0" applyFont="1" applyFill="1" applyBorder="1" applyProtection="1"/>
    <xf numFmtId="0" fontId="28" fillId="0" borderId="0" xfId="0" applyFont="1" applyAlignment="1" applyProtection="1">
      <alignment horizontal="left"/>
    </xf>
    <xf numFmtId="3" fontId="28" fillId="0" borderId="16" xfId="0" applyNumberFormat="1" applyFont="1" applyFill="1" applyBorder="1" applyAlignment="1" applyProtection="1">
      <alignment vertical="center"/>
    </xf>
    <xf numFmtId="4" fontId="28" fillId="0" borderId="16" xfId="0" applyNumberFormat="1" applyFont="1" applyFill="1" applyBorder="1" applyAlignment="1" applyProtection="1">
      <alignment horizontal="right" vertical="center"/>
    </xf>
    <xf numFmtId="4" fontId="28" fillId="28" borderId="16" xfId="0" applyNumberFormat="1" applyFont="1" applyFill="1" applyBorder="1" applyAlignment="1" applyProtection="1">
      <alignment vertical="center"/>
    </xf>
    <xf numFmtId="3" fontId="28" fillId="0" borderId="22" xfId="0" applyNumberFormat="1" applyFont="1" applyFill="1" applyBorder="1" applyAlignment="1" applyProtection="1">
      <alignment horizontal="center"/>
    </xf>
    <xf numFmtId="3" fontId="28" fillId="0" borderId="0" xfId="0" applyNumberFormat="1" applyFont="1" applyFill="1" applyBorder="1" applyAlignment="1" applyProtection="1">
      <alignment horizontal="center" vertical="center"/>
    </xf>
    <xf numFmtId="164" fontId="28"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3" fontId="0" fillId="24" borderId="58" xfId="0" applyNumberFormat="1" applyFill="1" applyBorder="1" applyAlignment="1" applyProtection="1">
      <alignment horizontal="right"/>
      <protection locked="0"/>
    </xf>
    <xf numFmtId="0" fontId="28" fillId="0" borderId="25" xfId="0" applyFont="1" applyBorder="1" applyAlignment="1" applyProtection="1">
      <alignment horizontal="left"/>
    </xf>
    <xf numFmtId="0" fontId="0" fillId="0" borderId="25" xfId="0" applyBorder="1" applyAlignment="1" applyProtection="1"/>
    <xf numFmtId="3" fontId="35" fillId="0" borderId="23" xfId="0" applyNumberFormat="1" applyFont="1" applyFill="1" applyBorder="1" applyAlignment="1" applyProtection="1">
      <alignment horizontal="right"/>
    </xf>
    <xf numFmtId="0" fontId="3" fillId="0" borderId="43" xfId="0" applyFont="1" applyBorder="1" applyAlignment="1" applyProtection="1">
      <alignment horizontal="right"/>
    </xf>
    <xf numFmtId="3" fontId="35" fillId="0" borderId="16" xfId="0" applyNumberFormat="1" applyFont="1" applyFill="1" applyBorder="1" applyAlignment="1" applyProtection="1">
      <alignment horizontal="right"/>
    </xf>
    <xf numFmtId="3" fontId="3" fillId="0" borderId="16" xfId="0" applyNumberFormat="1" applyFont="1" applyBorder="1" applyAlignment="1" applyProtection="1">
      <alignment horizontal="right"/>
    </xf>
    <xf numFmtId="3" fontId="3" fillId="0" borderId="23" xfId="0" applyNumberFormat="1" applyFont="1" applyBorder="1" applyAlignment="1" applyProtection="1">
      <alignment horizontal="right"/>
    </xf>
    <xf numFmtId="0" fontId="48" fillId="0" borderId="0" xfId="0" applyFont="1" applyFill="1" applyProtection="1"/>
    <xf numFmtId="10" fontId="48" fillId="0" borderId="0" xfId="0" applyNumberFormat="1" applyFont="1" applyProtection="1"/>
    <xf numFmtId="0" fontId="35" fillId="0" borderId="0" xfId="0" applyFont="1" applyFill="1" applyProtection="1"/>
    <xf numFmtId="3" fontId="35" fillId="29" borderId="46" xfId="0" applyNumberFormat="1" applyFont="1" applyFill="1" applyBorder="1" applyAlignment="1" applyProtection="1">
      <alignment horizontal="right"/>
      <protection locked="0"/>
    </xf>
    <xf numFmtId="164" fontId="3" fillId="0" borderId="58" xfId="0" applyNumberFormat="1" applyFont="1" applyFill="1" applyBorder="1" applyAlignment="1" applyProtection="1">
      <alignment horizontal="right"/>
    </xf>
    <xf numFmtId="164" fontId="3" fillId="0" borderId="48" xfId="0" applyNumberFormat="1" applyFont="1" applyFill="1" applyBorder="1" applyAlignment="1" applyProtection="1">
      <alignment horizontal="right"/>
    </xf>
    <xf numFmtId="3" fontId="28" fillId="0" borderId="25" xfId="0" applyNumberFormat="1" applyFont="1" applyFill="1" applyBorder="1" applyAlignment="1" applyProtection="1">
      <alignment horizontal="center"/>
    </xf>
    <xf numFmtId="1" fontId="0" fillId="0" borderId="25" xfId="0" applyNumberFormat="1" applyFill="1" applyBorder="1" applyAlignment="1" applyProtection="1">
      <alignment horizontal="center"/>
    </xf>
    <xf numFmtId="0" fontId="28" fillId="0" borderId="25" xfId="0" applyFont="1" applyFill="1" applyBorder="1" applyAlignment="1" applyProtection="1">
      <alignment horizontal="center"/>
    </xf>
    <xf numFmtId="164" fontId="0" fillId="0" borderId="25" xfId="0" applyNumberFormat="1" applyFill="1" applyBorder="1" applyAlignment="1" applyProtection="1">
      <alignment horizontal="center"/>
    </xf>
    <xf numFmtId="3" fontId="28" fillId="0" borderId="24" xfId="0" applyNumberFormat="1" applyFont="1" applyFill="1" applyBorder="1" applyAlignment="1" applyProtection="1">
      <alignment horizontal="center"/>
    </xf>
    <xf numFmtId="4" fontId="28" fillId="28" borderId="16" xfId="0" applyNumberFormat="1" applyFont="1" applyFill="1" applyBorder="1" applyAlignment="1" applyProtection="1">
      <alignment horizontal="right" vertical="center"/>
      <protection locked="0"/>
    </xf>
    <xf numFmtId="3" fontId="28" fillId="25" borderId="16" xfId="0" applyNumberFormat="1" applyFont="1" applyFill="1" applyBorder="1" applyAlignment="1" applyProtection="1">
      <alignment vertical="center"/>
      <protection locked="0"/>
    </xf>
    <xf numFmtId="3" fontId="3" fillId="29" borderId="59" xfId="0" applyNumberFormat="1" applyFont="1" applyFill="1" applyBorder="1" applyAlignment="1" applyProtection="1">
      <alignment horizontal="right"/>
      <protection locked="0"/>
    </xf>
    <xf numFmtId="3" fontId="3" fillId="29" borderId="24" xfId="0" applyNumberFormat="1" applyFont="1" applyFill="1" applyBorder="1" applyAlignment="1" applyProtection="1">
      <alignment horizontal="right"/>
      <protection locked="0"/>
    </xf>
    <xf numFmtId="3" fontId="3" fillId="29" borderId="60" xfId="0" applyNumberFormat="1" applyFont="1" applyFill="1" applyBorder="1" applyAlignment="1" applyProtection="1">
      <alignment horizontal="right"/>
      <protection locked="0"/>
    </xf>
    <xf numFmtId="0" fontId="3" fillId="0" borderId="0" xfId="59"/>
    <xf numFmtId="3" fontId="3" fillId="0" borderId="16" xfId="0" applyNumberFormat="1" applyFont="1" applyFill="1" applyBorder="1" applyAlignment="1" applyProtection="1">
      <alignment horizontal="right"/>
    </xf>
    <xf numFmtId="3" fontId="3" fillId="29" borderId="22" xfId="0" applyNumberFormat="1" applyFont="1" applyFill="1" applyBorder="1" applyAlignment="1" applyProtection="1">
      <alignment horizontal="right"/>
      <protection locked="0"/>
    </xf>
    <xf numFmtId="3" fontId="0" fillId="0" borderId="0" xfId="0" applyNumberFormat="1" applyAlignment="1" applyProtection="1">
      <alignment vertical="center"/>
    </xf>
    <xf numFmtId="0" fontId="50" fillId="0" borderId="0" xfId="0" applyNumberFormat="1" applyFont="1" applyAlignment="1" applyProtection="1">
      <alignment horizontal="right"/>
    </xf>
    <xf numFmtId="0" fontId="28" fillId="27" borderId="0" xfId="0" applyNumberFormat="1" applyFont="1" applyFill="1" applyAlignment="1" applyProtection="1"/>
    <xf numFmtId="0" fontId="0" fillId="27" borderId="0" xfId="0" applyNumberFormat="1" applyFill="1" applyAlignment="1" applyProtection="1"/>
    <xf numFmtId="0" fontId="3" fillId="27" borderId="0" xfId="0" applyNumberFormat="1" applyFont="1" applyFill="1" applyAlignment="1" applyProtection="1"/>
    <xf numFmtId="0" fontId="45" fillId="27" borderId="0" xfId="0" applyNumberFormat="1" applyFont="1" applyFill="1" applyAlignment="1" applyProtection="1"/>
    <xf numFmtId="0" fontId="39" fillId="27" borderId="0" xfId="0" applyNumberFormat="1" applyFont="1" applyFill="1" applyAlignment="1" applyProtection="1"/>
    <xf numFmtId="3" fontId="3" fillId="27" borderId="16" xfId="0" applyNumberFormat="1" applyFont="1" applyFill="1" applyBorder="1" applyAlignment="1" applyProtection="1">
      <alignment horizontal="right"/>
    </xf>
    <xf numFmtId="9" fontId="0" fillId="27" borderId="24" xfId="0" applyNumberFormat="1" applyFill="1" applyBorder="1" applyAlignment="1" applyProtection="1">
      <alignment horizontal="right"/>
    </xf>
    <xf numFmtId="3" fontId="3" fillId="27" borderId="46" xfId="0" applyNumberFormat="1" applyFont="1" applyFill="1" applyBorder="1" applyAlignment="1" applyProtection="1">
      <alignment horizontal="right"/>
    </xf>
    <xf numFmtId="3" fontId="3" fillId="30" borderId="16" xfId="0" applyNumberFormat="1" applyFont="1" applyFill="1" applyBorder="1" applyAlignment="1" applyProtection="1">
      <alignment horizontal="right"/>
    </xf>
    <xf numFmtId="0" fontId="0" fillId="27" borderId="0" xfId="0" applyFill="1" applyAlignment="1" applyProtection="1">
      <alignment horizontal="center"/>
    </xf>
    <xf numFmtId="14" fontId="0" fillId="27" borderId="0" xfId="0" applyNumberFormat="1" applyFill="1" applyAlignment="1" applyProtection="1">
      <alignment horizontal="left" vertical="top" wrapText="1"/>
    </xf>
    <xf numFmtId="0" fontId="3" fillId="27" borderId="0" xfId="0" applyFont="1" applyFill="1" applyAlignment="1" applyProtection="1"/>
    <xf numFmtId="0" fontId="3" fillId="27" borderId="0" xfId="0" applyFont="1" applyFill="1" applyProtection="1"/>
    <xf numFmtId="0" fontId="48" fillId="27" borderId="0" xfId="0" applyFont="1" applyFill="1" applyProtection="1"/>
    <xf numFmtId="0" fontId="3" fillId="27" borderId="0" xfId="0" applyFont="1" applyFill="1" applyAlignment="1" applyProtection="1">
      <alignment vertical="top" wrapText="1"/>
    </xf>
    <xf numFmtId="3" fontId="3" fillId="0" borderId="0" xfId="59" applyNumberFormat="1"/>
    <xf numFmtId="49" fontId="26" fillId="0" borderId="0" xfId="60" applyNumberFormat="1" applyFont="1" applyFill="1" applyBorder="1" applyAlignment="1" applyProtection="1">
      <alignment vertical="center"/>
    </xf>
    <xf numFmtId="0" fontId="3" fillId="0" borderId="0" xfId="59" applyBorder="1" applyAlignment="1">
      <alignment vertical="center"/>
    </xf>
    <xf numFmtId="0" fontId="28" fillId="0" borderId="22" xfId="60" applyFont="1" applyFill="1" applyBorder="1" applyAlignment="1" applyProtection="1">
      <alignment horizontal="center" vertical="center" wrapText="1"/>
    </xf>
    <xf numFmtId="0" fontId="28" fillId="0" borderId="61" xfId="60" applyFont="1" applyFill="1" applyBorder="1" applyAlignment="1" applyProtection="1">
      <alignment horizontal="center" vertical="center"/>
    </xf>
    <xf numFmtId="0" fontId="28" fillId="0" borderId="37" xfId="60" applyFont="1" applyFill="1" applyBorder="1" applyAlignment="1" applyProtection="1">
      <alignment horizontal="center" vertical="center"/>
    </xf>
    <xf numFmtId="0" fontId="28" fillId="0" borderId="61" xfId="60" applyFont="1" applyFill="1" applyBorder="1" applyAlignment="1" applyProtection="1">
      <alignment horizontal="center" vertical="center" wrapText="1"/>
    </xf>
    <xf numFmtId="0" fontId="28" fillId="0" borderId="62" xfId="60" applyFont="1" applyFill="1" applyBorder="1" applyAlignment="1" applyProtection="1">
      <alignment horizontal="center" vertical="center"/>
    </xf>
    <xf numFmtId="3" fontId="3" fillId="0" borderId="63" xfId="60" applyNumberFormat="1" applyFont="1" applyFill="1" applyBorder="1" applyAlignment="1" applyProtection="1">
      <alignment horizontal="center" vertical="center" wrapText="1"/>
    </xf>
    <xf numFmtId="0" fontId="28" fillId="0" borderId="64" xfId="60" applyFont="1" applyFill="1" applyBorder="1" applyAlignment="1" applyProtection="1">
      <alignment horizontal="center" vertical="center" wrapText="1"/>
    </xf>
    <xf numFmtId="0" fontId="38" fillId="0" borderId="0" xfId="60" applyFont="1" applyFill="1" applyBorder="1" applyAlignment="1" applyProtection="1">
      <alignment horizontal="center" vertical="center"/>
    </xf>
    <xf numFmtId="0" fontId="3" fillId="0" borderId="67" xfId="63" applyFont="1" applyFill="1" applyBorder="1" applyAlignment="1" applyProtection="1">
      <alignment vertical="center" wrapText="1"/>
    </xf>
    <xf numFmtId="3" fontId="28" fillId="0" borderId="39" xfId="60" applyNumberFormat="1" applyFont="1" applyFill="1" applyBorder="1" applyAlignment="1" applyProtection="1">
      <alignment horizontal="center" vertical="center" wrapText="1"/>
    </xf>
    <xf numFmtId="3" fontId="28" fillId="0" borderId="69" xfId="60" applyNumberFormat="1" applyFont="1" applyFill="1" applyBorder="1" applyAlignment="1" applyProtection="1">
      <alignment horizontal="center" vertical="center" wrapText="1"/>
    </xf>
    <xf numFmtId="0" fontId="3" fillId="25" borderId="0" xfId="0" applyFont="1" applyFill="1" applyProtection="1">
      <protection locked="0"/>
    </xf>
    <xf numFmtId="9" fontId="28" fillId="0" borderId="16" xfId="60" applyNumberFormat="1" applyFont="1" applyFill="1" applyBorder="1" applyAlignment="1" applyProtection="1">
      <alignment horizontal="center" vertical="center" wrapText="1"/>
    </xf>
    <xf numFmtId="0" fontId="3" fillId="0" borderId="53" xfId="63" applyFont="1" applyFill="1" applyBorder="1" applyAlignment="1" applyProtection="1">
      <alignment vertical="center" wrapText="1"/>
    </xf>
    <xf numFmtId="0" fontId="3" fillId="0" borderId="0" xfId="63" applyFont="1" applyFill="1" applyBorder="1" applyAlignment="1" applyProtection="1">
      <alignment vertical="center" wrapText="1"/>
    </xf>
    <xf numFmtId="0" fontId="3" fillId="0" borderId="66" xfId="63" applyFont="1" applyFill="1" applyBorder="1" applyAlignment="1" applyProtection="1">
      <alignment vertical="center" wrapText="1"/>
    </xf>
    <xf numFmtId="0" fontId="3" fillId="0" borderId="0" xfId="63" applyFont="1" applyBorder="1" applyAlignment="1" applyProtection="1">
      <alignment vertical="center" wrapText="1"/>
    </xf>
    <xf numFmtId="0" fontId="32" fillId="0" borderId="43" xfId="0" applyFont="1" applyBorder="1" applyAlignment="1" applyProtection="1">
      <alignment horizontal="left"/>
    </xf>
    <xf numFmtId="3" fontId="0" fillId="24" borderId="37" xfId="0" applyNumberFormat="1" applyFill="1" applyBorder="1" applyAlignment="1" applyProtection="1">
      <alignment horizontal="right"/>
      <protection locked="0"/>
    </xf>
    <xf numFmtId="3" fontId="0" fillId="29" borderId="74" xfId="0" applyNumberFormat="1" applyFill="1" applyBorder="1" applyAlignment="1" applyProtection="1">
      <alignment horizontal="right"/>
      <protection locked="0"/>
    </xf>
    <xf numFmtId="3" fontId="0" fillId="29" borderId="75" xfId="0" applyNumberFormat="1" applyFill="1" applyBorder="1" applyAlignment="1" applyProtection="1">
      <alignment horizontal="right"/>
      <protection locked="0"/>
    </xf>
    <xf numFmtId="3" fontId="3" fillId="0" borderId="23" xfId="0" applyNumberFormat="1" applyFont="1" applyFill="1" applyBorder="1" applyAlignment="1" applyProtection="1">
      <alignment horizontal="right"/>
    </xf>
    <xf numFmtId="0" fontId="3" fillId="0" borderId="0" xfId="0" applyNumberFormat="1" applyFont="1" applyBorder="1" applyAlignment="1">
      <alignment horizontal="left" vertical="center" wrapText="1"/>
    </xf>
    <xf numFmtId="3" fontId="28" fillId="0" borderId="48" xfId="0" applyNumberFormat="1" applyFont="1" applyBorder="1" applyAlignment="1" applyProtection="1">
      <alignment horizontal="right"/>
    </xf>
    <xf numFmtId="3" fontId="30" fillId="0" borderId="48" xfId="0" applyNumberFormat="1" applyFont="1" applyFill="1" applyBorder="1" applyAlignment="1" applyProtection="1">
      <alignment horizontal="right"/>
    </xf>
    <xf numFmtId="3" fontId="30" fillId="0" borderId="76" xfId="0" applyNumberFormat="1" applyFont="1" applyBorder="1" applyAlignment="1" applyProtection="1">
      <alignment horizontal="right"/>
    </xf>
    <xf numFmtId="3" fontId="28" fillId="0" borderId="23" xfId="0" applyNumberFormat="1" applyFont="1" applyBorder="1" applyAlignment="1" applyProtection="1">
      <alignment horizontal="right"/>
    </xf>
    <xf numFmtId="3" fontId="28" fillId="0" borderId="16" xfId="0" applyNumberFormat="1" applyFont="1" applyFill="1" applyBorder="1" applyAlignment="1" applyProtection="1">
      <alignment horizontal="right"/>
    </xf>
    <xf numFmtId="9" fontId="28" fillId="0" borderId="24" xfId="0" applyNumberFormat="1" applyFont="1" applyFill="1" applyBorder="1" applyAlignment="1" applyProtection="1">
      <alignment horizontal="right"/>
    </xf>
    <xf numFmtId="3" fontId="28" fillId="0" borderId="46" xfId="0" applyNumberFormat="1" applyFont="1" applyFill="1" applyBorder="1" applyAlignment="1" applyProtection="1">
      <alignment horizontal="right"/>
    </xf>
    <xf numFmtId="164" fontId="3" fillId="0" borderId="46" xfId="0" applyNumberFormat="1" applyFont="1" applyFill="1" applyBorder="1" applyAlignment="1" applyProtection="1">
      <alignment horizontal="right"/>
    </xf>
    <xf numFmtId="0" fontId="32" fillId="0" borderId="43" xfId="0" applyFont="1" applyFill="1" applyBorder="1" applyProtection="1"/>
    <xf numFmtId="0" fontId="35" fillId="0" borderId="0" xfId="0" applyFont="1" applyFill="1" applyBorder="1" applyAlignment="1" applyProtection="1">
      <alignment horizontal="center"/>
    </xf>
    <xf numFmtId="0" fontId="34" fillId="0" borderId="43" xfId="0" applyFont="1" applyFill="1" applyBorder="1" applyAlignment="1" applyProtection="1">
      <alignment horizontal="left"/>
    </xf>
    <xf numFmtId="0" fontId="3" fillId="0" borderId="0" xfId="0" applyFont="1" applyFill="1" applyBorder="1" applyAlignment="1" applyProtection="1">
      <alignment horizontal="center"/>
    </xf>
    <xf numFmtId="0" fontId="32" fillId="0" borderId="43" xfId="0" applyFont="1" applyFill="1" applyBorder="1" applyAlignment="1" applyProtection="1">
      <alignment horizontal="left"/>
    </xf>
    <xf numFmtId="3" fontId="3" fillId="28" borderId="58" xfId="0" applyNumberFormat="1" applyFont="1" applyFill="1" applyBorder="1" applyAlignment="1" applyProtection="1">
      <alignment horizontal="right"/>
      <protection locked="0"/>
    </xf>
    <xf numFmtId="9" fontId="3" fillId="0" borderId="24" xfId="0" applyNumberFormat="1" applyFont="1" applyFill="1" applyBorder="1" applyAlignment="1" applyProtection="1">
      <alignment horizontal="right"/>
    </xf>
    <xf numFmtId="3" fontId="3" fillId="0" borderId="58" xfId="0" applyNumberFormat="1" applyFont="1" applyBorder="1" applyAlignment="1" applyProtection="1">
      <alignment horizontal="right"/>
    </xf>
    <xf numFmtId="3" fontId="28" fillId="0" borderId="0" xfId="60" applyNumberFormat="1" applyFont="1" applyFill="1" applyBorder="1" applyAlignment="1" applyProtection="1">
      <alignment horizontal="center" vertical="center" wrapText="1"/>
    </xf>
    <xf numFmtId="3" fontId="3" fillId="0" borderId="0" xfId="60" applyNumberFormat="1" applyFont="1" applyFill="1" applyBorder="1" applyAlignment="1" applyProtection="1">
      <alignment horizontal="center" vertical="center" wrapText="1"/>
    </xf>
    <xf numFmtId="3" fontId="3" fillId="0" borderId="0" xfId="59" applyNumberFormat="1" applyFill="1" applyBorder="1" applyAlignment="1">
      <alignment horizontal="center" vertical="center"/>
    </xf>
    <xf numFmtId="3" fontId="28" fillId="0" borderId="0" xfId="60" applyNumberFormat="1" applyFont="1" applyFill="1" applyBorder="1" applyAlignment="1" applyProtection="1">
      <alignment horizontal="center" vertical="center"/>
    </xf>
    <xf numFmtId="0" fontId="3" fillId="0" borderId="30" xfId="0" applyFont="1" applyBorder="1" applyAlignment="1" applyProtection="1">
      <alignment horizontal="center" vertical="center"/>
    </xf>
    <xf numFmtId="3" fontId="28" fillId="0" borderId="0" xfId="0" applyNumberFormat="1" applyFont="1" applyBorder="1" applyAlignment="1" applyProtection="1">
      <alignment horizontal="center"/>
    </xf>
    <xf numFmtId="3" fontId="28" fillId="0" borderId="16" xfId="0" applyNumberFormat="1" applyFont="1" applyBorder="1" applyAlignment="1" applyProtection="1">
      <alignment horizontal="center"/>
    </xf>
    <xf numFmtId="164" fontId="28" fillId="32" borderId="32" xfId="0" applyNumberFormat="1" applyFont="1" applyFill="1" applyBorder="1" applyAlignment="1" applyProtection="1">
      <alignment horizontal="center" vertical="center"/>
    </xf>
    <xf numFmtId="0" fontId="31" fillId="0" borderId="43" xfId="0" applyFont="1" applyBorder="1" applyProtection="1"/>
    <xf numFmtId="0" fontId="28" fillId="0" borderId="15" xfId="0" applyFont="1" applyBorder="1" applyAlignment="1" applyProtection="1">
      <alignment horizontal="left"/>
    </xf>
    <xf numFmtId="14" fontId="37" fillId="0" borderId="0" xfId="0" applyNumberFormat="1" applyFont="1" applyBorder="1" applyAlignment="1" applyProtection="1">
      <alignment horizontal="right" vertical="center"/>
    </xf>
    <xf numFmtId="0" fontId="37" fillId="0" borderId="0" xfId="0" applyFont="1" applyBorder="1" applyAlignment="1" applyProtection="1">
      <alignment horizontal="left" vertical="center"/>
    </xf>
    <xf numFmtId="3" fontId="35" fillId="28" borderId="46" xfId="0" applyNumberFormat="1" applyFont="1" applyFill="1" applyBorder="1" applyAlignment="1" applyProtection="1">
      <alignment horizontal="right"/>
      <protection locked="0"/>
    </xf>
    <xf numFmtId="3" fontId="28" fillId="0" borderId="58" xfId="0" applyNumberFormat="1" applyFont="1" applyFill="1" applyBorder="1" applyAlignment="1" applyProtection="1">
      <alignment horizontal="right"/>
      <protection locked="0"/>
    </xf>
    <xf numFmtId="3" fontId="28" fillId="0" borderId="16" xfId="0" applyNumberFormat="1" applyFont="1" applyFill="1" applyBorder="1" applyAlignment="1" applyProtection="1">
      <alignment horizontal="right"/>
      <protection locked="0"/>
    </xf>
    <xf numFmtId="3" fontId="28" fillId="28" borderId="16" xfId="0" applyNumberFormat="1" applyFont="1" applyFill="1" applyBorder="1" applyAlignment="1" applyProtection="1">
      <alignment vertical="center"/>
      <protection locked="0"/>
    </xf>
    <xf numFmtId="3" fontId="28" fillId="32" borderId="16" xfId="0" applyNumberFormat="1" applyFont="1" applyFill="1" applyBorder="1" applyAlignment="1" applyProtection="1">
      <alignment horizontal="center"/>
    </xf>
    <xf numFmtId="1" fontId="0" fillId="32" borderId="16" xfId="0" applyNumberFormat="1" applyFill="1" applyBorder="1" applyAlignment="1" applyProtection="1">
      <alignment horizontal="center"/>
    </xf>
    <xf numFmtId="3" fontId="28" fillId="33" borderId="13" xfId="0" applyNumberFormat="1" applyFont="1" applyFill="1" applyBorder="1" applyAlignment="1" applyProtection="1">
      <alignment horizontal="center" vertical="center"/>
    </xf>
    <xf numFmtId="3" fontId="28" fillId="33" borderId="14" xfId="0" applyNumberFormat="1" applyFont="1" applyFill="1" applyBorder="1" applyAlignment="1" applyProtection="1">
      <alignment horizontal="center" vertical="center"/>
    </xf>
    <xf numFmtId="0" fontId="28" fillId="0" borderId="0" xfId="59" applyFont="1" applyFill="1" applyBorder="1" applyAlignment="1">
      <alignment horizontal="center" vertical="center"/>
    </xf>
    <xf numFmtId="0" fontId="28" fillId="0" borderId="0" xfId="60" applyFont="1" applyFill="1" applyBorder="1" applyAlignment="1" applyProtection="1">
      <alignment horizontal="center" vertical="center"/>
    </xf>
    <xf numFmtId="3" fontId="3" fillId="0" borderId="66" xfId="60" applyNumberFormat="1" applyFont="1" applyFill="1" applyBorder="1" applyAlignment="1" applyProtection="1">
      <alignment horizontal="center" vertical="center" wrapText="1"/>
      <protection locked="0"/>
    </xf>
    <xf numFmtId="4" fontId="28" fillId="0" borderId="0" xfId="60" applyNumberFormat="1" applyFont="1" applyFill="1" applyBorder="1" applyAlignment="1" applyProtection="1">
      <alignment horizontal="center" vertical="center"/>
    </xf>
    <xf numFmtId="3" fontId="0" fillId="24" borderId="24" xfId="0" applyNumberFormat="1" applyFill="1" applyBorder="1" applyAlignment="1" applyProtection="1">
      <alignment horizontal="right"/>
      <protection locked="0"/>
    </xf>
    <xf numFmtId="3" fontId="35" fillId="24" borderId="24" xfId="0" applyNumberFormat="1" applyFont="1" applyFill="1" applyBorder="1" applyAlignment="1" applyProtection="1">
      <alignment horizontal="right"/>
      <protection locked="0"/>
    </xf>
    <xf numFmtId="3" fontId="30" fillId="0" borderId="127" xfId="0" applyNumberFormat="1" applyFont="1" applyBorder="1" applyAlignment="1" applyProtection="1">
      <alignment horizontal="right"/>
    </xf>
    <xf numFmtId="3" fontId="0" fillId="24" borderId="128" xfId="0" applyNumberFormat="1" applyFill="1" applyBorder="1" applyAlignment="1" applyProtection="1">
      <alignment horizontal="right"/>
      <protection locked="0"/>
    </xf>
    <xf numFmtId="3" fontId="25" fillId="24" borderId="24" xfId="0" applyNumberFormat="1" applyFont="1" applyFill="1" applyBorder="1" applyAlignment="1" applyProtection="1">
      <alignment horizontal="right"/>
      <protection locked="0"/>
    </xf>
    <xf numFmtId="3" fontId="28" fillId="0" borderId="24" xfId="0" applyNumberFormat="1" applyFont="1" applyBorder="1" applyAlignment="1" applyProtection="1">
      <alignment horizontal="right"/>
    </xf>
    <xf numFmtId="3" fontId="3" fillId="28" borderId="51" xfId="0" applyNumberFormat="1" applyFont="1" applyFill="1" applyBorder="1" applyAlignment="1" applyProtection="1">
      <alignment horizontal="right"/>
      <protection locked="0"/>
    </xf>
    <xf numFmtId="3" fontId="30" fillId="0" borderId="129" xfId="0" applyNumberFormat="1" applyFont="1" applyBorder="1" applyAlignment="1" applyProtection="1">
      <alignment horizontal="right"/>
    </xf>
    <xf numFmtId="3" fontId="35" fillId="28" borderId="24" xfId="0" applyNumberFormat="1" applyFont="1" applyFill="1" applyBorder="1" applyAlignment="1" applyProtection="1">
      <alignment horizontal="right"/>
      <protection locked="0"/>
    </xf>
    <xf numFmtId="3" fontId="3" fillId="28" borderId="24" xfId="0" applyNumberFormat="1" applyFont="1" applyFill="1" applyBorder="1" applyAlignment="1" applyProtection="1">
      <alignment horizontal="right"/>
      <protection locked="0"/>
    </xf>
    <xf numFmtId="3" fontId="28" fillId="0" borderId="25" xfId="0" applyNumberFormat="1" applyFont="1" applyBorder="1" applyAlignment="1" applyProtection="1">
      <alignment horizontal="right"/>
    </xf>
    <xf numFmtId="3" fontId="0" fillId="29" borderId="37" xfId="0" applyNumberFormat="1" applyFill="1" applyBorder="1" applyAlignment="1" applyProtection="1">
      <alignment horizontal="right"/>
      <protection locked="0"/>
    </xf>
    <xf numFmtId="3" fontId="30" fillId="0" borderId="130" xfId="0" applyNumberFormat="1" applyFont="1" applyBorder="1" applyAlignment="1" applyProtection="1">
      <alignment horizontal="right"/>
    </xf>
    <xf numFmtId="3" fontId="28" fillId="34" borderId="39" xfId="60" applyNumberFormat="1" applyFont="1" applyFill="1" applyBorder="1" applyAlignment="1" applyProtection="1">
      <alignment horizontal="center" vertical="center" wrapText="1"/>
    </xf>
    <xf numFmtId="0" fontId="40" fillId="0" borderId="0" xfId="0" applyFont="1" applyFill="1" applyAlignment="1">
      <alignment horizontal="center" vertical="center"/>
    </xf>
    <xf numFmtId="0" fontId="28" fillId="35" borderId="0" xfId="0" applyFont="1" applyFill="1" applyProtection="1"/>
    <xf numFmtId="0" fontId="0" fillId="0" borderId="0" xfId="0" applyBorder="1" applyAlignment="1" applyProtection="1">
      <alignment vertical="center" wrapText="1"/>
      <protection locked="0"/>
    </xf>
    <xf numFmtId="0" fontId="3" fillId="0" borderId="66" xfId="63" applyFont="1" applyFill="1" applyBorder="1" applyAlignment="1" applyProtection="1">
      <alignment vertical="center" wrapText="1"/>
      <protection locked="0"/>
    </xf>
    <xf numFmtId="3" fontId="3" fillId="29" borderId="74" xfId="0" applyNumberFormat="1" applyFont="1" applyFill="1" applyBorder="1" applyAlignment="1" applyProtection="1">
      <alignment horizontal="right"/>
      <protection locked="0"/>
    </xf>
    <xf numFmtId="3" fontId="0" fillId="29" borderId="132" xfId="0" applyNumberFormat="1" applyFill="1" applyBorder="1" applyAlignment="1" applyProtection="1">
      <alignment horizontal="right"/>
      <protection locked="0"/>
    </xf>
    <xf numFmtId="3" fontId="35" fillId="0" borderId="16" xfId="0" applyNumberFormat="1" applyFont="1" applyFill="1" applyBorder="1" applyAlignment="1" applyProtection="1">
      <alignment horizontal="right"/>
      <protection locked="0"/>
    </xf>
    <xf numFmtId="3" fontId="35" fillId="0" borderId="22" xfId="0" applyNumberFormat="1" applyFont="1" applyFill="1" applyBorder="1" applyAlignment="1" applyProtection="1">
      <alignment horizontal="right"/>
    </xf>
    <xf numFmtId="3" fontId="28" fillId="0" borderId="48" xfId="0" applyNumberFormat="1" applyFont="1" applyFill="1" applyBorder="1" applyAlignment="1" applyProtection="1">
      <alignment horizontal="right"/>
    </xf>
    <xf numFmtId="3" fontId="30" fillId="0" borderId="57" xfId="0" applyNumberFormat="1" applyFont="1" applyFill="1" applyBorder="1" applyAlignment="1" applyProtection="1">
      <alignment horizontal="right"/>
    </xf>
    <xf numFmtId="3" fontId="30" fillId="0" borderId="54" xfId="0" applyNumberFormat="1" applyFont="1" applyFill="1" applyBorder="1" applyAlignment="1" applyProtection="1">
      <alignment horizontal="right"/>
    </xf>
    <xf numFmtId="0" fontId="3" fillId="0" borderId="16" xfId="0" applyFont="1" applyBorder="1" applyAlignment="1" applyProtection="1">
      <alignment vertical="center"/>
    </xf>
    <xf numFmtId="4" fontId="28" fillId="0" borderId="16" xfId="0" applyNumberFormat="1" applyFont="1" applyFill="1" applyBorder="1" applyAlignment="1" applyProtection="1">
      <alignment horizontal="right" vertical="center"/>
      <protection locked="0"/>
    </xf>
    <xf numFmtId="3" fontId="28" fillId="0" borderId="16" xfId="0" applyNumberFormat="1" applyFont="1" applyFill="1" applyBorder="1" applyAlignment="1" applyProtection="1">
      <alignment horizontal="center"/>
    </xf>
    <xf numFmtId="4" fontId="28" fillId="32" borderId="16" xfId="0" applyNumberFormat="1" applyFont="1" applyFill="1" applyBorder="1" applyAlignment="1" applyProtection="1">
      <alignment horizontal="right" vertical="center"/>
      <protection locked="0"/>
    </xf>
    <xf numFmtId="3" fontId="35" fillId="29" borderId="0" xfId="0" applyNumberFormat="1" applyFont="1" applyFill="1" applyBorder="1" applyAlignment="1" applyProtection="1">
      <alignment horizontal="right"/>
      <protection locked="0"/>
    </xf>
    <xf numFmtId="4" fontId="28" fillId="31" borderId="70" xfId="60" applyNumberFormat="1" applyFont="1" applyFill="1" applyBorder="1" applyAlignment="1" applyProtection="1">
      <alignment horizontal="center" vertical="center"/>
    </xf>
    <xf numFmtId="9" fontId="0" fillId="0" borderId="51" xfId="0" applyNumberFormat="1" applyFill="1" applyBorder="1" applyAlignment="1" applyProtection="1">
      <alignment horizontal="right"/>
    </xf>
    <xf numFmtId="3" fontId="35" fillId="0" borderId="52" xfId="0" applyNumberFormat="1" applyFont="1" applyFill="1" applyBorder="1" applyAlignment="1" applyProtection="1">
      <alignment horizontal="right"/>
    </xf>
    <xf numFmtId="3" fontId="35" fillId="0" borderId="58" xfId="0" applyNumberFormat="1" applyFont="1" applyFill="1" applyBorder="1" applyAlignment="1" applyProtection="1">
      <alignment horizontal="right"/>
    </xf>
    <xf numFmtId="3" fontId="35" fillId="29" borderId="52" xfId="0" applyNumberFormat="1" applyFont="1" applyFill="1" applyBorder="1" applyAlignment="1" applyProtection="1">
      <alignment horizontal="right"/>
      <protection locked="0"/>
    </xf>
    <xf numFmtId="3" fontId="35" fillId="28" borderId="58" xfId="0" applyNumberFormat="1" applyFont="1" applyFill="1" applyBorder="1" applyAlignment="1" applyProtection="1">
      <alignment horizontal="right"/>
      <protection locked="0"/>
    </xf>
    <xf numFmtId="0" fontId="28" fillId="0" borderId="134" xfId="0" applyFont="1" applyBorder="1" applyAlignment="1" applyProtection="1">
      <alignment horizontal="center"/>
    </xf>
    <xf numFmtId="0" fontId="28" fillId="0" borderId="135" xfId="0" applyFont="1" applyBorder="1" applyProtection="1"/>
    <xf numFmtId="164" fontId="3" fillId="0" borderId="136" xfId="0" applyNumberFormat="1" applyFont="1" applyFill="1" applyBorder="1" applyAlignment="1" applyProtection="1">
      <alignment horizontal="right"/>
    </xf>
    <xf numFmtId="9" fontId="0" fillId="0" borderId="56" xfId="0" applyNumberFormat="1" applyFill="1" applyBorder="1" applyAlignment="1" applyProtection="1">
      <alignment horizontal="right"/>
    </xf>
    <xf numFmtId="0" fontId="28" fillId="0" borderId="133" xfId="0" applyFont="1" applyFill="1" applyBorder="1" applyAlignment="1" applyProtection="1">
      <alignment horizontal="left"/>
    </xf>
    <xf numFmtId="0" fontId="31" fillId="0" borderId="133" xfId="0" applyFont="1" applyFill="1" applyBorder="1" applyAlignment="1" applyProtection="1">
      <alignment horizontal="left"/>
    </xf>
    <xf numFmtId="3" fontId="28" fillId="29" borderId="133" xfId="0" applyNumberFormat="1" applyFont="1" applyFill="1" applyBorder="1" applyAlignment="1" applyProtection="1">
      <alignment horizontal="right"/>
      <protection locked="0"/>
    </xf>
    <xf numFmtId="3" fontId="28" fillId="0" borderId="133" xfId="0" applyNumberFormat="1" applyFont="1" applyFill="1" applyBorder="1" applyAlignment="1" applyProtection="1">
      <alignment horizontal="right"/>
    </xf>
    <xf numFmtId="164" fontId="28" fillId="0" borderId="133" xfId="0" applyNumberFormat="1" applyFont="1" applyFill="1" applyBorder="1" applyAlignment="1" applyProtection="1">
      <alignment horizontal="right"/>
    </xf>
    <xf numFmtId="9" fontId="28" fillId="0" borderId="133" xfId="0" applyNumberFormat="1" applyFont="1" applyFill="1" applyBorder="1" applyAlignment="1" applyProtection="1">
      <alignment horizontal="right"/>
    </xf>
    <xf numFmtId="3" fontId="28" fillId="28" borderId="133" xfId="0" applyNumberFormat="1" applyFont="1" applyFill="1" applyBorder="1" applyAlignment="1" applyProtection="1">
      <alignment horizontal="right"/>
      <protection locked="0"/>
    </xf>
    <xf numFmtId="3" fontId="3" fillId="28" borderId="16" xfId="0" applyNumberFormat="1" applyFont="1" applyFill="1" applyBorder="1" applyAlignment="1" applyProtection="1">
      <alignment horizontal="right"/>
    </xf>
    <xf numFmtId="3" fontId="3" fillId="29" borderId="16" xfId="0" applyNumberFormat="1" applyFont="1" applyFill="1" applyBorder="1" applyAlignment="1" applyProtection="1">
      <alignment horizontal="right"/>
    </xf>
    <xf numFmtId="3" fontId="3" fillId="29" borderId="24" xfId="0" applyNumberFormat="1" applyFont="1" applyFill="1" applyBorder="1" applyAlignment="1" applyProtection="1">
      <alignment horizontal="right"/>
    </xf>
    <xf numFmtId="3" fontId="28" fillId="0" borderId="0" xfId="0" applyNumberFormat="1" applyFont="1" applyProtection="1"/>
    <xf numFmtId="0" fontId="26" fillId="24" borderId="137" xfId="0" applyFont="1" applyFill="1" applyBorder="1" applyAlignment="1" applyProtection="1">
      <alignment vertical="center" wrapText="1"/>
      <protection locked="0"/>
    </xf>
    <xf numFmtId="0" fontId="3" fillId="0" borderId="137" xfId="0" applyFont="1" applyBorder="1" applyAlignment="1">
      <alignment horizontal="left" vertical="center" wrapText="1"/>
    </xf>
    <xf numFmtId="0" fontId="28" fillId="0" borderId="0" xfId="0" applyFont="1" applyFill="1" applyAlignment="1" applyProtection="1"/>
    <xf numFmtId="0" fontId="0" fillId="0" borderId="0" xfId="0" applyFill="1" applyAlignment="1" applyProtection="1"/>
    <xf numFmtId="0" fontId="3" fillId="0" borderId="0" xfId="0" applyFont="1" applyFill="1" applyAlignment="1" applyProtection="1"/>
    <xf numFmtId="0" fontId="28" fillId="0" borderId="0" xfId="0" applyFont="1" applyFill="1" applyBorder="1" applyAlignment="1" applyProtection="1">
      <alignment horizontal="center" vertical="center"/>
    </xf>
    <xf numFmtId="10" fontId="23" fillId="0" borderId="139" xfId="0" applyNumberFormat="1" applyFont="1" applyFill="1" applyBorder="1" applyAlignment="1" applyProtection="1">
      <alignment vertical="center"/>
    </xf>
    <xf numFmtId="0" fontId="48" fillId="0" borderId="0" xfId="0" applyFont="1" applyAlignment="1">
      <alignment wrapText="1"/>
    </xf>
    <xf numFmtId="0" fontId="40" fillId="0" borderId="0" xfId="0" applyFont="1" applyFill="1" applyAlignment="1">
      <alignment horizontal="center" wrapText="1"/>
    </xf>
    <xf numFmtId="3" fontId="28" fillId="28" borderId="37" xfId="0" applyNumberFormat="1" applyFont="1" applyFill="1" applyBorder="1" applyAlignment="1" applyProtection="1">
      <alignment horizontal="center"/>
      <protection locked="0"/>
    </xf>
    <xf numFmtId="3" fontId="28" fillId="28" borderId="16" xfId="0" applyNumberFormat="1" applyFont="1" applyFill="1" applyBorder="1" applyAlignment="1" applyProtection="1">
      <alignment horizontal="center"/>
      <protection locked="0"/>
    </xf>
    <xf numFmtId="0" fontId="28" fillId="27" borderId="0" xfId="60" applyFont="1" applyFill="1" applyBorder="1" applyAlignment="1" applyProtection="1">
      <alignment horizontal="left" vertical="center"/>
    </xf>
    <xf numFmtId="4" fontId="3" fillId="0" borderId="66" xfId="59" applyNumberFormat="1" applyBorder="1" applyAlignment="1">
      <alignment horizontal="center" vertical="center"/>
    </xf>
    <xf numFmtId="3" fontId="3" fillId="0" borderId="71" xfId="60" applyNumberFormat="1" applyFont="1" applyFill="1" applyBorder="1" applyAlignment="1" applyProtection="1">
      <alignment horizontal="center" vertical="center" wrapText="1"/>
    </xf>
    <xf numFmtId="3" fontId="28" fillId="36" borderId="39" xfId="60" applyNumberFormat="1" applyFont="1" applyFill="1" applyBorder="1" applyAlignment="1" applyProtection="1">
      <alignment horizontal="center" vertical="center" wrapText="1"/>
    </xf>
    <xf numFmtId="0" fontId="3" fillId="0" borderId="145" xfId="63" applyFont="1" applyFill="1" applyBorder="1" applyAlignment="1" applyProtection="1">
      <alignment vertical="center" wrapText="1"/>
    </xf>
    <xf numFmtId="0" fontId="3" fillId="0" borderId="146" xfId="63" applyFont="1" applyFill="1" applyBorder="1" applyAlignment="1" applyProtection="1">
      <alignment vertical="center" wrapText="1"/>
    </xf>
    <xf numFmtId="3" fontId="3" fillId="0" borderId="71" xfId="6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xf numFmtId="0" fontId="0" fillId="0" borderId="0" xfId="0" applyNumberFormat="1" applyFill="1" applyBorder="1" applyAlignment="1" applyProtection="1"/>
    <xf numFmtId="166" fontId="0" fillId="0" borderId="0" xfId="0" applyNumberFormat="1" applyFill="1" applyBorder="1" applyAlignment="1" applyProtection="1"/>
    <xf numFmtId="3" fontId="0" fillId="0" borderId="0" xfId="0" applyNumberFormat="1" applyFill="1" applyBorder="1" applyAlignment="1" applyProtection="1"/>
    <xf numFmtId="0" fontId="50" fillId="0" borderId="0" xfId="0" applyNumberFormat="1" applyFont="1" applyFill="1" applyBorder="1" applyAlignment="1" applyProtection="1">
      <alignment horizontal="right"/>
    </xf>
    <xf numFmtId="3" fontId="3" fillId="0" borderId="0" xfId="0" applyNumberFormat="1" applyFont="1" applyFill="1" applyBorder="1" applyAlignment="1" applyProtection="1"/>
    <xf numFmtId="0" fontId="3" fillId="0" borderId="16" xfId="0" applyFont="1" applyFill="1" applyBorder="1" applyAlignment="1" applyProtection="1">
      <alignment vertical="center" wrapText="1"/>
    </xf>
    <xf numFmtId="3" fontId="0" fillId="0" borderId="141" xfId="0" applyNumberFormat="1" applyFill="1" applyBorder="1" applyAlignment="1" applyProtection="1">
      <alignment horizontal="right"/>
    </xf>
    <xf numFmtId="164" fontId="3" fillId="0" borderId="147" xfId="0" applyNumberFormat="1" applyFont="1" applyFill="1" applyBorder="1" applyAlignment="1" applyProtection="1">
      <alignment horizontal="right"/>
    </xf>
    <xf numFmtId="3" fontId="25" fillId="24" borderId="0" xfId="0" applyNumberFormat="1" applyFont="1" applyFill="1" applyBorder="1" applyAlignment="1" applyProtection="1">
      <alignment horizontal="right"/>
      <protection locked="0"/>
    </xf>
    <xf numFmtId="3" fontId="25" fillId="24" borderId="46" xfId="0" applyNumberFormat="1" applyFont="1" applyFill="1" applyBorder="1" applyAlignment="1" applyProtection="1">
      <alignment horizontal="right"/>
      <protection locked="0"/>
    </xf>
    <xf numFmtId="3" fontId="0" fillId="29" borderId="0" xfId="0" applyNumberFormat="1" applyFill="1" applyBorder="1" applyAlignment="1" applyProtection="1">
      <alignment horizontal="right"/>
      <protection locked="0"/>
    </xf>
    <xf numFmtId="3" fontId="0" fillId="0" borderId="148" xfId="0" applyNumberFormat="1" applyFill="1" applyBorder="1" applyAlignment="1" applyProtection="1">
      <alignment horizontal="right"/>
    </xf>
    <xf numFmtId="3" fontId="0" fillId="29" borderId="149" xfId="0" applyNumberFormat="1" applyFill="1" applyBorder="1" applyAlignment="1" applyProtection="1">
      <alignment horizontal="right"/>
      <protection locked="0"/>
    </xf>
    <xf numFmtId="3" fontId="0" fillId="29" borderId="143" xfId="0" applyNumberFormat="1" applyFill="1" applyBorder="1" applyAlignment="1" applyProtection="1">
      <alignment horizontal="right"/>
      <protection locked="0"/>
    </xf>
    <xf numFmtId="3" fontId="3" fillId="29" borderId="0" xfId="0" applyNumberFormat="1" applyFont="1" applyFill="1" applyBorder="1" applyAlignment="1" applyProtection="1">
      <alignment horizontal="right"/>
      <protection locked="0"/>
    </xf>
    <xf numFmtId="3" fontId="0" fillId="0" borderId="43" xfId="0" applyNumberFormat="1" applyFill="1" applyBorder="1" applyAlignment="1" applyProtection="1">
      <alignment horizontal="right"/>
    </xf>
    <xf numFmtId="3" fontId="3" fillId="29" borderId="143" xfId="0" applyNumberFormat="1" applyFont="1" applyFill="1" applyBorder="1" applyAlignment="1" applyProtection="1">
      <alignment horizontal="right"/>
      <protection locked="0"/>
    </xf>
    <xf numFmtId="3" fontId="0" fillId="0" borderId="147" xfId="0" applyNumberFormat="1" applyFill="1" applyBorder="1" applyAlignment="1" applyProtection="1">
      <alignment horizontal="right"/>
    </xf>
    <xf numFmtId="0" fontId="3" fillId="0" borderId="16" xfId="0" applyFont="1" applyBorder="1" applyAlignment="1" applyProtection="1">
      <alignment vertical="center" wrapText="1"/>
    </xf>
    <xf numFmtId="0" fontId="28" fillId="0" borderId="0" xfId="60" applyFont="1" applyFill="1" applyBorder="1" applyAlignment="1" applyProtection="1">
      <alignment horizontal="center" vertical="center" wrapText="1"/>
    </xf>
    <xf numFmtId="0" fontId="28" fillId="0" borderId="66" xfId="60" applyFont="1" applyFill="1" applyBorder="1" applyAlignment="1" applyProtection="1">
      <alignment horizontal="center" vertical="center" wrapText="1"/>
    </xf>
    <xf numFmtId="0" fontId="52" fillId="0" borderId="0" xfId="61" applyFont="1" applyAlignment="1">
      <alignment vertical="center"/>
    </xf>
    <xf numFmtId="0" fontId="2" fillId="0" borderId="0" xfId="61" applyFont="1" applyAlignment="1">
      <alignment vertical="center"/>
    </xf>
    <xf numFmtId="0" fontId="55" fillId="0" borderId="0" xfId="61" applyFont="1" applyAlignment="1">
      <alignment vertical="center"/>
    </xf>
    <xf numFmtId="0" fontId="2" fillId="0" borderId="153" xfId="61" applyFont="1" applyBorder="1" applyAlignment="1">
      <alignment horizontal="center" vertical="center"/>
    </xf>
    <xf numFmtId="0" fontId="2" fillId="0" borderId="137" xfId="61" applyFont="1" applyBorder="1" applyAlignment="1">
      <alignment horizontal="center" vertical="center"/>
    </xf>
    <xf numFmtId="0" fontId="2" fillId="0" borderId="153" xfId="61" applyFont="1" applyBorder="1" applyAlignment="1" applyProtection="1">
      <alignment vertical="center"/>
      <protection locked="0"/>
    </xf>
    <xf numFmtId="3" fontId="3" fillId="38" borderId="137" xfId="67" applyNumberFormat="1" applyFont="1" applyFill="1" applyBorder="1" applyAlignment="1" applyProtection="1">
      <alignment vertical="center"/>
      <protection locked="0"/>
    </xf>
    <xf numFmtId="0" fontId="54" fillId="0" borderId="0" xfId="61" applyFont="1" applyAlignment="1">
      <alignment vertical="center"/>
    </xf>
    <xf numFmtId="0" fontId="53" fillId="0" borderId="153" xfId="61" applyFont="1" applyBorder="1" applyAlignment="1" applyProtection="1">
      <alignment vertical="center"/>
    </xf>
    <xf numFmtId="3" fontId="53" fillId="0" borderId="137" xfId="67" applyNumberFormat="1" applyFont="1" applyFill="1" applyBorder="1" applyAlignment="1" applyProtection="1">
      <alignment vertical="center"/>
    </xf>
    <xf numFmtId="0" fontId="2" fillId="0" borderId="155" xfId="61" applyFont="1" applyBorder="1" applyAlignment="1">
      <alignment vertical="center"/>
    </xf>
    <xf numFmtId="0" fontId="2" fillId="0" borderId="0" xfId="61" applyFont="1" applyBorder="1" applyAlignment="1">
      <alignment vertical="center"/>
    </xf>
    <xf numFmtId="0" fontId="2" fillId="0" borderId="67" xfId="61" applyFont="1" applyBorder="1" applyAlignment="1">
      <alignment vertical="center"/>
    </xf>
    <xf numFmtId="3" fontId="2" fillId="38" borderId="137" xfId="61" applyNumberFormat="1" applyFont="1" applyFill="1" applyBorder="1" applyAlignment="1" applyProtection="1">
      <alignment vertical="center"/>
      <protection locked="0"/>
    </xf>
    <xf numFmtId="3" fontId="53" fillId="0" borderId="137" xfId="61" applyNumberFormat="1" applyFont="1" applyFill="1" applyBorder="1" applyAlignment="1" applyProtection="1">
      <alignment vertical="center"/>
    </xf>
    <xf numFmtId="0" fontId="53" fillId="0" borderId="153" xfId="61" applyFont="1" applyBorder="1" applyAlignment="1">
      <alignment vertical="center"/>
    </xf>
    <xf numFmtId="3" fontId="53" fillId="0" borderId="137" xfId="61" applyNumberFormat="1" applyFont="1" applyFill="1" applyBorder="1" applyAlignment="1">
      <alignment vertical="center"/>
    </xf>
    <xf numFmtId="0" fontId="53" fillId="0" borderId="156" xfId="61" applyFont="1" applyBorder="1" applyAlignment="1">
      <alignment vertical="center"/>
    </xf>
    <xf numFmtId="3" fontId="53" fillId="0" borderId="77" xfId="61" applyNumberFormat="1" applyFont="1" applyBorder="1" applyAlignment="1">
      <alignment vertical="center"/>
    </xf>
    <xf numFmtId="0" fontId="2" fillId="0" borderId="153" xfId="61" applyFont="1" applyBorder="1" applyAlignment="1">
      <alignment vertical="center"/>
    </xf>
    <xf numFmtId="0" fontId="2" fillId="0" borderId="154" xfId="61" applyFont="1" applyBorder="1" applyAlignment="1">
      <alignment horizontal="center" vertical="center"/>
    </xf>
    <xf numFmtId="10" fontId="3" fillId="0" borderId="154" xfId="68" applyNumberFormat="1" applyFont="1" applyBorder="1" applyAlignment="1">
      <alignment vertical="center"/>
    </xf>
    <xf numFmtId="3" fontId="3" fillId="0" borderId="0" xfId="67" applyNumberFormat="1" applyFont="1" applyBorder="1" applyAlignment="1">
      <alignment vertical="center"/>
    </xf>
    <xf numFmtId="0" fontId="2" fillId="0" borderId="156" xfId="61" applyFont="1" applyBorder="1" applyAlignment="1">
      <alignment vertical="center"/>
    </xf>
    <xf numFmtId="3" fontId="3" fillId="0" borderId="77" xfId="67" applyNumberFormat="1" applyFont="1" applyBorder="1" applyAlignment="1">
      <alignment vertical="center"/>
    </xf>
    <xf numFmtId="10" fontId="3" fillId="0" borderId="157" xfId="68" applyNumberFormat="1" applyFont="1" applyBorder="1" applyAlignment="1">
      <alignment vertical="center"/>
    </xf>
    <xf numFmtId="0" fontId="2" fillId="0" borderId="0" xfId="61" applyFont="1" applyAlignment="1" applyProtection="1">
      <alignment vertical="center"/>
    </xf>
    <xf numFmtId="0" fontId="55" fillId="0" borderId="0" xfId="61" applyFont="1" applyAlignment="1" applyProtection="1">
      <alignment vertical="center"/>
    </xf>
    <xf numFmtId="4" fontId="2" fillId="0" borderId="154" xfId="61" applyNumberFormat="1" applyFont="1" applyBorder="1" applyAlignment="1" applyProtection="1">
      <alignment vertical="center"/>
    </xf>
    <xf numFmtId="0" fontId="2" fillId="0" borderId="155" xfId="61" applyFont="1" applyBorder="1" applyAlignment="1" applyProtection="1">
      <alignment vertical="center"/>
    </xf>
    <xf numFmtId="0" fontId="2" fillId="0" borderId="0" xfId="61" applyFont="1" applyBorder="1" applyAlignment="1" applyProtection="1">
      <alignment vertical="center"/>
    </xf>
    <xf numFmtId="0" fontId="2" fillId="0" borderId="67" xfId="61" applyFont="1" applyBorder="1" applyAlignment="1" applyProtection="1">
      <alignment vertical="center"/>
    </xf>
    <xf numFmtId="4" fontId="53" fillId="39" borderId="154" xfId="67" applyNumberFormat="1" applyFont="1" applyFill="1" applyBorder="1" applyAlignment="1" applyProtection="1">
      <alignment vertical="center"/>
      <protection locked="0"/>
    </xf>
    <xf numFmtId="4" fontId="2" fillId="0" borderId="157" xfId="61" applyNumberFormat="1" applyFont="1" applyBorder="1" applyAlignment="1" applyProtection="1">
      <alignment vertical="center"/>
    </xf>
    <xf numFmtId="0" fontId="21" fillId="0" borderId="0" xfId="59" applyFont="1"/>
    <xf numFmtId="3" fontId="3" fillId="0" borderId="0" xfId="59" applyNumberFormat="1" applyFont="1"/>
    <xf numFmtId="10" fontId="3" fillId="28" borderId="0" xfId="59" applyNumberFormat="1" applyFill="1"/>
    <xf numFmtId="0" fontId="23" fillId="0" borderId="0" xfId="59" applyFont="1"/>
    <xf numFmtId="0" fontId="3" fillId="0" borderId="0" xfId="59" applyBorder="1" applyAlignment="1">
      <alignment horizontal="left" vertical="center" wrapText="1"/>
    </xf>
    <xf numFmtId="3" fontId="3" fillId="0" borderId="0" xfId="59" applyNumberFormat="1" applyFont="1" applyProtection="1"/>
    <xf numFmtId="10" fontId="3" fillId="28" borderId="0" xfId="59" applyNumberFormat="1" applyFill="1" applyProtection="1"/>
    <xf numFmtId="3" fontId="3" fillId="0" borderId="0" xfId="59" applyNumberFormat="1" applyProtection="1"/>
    <xf numFmtId="0" fontId="3" fillId="0" borderId="148" xfId="59" applyBorder="1"/>
    <xf numFmtId="0" fontId="28" fillId="0" borderId="137" xfId="59" applyFont="1" applyBorder="1" applyAlignment="1">
      <alignment horizontal="center" vertical="center" wrapText="1"/>
    </xf>
    <xf numFmtId="0" fontId="28" fillId="0" borderId="146" xfId="59" applyFont="1" applyBorder="1"/>
    <xf numFmtId="0" fontId="3" fillId="0" borderId="146" xfId="59" applyBorder="1"/>
    <xf numFmtId="3" fontId="28" fillId="0" borderId="162" xfId="59" applyNumberFormat="1" applyFont="1" applyBorder="1" applyAlignment="1" applyProtection="1">
      <alignment horizontal="center" vertical="center" wrapText="1"/>
    </xf>
    <xf numFmtId="0" fontId="28" fillId="28" borderId="0" xfId="59" applyFont="1" applyFill="1" applyAlignment="1">
      <alignment horizontal="center" vertical="center"/>
    </xf>
    <xf numFmtId="0" fontId="23" fillId="0" borderId="137" xfId="59" applyFont="1" applyBorder="1" applyAlignment="1">
      <alignment horizontal="center" vertical="center" wrapText="1"/>
    </xf>
    <xf numFmtId="4" fontId="37" fillId="28" borderId="137" xfId="59" applyNumberFormat="1" applyFont="1" applyFill="1" applyBorder="1" applyAlignment="1" applyProtection="1">
      <alignment vertical="center"/>
      <protection locked="0"/>
    </xf>
    <xf numFmtId="0" fontId="22" fillId="0" borderId="0" xfId="59" applyFont="1"/>
    <xf numFmtId="3" fontId="22" fillId="0" borderId="162" xfId="59" applyNumberFormat="1" applyFont="1" applyBorder="1" applyProtection="1"/>
    <xf numFmtId="3" fontId="37" fillId="0" borderId="137" xfId="59" applyNumberFormat="1" applyFont="1" applyFill="1" applyBorder="1" applyAlignment="1" applyProtection="1">
      <alignment vertical="center"/>
    </xf>
    <xf numFmtId="167" fontId="37" fillId="0" borderId="137" xfId="59" applyNumberFormat="1" applyFont="1" applyFill="1" applyBorder="1" applyAlignment="1" applyProtection="1">
      <alignment vertical="center"/>
    </xf>
    <xf numFmtId="0" fontId="3" fillId="0" borderId="137" xfId="59" applyFont="1" applyBorder="1" applyAlignment="1" applyProtection="1">
      <alignment horizontal="left" vertical="center"/>
    </xf>
    <xf numFmtId="4" fontId="26" fillId="0" borderId="137" xfId="59" applyNumberFormat="1" applyFont="1" applyBorder="1" applyAlignment="1" applyProtection="1">
      <alignment vertical="center"/>
    </xf>
    <xf numFmtId="3" fontId="23" fillId="0" borderId="162" xfId="59" applyNumberFormat="1" applyFont="1" applyBorder="1" applyProtection="1"/>
    <xf numFmtId="4" fontId="37" fillId="0" borderId="137" xfId="59" applyNumberFormat="1" applyFont="1" applyBorder="1" applyAlignment="1" applyProtection="1">
      <alignment vertical="center"/>
    </xf>
    <xf numFmtId="3" fontId="22" fillId="0" borderId="0" xfId="59" applyNumberFormat="1" applyFont="1" applyProtection="1"/>
    <xf numFmtId="4" fontId="26" fillId="0" borderId="137" xfId="59" applyNumberFormat="1" applyFont="1" applyFill="1" applyBorder="1" applyAlignment="1" applyProtection="1">
      <alignment vertical="center"/>
    </xf>
    <xf numFmtId="0" fontId="22" fillId="0" borderId="0" xfId="59" applyFont="1" applyFill="1" applyBorder="1"/>
    <xf numFmtId="0" fontId="3" fillId="0" borderId="147" xfId="59" applyBorder="1"/>
    <xf numFmtId="0" fontId="28" fillId="0" borderId="147" xfId="59" applyFont="1" applyBorder="1" applyAlignment="1">
      <alignment horizontal="center" vertical="center" wrapText="1"/>
    </xf>
    <xf numFmtId="3" fontId="22" fillId="0" borderId="0" xfId="59" applyNumberFormat="1" applyFont="1"/>
    <xf numFmtId="3" fontId="37" fillId="0" borderId="137" xfId="59" applyNumberFormat="1" applyFont="1" applyFill="1" applyBorder="1" applyAlignment="1" applyProtection="1">
      <alignment vertical="center"/>
      <protection locked="0"/>
    </xf>
    <xf numFmtId="4" fontId="37" fillId="0" borderId="137" xfId="59" applyNumberFormat="1" applyFont="1" applyFill="1" applyBorder="1" applyAlignment="1" applyProtection="1">
      <alignment vertical="center"/>
      <protection locked="0"/>
    </xf>
    <xf numFmtId="3" fontId="37" fillId="0" borderId="137" xfId="59" applyNumberFormat="1" applyFont="1" applyFill="1" applyBorder="1" applyAlignment="1" applyProtection="1">
      <alignment horizontal="right" vertical="center"/>
      <protection locked="0"/>
    </xf>
    <xf numFmtId="0" fontId="52" fillId="0" borderId="0" xfId="60" applyFont="1" applyBorder="1" applyAlignment="1">
      <alignment vertical="center" wrapText="1"/>
    </xf>
    <xf numFmtId="14" fontId="37" fillId="0" borderId="0" xfId="0" applyNumberFormat="1" applyFont="1" applyFill="1" applyBorder="1" applyAlignment="1" applyProtection="1">
      <alignment horizontal="right" vertical="center"/>
    </xf>
    <xf numFmtId="0" fontId="37" fillId="0" borderId="0" xfId="0" applyFont="1" applyFill="1" applyBorder="1" applyAlignment="1" applyProtection="1">
      <alignment vertical="center"/>
    </xf>
    <xf numFmtId="3" fontId="3" fillId="31" borderId="77" xfId="60" applyNumberFormat="1" applyFont="1" applyFill="1" applyBorder="1" applyAlignment="1" applyProtection="1">
      <alignment horizontal="center" vertical="center" wrapText="1"/>
    </xf>
    <xf numFmtId="3" fontId="3" fillId="31" borderId="71" xfId="60" applyNumberFormat="1" applyFont="1" applyFill="1" applyBorder="1" applyAlignment="1" applyProtection="1">
      <alignment horizontal="center" vertical="center" wrapText="1"/>
    </xf>
    <xf numFmtId="0" fontId="40" fillId="0" borderId="42" xfId="60" applyFont="1" applyFill="1" applyBorder="1" applyAlignment="1" applyProtection="1">
      <alignment vertical="center"/>
    </xf>
    <xf numFmtId="0" fontId="3" fillId="0" borderId="42" xfId="60" applyFill="1" applyBorder="1" applyAlignment="1" applyProtection="1">
      <alignment vertical="center"/>
    </xf>
    <xf numFmtId="0" fontId="3" fillId="0" borderId="0" xfId="59" applyAlignment="1">
      <alignment vertical="center"/>
    </xf>
    <xf numFmtId="0" fontId="0" fillId="0" borderId="0" xfId="0" applyAlignment="1">
      <alignment vertical="center"/>
    </xf>
    <xf numFmtId="0" fontId="24" fillId="0" borderId="0" xfId="60" applyFont="1" applyFill="1" applyBorder="1" applyAlignment="1" applyProtection="1">
      <alignment vertical="center"/>
    </xf>
    <xf numFmtId="0" fontId="3" fillId="0" borderId="0" xfId="60" applyFill="1" applyBorder="1" applyAlignment="1" applyProtection="1">
      <alignment vertical="center"/>
    </xf>
    <xf numFmtId="0" fontId="3" fillId="0" borderId="0" xfId="60" applyAlignment="1">
      <alignment vertical="center"/>
    </xf>
    <xf numFmtId="0" fontId="3" fillId="0" borderId="0" xfId="60" applyFill="1" applyAlignment="1" applyProtection="1">
      <alignment vertical="center" wrapText="1"/>
    </xf>
    <xf numFmtId="0" fontId="24" fillId="0" borderId="0" xfId="60" applyFont="1" applyFill="1" applyAlignment="1" applyProtection="1">
      <alignment vertical="center"/>
    </xf>
    <xf numFmtId="0" fontId="42" fillId="0" borderId="0" xfId="60" applyFont="1" applyFill="1" applyBorder="1" applyAlignment="1" applyProtection="1">
      <alignment vertical="center"/>
    </xf>
    <xf numFmtId="3" fontId="28" fillId="0" borderId="0" xfId="60" applyNumberFormat="1" applyFont="1" applyFill="1" applyBorder="1" applyAlignment="1" applyProtection="1">
      <alignment vertical="center"/>
    </xf>
    <xf numFmtId="4" fontId="28" fillId="0" borderId="0" xfId="60" applyNumberFormat="1" applyFont="1" applyFill="1" applyBorder="1" applyAlignment="1" applyProtection="1">
      <alignment vertical="center"/>
    </xf>
    <xf numFmtId="0" fontId="46" fillId="0" borderId="0" xfId="61" applyAlignment="1">
      <alignment vertical="center"/>
    </xf>
    <xf numFmtId="0" fontId="26" fillId="0" borderId="114" xfId="62" applyFont="1" applyBorder="1" applyAlignment="1" applyProtection="1">
      <alignment vertical="center" wrapText="1"/>
    </xf>
    <xf numFmtId="0" fontId="26" fillId="0" borderId="73" xfId="62" applyFont="1" applyBorder="1" applyAlignment="1" applyProtection="1">
      <alignment vertical="center" wrapText="1"/>
    </xf>
    <xf numFmtId="0" fontId="26" fillId="0" borderId="36" xfId="62" applyFont="1" applyBorder="1" applyAlignment="1" applyProtection="1">
      <alignment horizontal="left" vertical="center" wrapText="1"/>
    </xf>
    <xf numFmtId="0" fontId="26" fillId="0" borderId="0" xfId="62" applyFont="1" applyBorder="1" applyAlignment="1" applyProtection="1">
      <alignment horizontal="left" vertical="center" wrapText="1"/>
    </xf>
    <xf numFmtId="0" fontId="26" fillId="0" borderId="114" xfId="63" applyFont="1" applyBorder="1" applyAlignment="1" applyProtection="1">
      <alignment horizontal="left" vertical="center" wrapText="1"/>
    </xf>
    <xf numFmtId="0" fontId="26" fillId="0" borderId="73" xfId="63" applyFont="1" applyBorder="1" applyAlignment="1" applyProtection="1">
      <alignment horizontal="left" vertical="center" wrapText="1"/>
    </xf>
    <xf numFmtId="0" fontId="46" fillId="0" borderId="73" xfId="61" applyBorder="1" applyAlignment="1" applyProtection="1">
      <alignment vertical="center"/>
    </xf>
    <xf numFmtId="0" fontId="26" fillId="0" borderId="36" xfId="63" applyFont="1" applyBorder="1" applyAlignment="1" applyProtection="1">
      <alignment horizontal="left" vertical="center" wrapText="1"/>
    </xf>
    <xf numFmtId="0" fontId="46" fillId="0" borderId="0" xfId="61" applyBorder="1" applyAlignment="1">
      <alignment vertical="center" wrapText="1"/>
    </xf>
    <xf numFmtId="0" fontId="26" fillId="0" borderId="0" xfId="62" applyFont="1" applyBorder="1" applyAlignment="1" applyProtection="1">
      <alignment horizontal="center" vertical="center" wrapText="1"/>
    </xf>
    <xf numFmtId="0" fontId="26" fillId="0" borderId="67" xfId="62" applyFont="1" applyBorder="1" applyAlignment="1" applyProtection="1">
      <alignment horizontal="center" vertical="center" wrapText="1"/>
    </xf>
    <xf numFmtId="0" fontId="37" fillId="0" borderId="66" xfId="63" applyFont="1" applyBorder="1" applyAlignment="1" applyProtection="1">
      <alignment horizontal="left" vertical="center" wrapText="1"/>
    </xf>
    <xf numFmtId="0" fontId="37" fillId="0" borderId="0" xfId="63" applyFont="1" applyBorder="1" applyAlignment="1" applyProtection="1">
      <alignment horizontal="left" vertical="center" wrapText="1"/>
    </xf>
    <xf numFmtId="0" fontId="26" fillId="0" borderId="0" xfId="63" applyFont="1" applyBorder="1" applyAlignment="1" applyProtection="1">
      <alignment vertical="center"/>
    </xf>
    <xf numFmtId="0" fontId="46" fillId="0" borderId="0" xfId="61" applyBorder="1" applyAlignment="1" applyProtection="1">
      <alignment vertical="center"/>
    </xf>
    <xf numFmtId="0" fontId="37" fillId="0" borderId="0" xfId="63" applyFont="1" applyFill="1" applyBorder="1" applyAlignment="1" applyProtection="1">
      <alignment horizontal="left" vertical="center" wrapText="1"/>
    </xf>
    <xf numFmtId="0" fontId="37" fillId="0" borderId="67" xfId="63" applyFont="1" applyFill="1" applyBorder="1" applyAlignment="1" applyProtection="1">
      <alignment horizontal="left" vertical="center" wrapText="1"/>
    </xf>
    <xf numFmtId="0" fontId="37" fillId="0" borderId="66" xfId="62" applyFont="1" applyFill="1" applyBorder="1" applyAlignment="1" applyProtection="1">
      <alignment horizontal="left" vertical="center" wrapText="1"/>
    </xf>
    <xf numFmtId="0" fontId="26" fillId="0" borderId="0" xfId="62" applyFont="1" applyFill="1" applyBorder="1" applyAlignment="1" applyProtection="1">
      <alignment horizontal="center" vertical="center" wrapText="1"/>
    </xf>
    <xf numFmtId="0" fontId="26" fillId="0" borderId="67" xfId="62" applyFont="1" applyFill="1" applyBorder="1" applyAlignment="1" applyProtection="1">
      <alignment horizontal="center" vertical="center" wrapText="1"/>
    </xf>
    <xf numFmtId="0" fontId="37" fillId="0" borderId="66" xfId="63" applyFont="1" applyFill="1" applyBorder="1" applyAlignment="1" applyProtection="1">
      <alignment horizontal="left" vertical="center" wrapText="1"/>
    </xf>
    <xf numFmtId="0" fontId="26" fillId="0" borderId="0" xfId="63" applyFont="1" applyFill="1" applyBorder="1" applyAlignment="1" applyProtection="1">
      <alignment vertical="center"/>
    </xf>
    <xf numFmtId="0" fontId="3" fillId="0" borderId="67" xfId="63" applyFill="1" applyBorder="1" applyAlignment="1" applyProtection="1">
      <alignment vertical="center"/>
    </xf>
    <xf numFmtId="0" fontId="26" fillId="0" borderId="0" xfId="62" applyFont="1" applyBorder="1" applyAlignment="1" applyProtection="1">
      <alignment vertical="center" wrapText="1"/>
    </xf>
    <xf numFmtId="0" fontId="26" fillId="0" borderId="67" xfId="62" applyFont="1" applyBorder="1" applyAlignment="1" applyProtection="1">
      <alignment vertical="center" wrapText="1"/>
    </xf>
    <xf numFmtId="0" fontId="26" fillId="0" borderId="0" xfId="63" applyFont="1" applyBorder="1" applyAlignment="1" applyProtection="1">
      <alignment vertical="center" wrapText="1"/>
    </xf>
    <xf numFmtId="0" fontId="53" fillId="0" borderId="0" xfId="61" applyFont="1" applyBorder="1" applyAlignment="1" applyProtection="1">
      <alignment vertical="center"/>
    </xf>
    <xf numFmtId="0" fontId="37" fillId="0" borderId="0" xfId="63" applyFont="1" applyFill="1" applyBorder="1" applyAlignment="1" applyProtection="1">
      <alignment vertical="center" wrapText="1"/>
    </xf>
    <xf numFmtId="0" fontId="37" fillId="0" borderId="67" xfId="63" applyFont="1" applyFill="1" applyBorder="1" applyAlignment="1" applyProtection="1">
      <alignment vertical="center" wrapText="1"/>
    </xf>
    <xf numFmtId="0" fontId="37" fillId="0" borderId="66" xfId="62" applyFont="1" applyBorder="1" applyAlignment="1" applyProtection="1">
      <alignment vertical="center" wrapText="1"/>
    </xf>
    <xf numFmtId="0" fontId="37" fillId="0" borderId="0" xfId="62" applyFont="1" applyBorder="1" applyAlignment="1" applyProtection="1">
      <alignment vertical="center" wrapText="1"/>
    </xf>
    <xf numFmtId="0" fontId="37" fillId="0" borderId="67" xfId="62" applyFont="1" applyBorder="1" applyAlignment="1" applyProtection="1">
      <alignment vertical="center" wrapText="1"/>
    </xf>
    <xf numFmtId="0" fontId="37" fillId="0" borderId="66" xfId="63" applyFont="1" applyBorder="1" applyAlignment="1" applyProtection="1">
      <alignment vertical="center"/>
    </xf>
    <xf numFmtId="0" fontId="37" fillId="0" borderId="0" xfId="63" applyFont="1" applyBorder="1" applyAlignment="1" applyProtection="1">
      <alignment vertical="center"/>
    </xf>
    <xf numFmtId="0" fontId="37" fillId="0" borderId="0" xfId="63" applyFont="1" applyBorder="1" applyAlignment="1" applyProtection="1">
      <alignment vertical="center" wrapText="1"/>
    </xf>
    <xf numFmtId="0" fontId="3" fillId="0" borderId="66" xfId="59" applyBorder="1" applyAlignment="1">
      <alignment vertical="center"/>
    </xf>
    <xf numFmtId="0" fontId="46" fillId="0" borderId="0" xfId="61" applyBorder="1" applyAlignment="1">
      <alignment vertical="center"/>
    </xf>
    <xf numFmtId="0" fontId="3" fillId="0" borderId="67" xfId="59" applyBorder="1" applyAlignment="1">
      <alignment vertical="center"/>
    </xf>
    <xf numFmtId="0" fontId="37" fillId="0" borderId="0" xfId="63" applyFont="1" applyBorder="1" applyAlignment="1" applyProtection="1">
      <alignment horizontal="left" vertical="center"/>
    </xf>
    <xf numFmtId="0" fontId="3" fillId="0" borderId="38" xfId="59" applyBorder="1" applyAlignment="1">
      <alignment vertical="center"/>
    </xf>
    <xf numFmtId="0" fontId="37" fillId="0" borderId="0" xfId="63" applyFont="1" applyFill="1" applyBorder="1" applyAlignment="1" applyProtection="1">
      <alignment horizontal="right" vertical="center"/>
    </xf>
    <xf numFmtId="0" fontId="37" fillId="0" borderId="66" xfId="59" applyFont="1" applyBorder="1" applyAlignment="1">
      <alignment vertical="center"/>
    </xf>
    <xf numFmtId="0" fontId="37" fillId="0" borderId="0" xfId="59" applyFont="1" applyBorder="1" applyAlignment="1">
      <alignment vertical="center"/>
    </xf>
    <xf numFmtId="0" fontId="37" fillId="0" borderId="67" xfId="63" applyFont="1" applyBorder="1" applyAlignment="1" applyProtection="1">
      <alignment vertical="center"/>
    </xf>
    <xf numFmtId="0" fontId="3" fillId="0" borderId="0" xfId="63" applyFont="1" applyFill="1" applyBorder="1" applyAlignment="1" applyProtection="1">
      <alignment horizontal="left" vertical="center" wrapText="1"/>
    </xf>
    <xf numFmtId="0" fontId="3" fillId="0" borderId="67" xfId="63" applyFont="1" applyFill="1" applyBorder="1" applyAlignment="1" applyProtection="1">
      <alignment horizontal="left" vertical="center" wrapText="1"/>
    </xf>
    <xf numFmtId="0" fontId="37" fillId="0" borderId="71" xfId="62" applyFont="1" applyBorder="1" applyAlignment="1" applyProtection="1">
      <alignment vertical="center" wrapText="1"/>
    </xf>
    <xf numFmtId="0" fontId="37" fillId="0" borderId="68" xfId="62" applyFont="1" applyBorder="1" applyAlignment="1" applyProtection="1">
      <alignment vertical="center" wrapText="1"/>
    </xf>
    <xf numFmtId="0" fontId="37" fillId="0" borderId="50" xfId="62" applyFont="1" applyBorder="1" applyAlignment="1" applyProtection="1">
      <alignment vertical="center" wrapText="1"/>
    </xf>
    <xf numFmtId="0" fontId="37" fillId="0" borderId="71" xfId="63" applyFont="1" applyBorder="1" applyAlignment="1" applyProtection="1">
      <alignment vertical="center"/>
    </xf>
    <xf numFmtId="0" fontId="37" fillId="0" borderId="68" xfId="63" applyFont="1" applyBorder="1" applyAlignment="1" applyProtection="1">
      <alignment vertical="center"/>
    </xf>
    <xf numFmtId="0" fontId="37" fillId="0" borderId="68" xfId="63" applyFont="1" applyBorder="1" applyAlignment="1" applyProtection="1">
      <alignment vertical="center" wrapText="1"/>
    </xf>
    <xf numFmtId="0" fontId="46" fillId="0" borderId="68" xfId="61" applyBorder="1" applyAlignment="1" applyProtection="1">
      <alignment vertical="center"/>
    </xf>
    <xf numFmtId="0" fontId="37" fillId="0" borderId="68" xfId="63" applyFont="1" applyFill="1" applyBorder="1" applyAlignment="1" applyProtection="1">
      <alignment vertical="center" wrapText="1"/>
    </xf>
    <xf numFmtId="0" fontId="37" fillId="0" borderId="50" xfId="63" applyFont="1" applyFill="1" applyBorder="1" applyAlignment="1" applyProtection="1">
      <alignment vertical="center" wrapText="1"/>
    </xf>
    <xf numFmtId="3" fontId="53" fillId="39" borderId="159" xfId="67" applyNumberFormat="1" applyFont="1" applyFill="1" applyBorder="1" applyAlignment="1" applyProtection="1">
      <alignment vertical="center"/>
      <protection locked="0"/>
    </xf>
    <xf numFmtId="3" fontId="53" fillId="39" borderId="154" xfId="67" applyNumberFormat="1" applyFont="1" applyFill="1" applyBorder="1" applyAlignment="1" applyProtection="1">
      <alignment vertical="center"/>
      <protection locked="0"/>
    </xf>
    <xf numFmtId="0" fontId="28" fillId="0" borderId="137" xfId="59" applyFont="1" applyBorder="1" applyAlignment="1" applyProtection="1">
      <alignment horizontal="left" vertical="center"/>
    </xf>
    <xf numFmtId="0" fontId="28" fillId="0" borderId="34" xfId="60" applyFont="1" applyFill="1" applyBorder="1" applyAlignment="1" applyProtection="1">
      <alignment horizontal="center" vertical="center" wrapText="1"/>
    </xf>
    <xf numFmtId="0" fontId="28" fillId="0" borderId="37" xfId="60" applyFont="1" applyFill="1" applyBorder="1" applyAlignment="1" applyProtection="1">
      <alignment horizontal="center" vertical="center" wrapText="1"/>
    </xf>
    <xf numFmtId="0" fontId="28" fillId="0" borderId="66" xfId="60" applyFont="1" applyFill="1" applyBorder="1" applyAlignment="1" applyProtection="1">
      <alignment horizontal="center" vertical="center" wrapText="1"/>
    </xf>
    <xf numFmtId="0" fontId="28" fillId="0" borderId="0" xfId="60" applyFont="1" applyFill="1" applyBorder="1" applyAlignment="1" applyProtection="1">
      <alignment horizontal="center" vertical="center" wrapText="1"/>
    </xf>
    <xf numFmtId="0" fontId="46" fillId="0" borderId="0" xfId="61" applyBorder="1" applyAlignment="1">
      <alignment vertical="center" wrapText="1"/>
    </xf>
    <xf numFmtId="0" fontId="26" fillId="0" borderId="0" xfId="62" applyFont="1" applyBorder="1" applyAlignment="1" applyProtection="1">
      <alignment vertical="center" wrapText="1"/>
    </xf>
    <xf numFmtId="0" fontId="26" fillId="0" borderId="66" xfId="63" applyFont="1" applyBorder="1" applyAlignment="1" applyProtection="1">
      <alignment horizontal="left" vertical="center" wrapText="1"/>
    </xf>
    <xf numFmtId="0" fontId="3" fillId="0" borderId="0" xfId="63" applyFont="1" applyFill="1" applyBorder="1" applyAlignment="1" applyProtection="1">
      <alignment horizontal="left" vertical="center" wrapText="1"/>
    </xf>
    <xf numFmtId="0" fontId="3" fillId="0" borderId="67" xfId="63" applyFont="1" applyFill="1" applyBorder="1" applyAlignment="1" applyProtection="1">
      <alignment horizontal="left" vertical="center" wrapText="1"/>
    </xf>
    <xf numFmtId="0" fontId="28" fillId="27" borderId="0" xfId="59" applyFont="1" applyFill="1" applyBorder="1" applyAlignment="1" applyProtection="1">
      <alignment horizontal="left" vertical="center"/>
    </xf>
    <xf numFmtId="0" fontId="3" fillId="0" borderId="137" xfId="59" applyBorder="1"/>
    <xf numFmtId="0" fontId="28" fillId="0" borderId="137" xfId="59" applyFont="1" applyBorder="1" applyAlignment="1" applyProtection="1">
      <alignment vertical="center"/>
    </xf>
    <xf numFmtId="0" fontId="58" fillId="0" borderId="0" xfId="61" applyFont="1" applyAlignment="1">
      <alignment vertical="center"/>
    </xf>
    <xf numFmtId="0" fontId="3" fillId="0" borderId="0" xfId="59" applyAlignment="1" applyProtection="1">
      <alignment vertical="center"/>
    </xf>
    <xf numFmtId="0" fontId="3" fillId="27" borderId="0" xfId="59" applyFill="1" applyAlignment="1" applyProtection="1">
      <alignment vertical="center"/>
    </xf>
    <xf numFmtId="0" fontId="38" fillId="0" borderId="0" xfId="59" applyFont="1" applyAlignment="1" applyProtection="1">
      <alignment vertical="center"/>
    </xf>
    <xf numFmtId="0" fontId="38" fillId="27" borderId="0" xfId="59" applyFont="1" applyFill="1" applyAlignment="1" applyProtection="1">
      <alignment vertical="center"/>
    </xf>
    <xf numFmtId="0" fontId="60" fillId="0" borderId="0" xfId="61" applyFont="1" applyAlignment="1">
      <alignment vertical="center"/>
    </xf>
    <xf numFmtId="0" fontId="28" fillId="0" borderId="0" xfId="59" applyFont="1" applyAlignment="1" applyProtection="1">
      <alignment vertical="center"/>
    </xf>
    <xf numFmtId="0" fontId="3" fillId="0" borderId="0" xfId="59" applyFill="1" applyAlignment="1" applyProtection="1">
      <alignment vertical="center"/>
    </xf>
    <xf numFmtId="0" fontId="28" fillId="0" borderId="0" xfId="59" applyFont="1" applyFill="1" applyBorder="1" applyAlignment="1" applyProtection="1">
      <alignment horizontal="left" vertical="center" wrapText="1"/>
    </xf>
    <xf numFmtId="0" fontId="28" fillId="0" borderId="0" xfId="59" applyFont="1" applyFill="1" applyBorder="1" applyAlignment="1" applyProtection="1">
      <alignment vertical="center" wrapText="1"/>
    </xf>
    <xf numFmtId="0" fontId="28" fillId="0" borderId="142" xfId="59" applyFont="1" applyFill="1" applyBorder="1" applyAlignment="1" applyProtection="1">
      <alignment horizontal="left" vertical="center" wrapText="1"/>
    </xf>
    <xf numFmtId="0" fontId="28" fillId="27" borderId="173" xfId="59" applyFont="1" applyFill="1" applyBorder="1" applyAlignment="1" applyProtection="1">
      <alignment horizontal="center" vertical="center"/>
    </xf>
    <xf numFmtId="0" fontId="28" fillId="0" borderId="173" xfId="59" applyFont="1" applyFill="1" applyBorder="1" applyAlignment="1" applyProtection="1">
      <alignment horizontal="center" vertical="center" wrapText="1"/>
    </xf>
    <xf numFmtId="0" fontId="3" fillId="0" borderId="0" xfId="59" applyFill="1" applyBorder="1" applyAlignment="1" applyProtection="1">
      <alignment vertical="center"/>
    </xf>
    <xf numFmtId="0" fontId="3" fillId="27" borderId="173" xfId="59" applyFill="1" applyBorder="1" applyAlignment="1" applyProtection="1">
      <alignment horizontal="center" vertical="center"/>
    </xf>
    <xf numFmtId="0" fontId="3" fillId="0" borderId="173" xfId="59" applyFont="1" applyFill="1" applyBorder="1" applyAlignment="1" applyProtection="1">
      <alignment horizontal="center" vertical="center"/>
      <protection locked="0"/>
    </xf>
    <xf numFmtId="0" fontId="46" fillId="38" borderId="173" xfId="61" applyFill="1" applyBorder="1" applyAlignment="1">
      <alignment horizontal="center" vertical="center"/>
    </xf>
    <xf numFmtId="0" fontId="28" fillId="27" borderId="174" xfId="59" applyFont="1" applyFill="1" applyBorder="1" applyAlignment="1" applyProtection="1">
      <alignment horizontal="center" vertical="center"/>
    </xf>
    <xf numFmtId="14" fontId="3" fillId="38" borderId="173" xfId="59" applyNumberFormat="1" applyFill="1" applyBorder="1" applyAlignment="1" applyProtection="1">
      <alignment horizontal="center" vertical="center"/>
    </xf>
    <xf numFmtId="168" fontId="57" fillId="0" borderId="173" xfId="61" applyNumberFormat="1" applyFont="1" applyBorder="1" applyAlignment="1">
      <alignment horizontal="center" vertical="center"/>
    </xf>
    <xf numFmtId="0" fontId="3" fillId="27" borderId="174" xfId="59" applyFill="1" applyBorder="1" applyAlignment="1" applyProtection="1">
      <alignment horizontal="center" vertical="center"/>
    </xf>
    <xf numFmtId="0" fontId="28" fillId="27" borderId="173" xfId="59" applyFont="1" applyFill="1" applyBorder="1" applyAlignment="1" applyProtection="1">
      <alignment horizontal="center" vertical="center" wrapText="1"/>
    </xf>
    <xf numFmtId="4" fontId="28" fillId="0" borderId="173" xfId="59" applyNumberFormat="1" applyFont="1" applyFill="1" applyBorder="1" applyAlignment="1" applyProtection="1">
      <alignment vertical="center" wrapText="1"/>
    </xf>
    <xf numFmtId="0" fontId="3" fillId="27" borderId="0" xfId="59" applyFill="1" applyBorder="1" applyAlignment="1" applyProtection="1">
      <alignment vertical="center"/>
    </xf>
    <xf numFmtId="43" fontId="28" fillId="27" borderId="0" xfId="40" applyNumberFormat="1" applyFont="1" applyFill="1" applyBorder="1" applyAlignment="1" applyProtection="1">
      <alignment vertical="center"/>
    </xf>
    <xf numFmtId="0" fontId="3" fillId="27" borderId="0" xfId="59" applyFill="1" applyBorder="1" applyAlignment="1" applyProtection="1">
      <alignment horizontal="right" vertical="center"/>
    </xf>
    <xf numFmtId="0" fontId="28" fillId="27" borderId="0" xfId="59" applyFont="1" applyFill="1" applyAlignment="1" applyProtection="1">
      <alignment vertical="center"/>
    </xf>
    <xf numFmtId="0" fontId="28" fillId="38" borderId="173" xfId="59" applyFont="1" applyFill="1" applyBorder="1" applyAlignment="1" applyProtection="1">
      <alignment vertical="center"/>
    </xf>
    <xf numFmtId="14" fontId="28" fillId="38" borderId="173" xfId="59" applyNumberFormat="1" applyFont="1" applyFill="1" applyBorder="1" applyAlignment="1" applyProtection="1">
      <alignment vertical="center"/>
    </xf>
    <xf numFmtId="3" fontId="3" fillId="38" borderId="173" xfId="67" applyNumberFormat="1" applyFont="1" applyFill="1" applyBorder="1" applyAlignment="1" applyProtection="1">
      <alignment vertical="center"/>
      <protection locked="0"/>
    </xf>
    <xf numFmtId="3" fontId="3" fillId="38" borderId="175" xfId="67" applyNumberFormat="1" applyFont="1" applyFill="1" applyBorder="1" applyAlignment="1" applyProtection="1">
      <alignment vertical="center"/>
      <protection locked="0"/>
    </xf>
    <xf numFmtId="0" fontId="1" fillId="0" borderId="137" xfId="61" applyFont="1" applyBorder="1" applyAlignment="1">
      <alignment horizontal="center" vertical="center"/>
    </xf>
    <xf numFmtId="0" fontId="1" fillId="0" borderId="173" xfId="61" applyFont="1" applyBorder="1" applyAlignment="1">
      <alignment horizontal="center" vertical="center"/>
    </xf>
    <xf numFmtId="0" fontId="2" fillId="0" borderId="155" xfId="61" applyFont="1" applyBorder="1" applyAlignment="1" applyProtection="1">
      <alignment vertical="center"/>
      <protection locked="0"/>
    </xf>
    <xf numFmtId="0" fontId="53" fillId="0" borderId="155" xfId="61" applyFont="1" applyBorder="1" applyAlignment="1" applyProtection="1">
      <alignment vertical="center"/>
    </xf>
    <xf numFmtId="3" fontId="2" fillId="38" borderId="173" xfId="61" applyNumberFormat="1" applyFont="1" applyFill="1" applyBorder="1" applyAlignment="1" applyProtection="1">
      <alignment vertical="center"/>
      <protection locked="0"/>
    </xf>
    <xf numFmtId="3" fontId="2" fillId="38" borderId="175" xfId="61" applyNumberFormat="1" applyFont="1" applyFill="1" applyBorder="1" applyAlignment="1" applyProtection="1">
      <alignment vertical="center"/>
      <protection locked="0"/>
    </xf>
    <xf numFmtId="0" fontId="53" fillId="0" borderId="155" xfId="61" applyFont="1" applyFill="1" applyBorder="1" applyAlignment="1">
      <alignment vertical="center"/>
    </xf>
    <xf numFmtId="10" fontId="3" fillId="0" borderId="42" xfId="68" applyNumberFormat="1" applyFont="1" applyBorder="1" applyAlignment="1">
      <alignment vertical="center"/>
    </xf>
    <xf numFmtId="3" fontId="28" fillId="0" borderId="137" xfId="67" applyNumberFormat="1" applyFont="1" applyBorder="1" applyAlignment="1">
      <alignment vertical="center"/>
    </xf>
    <xf numFmtId="10" fontId="28" fillId="0" borderId="154" xfId="68" applyNumberFormat="1" applyFont="1" applyBorder="1" applyAlignment="1">
      <alignment vertical="center"/>
    </xf>
    <xf numFmtId="4" fontId="22" fillId="28" borderId="0" xfId="59" applyNumberFormat="1" applyFont="1" applyFill="1"/>
    <xf numFmtId="0" fontId="23" fillId="0" borderId="137" xfId="59" applyFont="1" applyBorder="1" applyAlignment="1" applyProtection="1">
      <alignment horizontal="left" vertical="center"/>
    </xf>
    <xf numFmtId="0" fontId="24" fillId="0" borderId="42" xfId="60" applyFont="1" applyFill="1" applyBorder="1" applyAlignment="1" applyProtection="1">
      <alignment vertical="center"/>
    </xf>
    <xf numFmtId="0" fontId="0" fillId="27" borderId="0" xfId="0" applyFill="1" applyBorder="1" applyAlignment="1">
      <alignment vertical="center"/>
    </xf>
    <xf numFmtId="0" fontId="3" fillId="0" borderId="78" xfId="60" applyFill="1" applyBorder="1" applyAlignment="1" applyProtection="1">
      <alignment vertical="center"/>
    </xf>
    <xf numFmtId="3" fontId="28" fillId="0" borderId="71" xfId="60" applyNumberFormat="1" applyFont="1" applyFill="1" applyBorder="1" applyAlignment="1" applyProtection="1">
      <alignment horizontal="center" vertical="center"/>
    </xf>
    <xf numFmtId="3" fontId="28" fillId="0" borderId="72" xfId="60" applyNumberFormat="1" applyFont="1" applyFill="1" applyBorder="1" applyAlignment="1" applyProtection="1">
      <alignment horizontal="center" vertical="center"/>
    </xf>
    <xf numFmtId="14" fontId="3" fillId="0" borderId="66" xfId="63" applyNumberFormat="1" applyFill="1" applyBorder="1" applyAlignment="1" applyProtection="1">
      <alignment horizontal="left" vertical="center"/>
    </xf>
    <xf numFmtId="0" fontId="3" fillId="0" borderId="66" xfId="63" applyFill="1" applyBorder="1" applyAlignment="1" applyProtection="1">
      <alignment vertical="center"/>
    </xf>
    <xf numFmtId="0" fontId="37" fillId="0" borderId="66" xfId="63" applyFont="1" applyFill="1" applyBorder="1" applyAlignment="1" applyProtection="1">
      <alignment vertical="center" wrapText="1"/>
    </xf>
    <xf numFmtId="3" fontId="3" fillId="0" borderId="0" xfId="0" applyNumberFormat="1" applyFont="1" applyAlignment="1" applyProtection="1">
      <alignment vertical="center"/>
    </xf>
    <xf numFmtId="10" fontId="3" fillId="0" borderId="0" xfId="0" applyNumberFormat="1" applyFont="1" applyFill="1" applyProtection="1"/>
    <xf numFmtId="0" fontId="28" fillId="0" borderId="16" xfId="0" applyFont="1" applyBorder="1" applyAlignment="1" applyProtection="1">
      <alignment wrapText="1"/>
    </xf>
    <xf numFmtId="0" fontId="22" fillId="0" borderId="0" xfId="0" applyFont="1" applyBorder="1" applyAlignment="1" applyProtection="1">
      <alignment vertical="center"/>
    </xf>
    <xf numFmtId="0" fontId="28" fillId="0" borderId="24" xfId="0" applyFont="1" applyBorder="1" applyAlignment="1" applyProtection="1">
      <alignment horizontal="left" vertical="center"/>
    </xf>
    <xf numFmtId="0" fontId="28" fillId="0" borderId="25" xfId="0" applyFont="1" applyBorder="1" applyAlignment="1" applyProtection="1">
      <alignment horizontal="left" vertical="center"/>
    </xf>
    <xf numFmtId="0" fontId="28" fillId="0" borderId="23" xfId="0" applyFont="1" applyBorder="1" applyAlignment="1" applyProtection="1">
      <alignment horizontal="left" vertical="center"/>
    </xf>
    <xf numFmtId="0" fontId="28" fillId="0" borderId="25" xfId="0" applyFont="1" applyBorder="1" applyAlignment="1" applyProtection="1">
      <alignment horizontal="left" vertical="center" wrapText="1"/>
    </xf>
    <xf numFmtId="0" fontId="0" fillId="0" borderId="23" xfId="0" applyBorder="1" applyAlignment="1">
      <alignment horizontal="left" vertical="center" wrapText="1"/>
    </xf>
    <xf numFmtId="0" fontId="28" fillId="0" borderId="24" xfId="0" applyFont="1" applyBorder="1" applyAlignment="1" applyProtection="1">
      <alignment horizontal="left" vertical="center" wrapText="1"/>
    </xf>
    <xf numFmtId="0" fontId="28" fillId="0" borderId="23" xfId="0" applyFont="1" applyBorder="1" applyAlignment="1" applyProtection="1">
      <alignment horizontal="left" vertical="center" wrapText="1"/>
    </xf>
    <xf numFmtId="0" fontId="28" fillId="0" borderId="24" xfId="0" applyFont="1" applyBorder="1" applyAlignment="1" applyProtection="1">
      <alignment horizontal="left" vertical="top" wrapText="1"/>
    </xf>
    <xf numFmtId="0" fontId="28" fillId="0" borderId="25" xfId="0" applyFont="1" applyBorder="1" applyAlignment="1" applyProtection="1">
      <alignment horizontal="left" vertical="top" wrapText="1"/>
    </xf>
    <xf numFmtId="0" fontId="28" fillId="0" borderId="23" xfId="0" applyFont="1" applyBorder="1" applyAlignment="1" applyProtection="1">
      <alignment horizontal="left" vertical="top" wrapText="1"/>
    </xf>
    <xf numFmtId="0" fontId="26" fillId="0" borderId="0" xfId="0" applyFont="1" applyAlignment="1" applyProtection="1">
      <alignment horizontal="center"/>
    </xf>
    <xf numFmtId="0" fontId="3" fillId="0" borderId="0" xfId="0" applyFont="1" applyBorder="1" applyAlignment="1" applyProtection="1">
      <alignment horizontal="center"/>
    </xf>
    <xf numFmtId="0" fontId="28" fillId="0" borderId="24" xfId="0" applyFont="1" applyFill="1" applyBorder="1" applyAlignment="1" applyProtection="1">
      <alignment horizontal="left" vertical="center"/>
    </xf>
    <xf numFmtId="0" fontId="28" fillId="0" borderId="25" xfId="0" applyFont="1" applyFill="1" applyBorder="1" applyAlignment="1" applyProtection="1">
      <alignment horizontal="left" vertical="center"/>
    </xf>
    <xf numFmtId="0" fontId="28" fillId="0" borderId="23" xfId="0" applyFont="1" applyFill="1" applyBorder="1" applyAlignment="1" applyProtection="1">
      <alignment horizontal="left" vertical="center"/>
    </xf>
    <xf numFmtId="0" fontId="28" fillId="0" borderId="16" xfId="0" applyFont="1" applyBorder="1" applyAlignment="1" applyProtection="1">
      <alignment horizontal="left" vertical="center"/>
    </xf>
    <xf numFmtId="0" fontId="0" fillId="0" borderId="25" xfId="0" applyBorder="1" applyAlignment="1">
      <alignment horizontal="left" vertical="center" wrapText="1"/>
    </xf>
    <xf numFmtId="0" fontId="3" fillId="0" borderId="24"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32" fillId="0" borderId="24" xfId="0" applyFont="1" applyBorder="1" applyAlignment="1" applyProtection="1">
      <alignment horizontal="left" vertical="center"/>
    </xf>
    <xf numFmtId="0" fontId="32" fillId="0" borderId="25" xfId="0" applyFont="1" applyBorder="1" applyAlignment="1" applyProtection="1">
      <alignment horizontal="left" vertical="center"/>
    </xf>
    <xf numFmtId="0" fontId="32" fillId="0" borderId="23" xfId="0" applyFont="1" applyBorder="1" applyAlignment="1" applyProtection="1">
      <alignment horizontal="left" vertical="center"/>
    </xf>
    <xf numFmtId="0" fontId="0" fillId="0" borderId="26" xfId="0" applyBorder="1" applyAlignment="1" applyProtection="1">
      <alignment horizontal="center"/>
    </xf>
    <xf numFmtId="0" fontId="28" fillId="0" borderId="24" xfId="0" applyFont="1" applyBorder="1" applyAlignment="1" applyProtection="1">
      <alignment horizontal="left"/>
    </xf>
    <xf numFmtId="0" fontId="28" fillId="0" borderId="25" xfId="0" applyFont="1" applyBorder="1" applyAlignment="1" applyProtection="1">
      <alignment horizontal="left"/>
    </xf>
    <xf numFmtId="0" fontId="28" fillId="0" borderId="23" xfId="0" applyFont="1" applyBorder="1" applyAlignment="1" applyProtection="1">
      <alignment horizontal="left"/>
    </xf>
    <xf numFmtId="0" fontId="0" fillId="0" borderId="25" xfId="0" applyBorder="1" applyAlignment="1" applyProtection="1">
      <alignment horizontal="center"/>
    </xf>
    <xf numFmtId="0" fontId="28" fillId="0" borderId="24" xfId="0" applyFont="1" applyBorder="1" applyAlignment="1" applyProtection="1">
      <alignment horizontal="center" vertical="center"/>
    </xf>
    <xf numFmtId="0" fontId="28" fillId="0" borderId="25" xfId="0" applyFont="1" applyBorder="1" applyAlignment="1" applyProtection="1">
      <alignment horizontal="center" vertical="center"/>
    </xf>
    <xf numFmtId="0" fontId="28" fillId="0" borderId="23" xfId="0" applyFont="1" applyBorder="1" applyAlignment="1" applyProtection="1">
      <alignment horizontal="center" vertical="center"/>
    </xf>
    <xf numFmtId="0" fontId="28" fillId="0" borderId="24" xfId="0" applyFont="1" applyBorder="1" applyAlignment="1" applyProtection="1">
      <alignment horizontal="center" vertical="center" wrapText="1"/>
    </xf>
    <xf numFmtId="3" fontId="28" fillId="29" borderId="89" xfId="0" applyNumberFormat="1" applyFont="1" applyFill="1" applyBorder="1" applyAlignment="1" applyProtection="1">
      <alignment horizontal="center" vertical="center"/>
      <protection locked="0"/>
    </xf>
    <xf numFmtId="3" fontId="28" fillId="29" borderId="90" xfId="0" applyNumberFormat="1" applyFont="1" applyFill="1" applyBorder="1" applyAlignment="1" applyProtection="1">
      <alignment horizontal="center" vertical="center"/>
      <protection locked="0"/>
    </xf>
    <xf numFmtId="3" fontId="28" fillId="33" borderId="90" xfId="0" applyNumberFormat="1" applyFont="1" applyFill="1" applyBorder="1" applyAlignment="1" applyProtection="1">
      <alignment horizontal="center" vertical="center"/>
    </xf>
    <xf numFmtId="3" fontId="28" fillId="33" borderId="91" xfId="0" applyNumberFormat="1" applyFont="1" applyFill="1" applyBorder="1" applyAlignment="1" applyProtection="1">
      <alignment horizontal="center" vertical="center"/>
    </xf>
    <xf numFmtId="0" fontId="26" fillId="27" borderId="0" xfId="0" applyFont="1" applyFill="1" applyBorder="1" applyAlignment="1" applyProtection="1">
      <alignment horizontal="left" vertical="center" wrapText="1"/>
    </xf>
    <xf numFmtId="0" fontId="37" fillId="28" borderId="92" xfId="0" applyFont="1" applyFill="1" applyBorder="1" applyAlignment="1" applyProtection="1">
      <alignment vertical="top" wrapText="1" readingOrder="1"/>
      <protection locked="0"/>
    </xf>
    <xf numFmtId="0" fontId="37" fillId="28" borderId="93" xfId="0" applyFont="1" applyFill="1" applyBorder="1" applyAlignment="1" applyProtection="1">
      <alignment vertical="top" wrapText="1" readingOrder="1"/>
      <protection locked="0"/>
    </xf>
    <xf numFmtId="0" fontId="37" fillId="28" borderId="94" xfId="0" applyFont="1" applyFill="1" applyBorder="1" applyAlignment="1" applyProtection="1">
      <alignment vertical="top" wrapText="1" readingOrder="1"/>
      <protection locked="0"/>
    </xf>
    <xf numFmtId="0" fontId="29" fillId="0" borderId="84" xfId="0" applyFont="1" applyBorder="1" applyAlignment="1" applyProtection="1">
      <alignment horizontal="center" vertical="center" wrapText="1"/>
    </xf>
    <xf numFmtId="0" fontId="29" fillId="24" borderId="85" xfId="0" applyFont="1" applyFill="1" applyBorder="1" applyAlignment="1" applyProtection="1">
      <alignment horizontal="center" vertical="center" wrapText="1"/>
      <protection locked="0"/>
    </xf>
    <xf numFmtId="0" fontId="3" fillId="0" borderId="86" xfId="0" applyFont="1" applyBorder="1" applyAlignment="1" applyProtection="1">
      <alignment horizontal="center" vertical="center"/>
    </xf>
    <xf numFmtId="0" fontId="25" fillId="0" borderId="87" xfId="0" applyFont="1" applyBorder="1" applyAlignment="1" applyProtection="1">
      <alignment horizontal="center" vertical="center"/>
    </xf>
    <xf numFmtId="0" fontId="3" fillId="0" borderId="87" xfId="0" applyFont="1" applyBorder="1" applyAlignment="1" applyProtection="1">
      <alignment horizontal="center" vertical="center"/>
    </xf>
    <xf numFmtId="0" fontId="25" fillId="0" borderId="88" xfId="0" applyFont="1" applyBorder="1" applyAlignment="1" applyProtection="1">
      <alignment horizontal="center" vertical="center"/>
    </xf>
    <xf numFmtId="3" fontId="28" fillId="24" borderId="89" xfId="0" applyNumberFormat="1" applyFont="1" applyFill="1" applyBorder="1" applyAlignment="1" applyProtection="1">
      <alignment horizontal="center" vertical="center"/>
      <protection locked="0"/>
    </xf>
    <xf numFmtId="3" fontId="28" fillId="24" borderId="90" xfId="0" applyNumberFormat="1" applyFont="1" applyFill="1" applyBorder="1" applyAlignment="1" applyProtection="1">
      <alignment horizontal="center" vertical="center"/>
      <protection locked="0"/>
    </xf>
    <xf numFmtId="3" fontId="28" fillId="24" borderId="91" xfId="0" applyNumberFormat="1" applyFont="1" applyFill="1" applyBorder="1" applyAlignment="1" applyProtection="1">
      <alignment horizontal="center" vertical="center"/>
      <protection locked="0"/>
    </xf>
    <xf numFmtId="0" fontId="21" fillId="0" borderId="95" xfId="0" applyFont="1" applyBorder="1" applyAlignment="1" applyProtection="1">
      <alignment horizontal="center" vertical="center"/>
    </xf>
    <xf numFmtId="0" fontId="28" fillId="0" borderId="96" xfId="0" applyFont="1" applyBorder="1" applyAlignment="1" applyProtection="1">
      <alignment horizontal="center" vertical="center"/>
    </xf>
    <xf numFmtId="0" fontId="28" fillId="0" borderId="97" xfId="0" applyFont="1" applyBorder="1" applyAlignment="1" applyProtection="1">
      <alignment horizontal="center" vertical="center"/>
    </xf>
    <xf numFmtId="0" fontId="28" fillId="0" borderId="17" xfId="0" applyFont="1" applyBorder="1" applyAlignment="1" applyProtection="1">
      <alignment horizontal="center" vertical="center"/>
    </xf>
    <xf numFmtId="0" fontId="28" fillId="0" borderId="80" xfId="0" applyFont="1" applyBorder="1" applyAlignment="1" applyProtection="1">
      <alignment horizontal="center" vertical="center"/>
    </xf>
    <xf numFmtId="0" fontId="28" fillId="0" borderId="81" xfId="0" applyFont="1" applyBorder="1" applyAlignment="1" applyProtection="1">
      <alignment horizontal="center" vertical="center"/>
    </xf>
    <xf numFmtId="0" fontId="28" fillId="0" borderId="82" xfId="0" applyFont="1" applyBorder="1" applyAlignment="1" applyProtection="1">
      <alignment horizontal="center" vertical="center"/>
    </xf>
    <xf numFmtId="0" fontId="28" fillId="0" borderId="83" xfId="0" applyFont="1" applyBorder="1" applyAlignment="1" applyProtection="1">
      <alignment horizontal="center" vertical="center"/>
    </xf>
    <xf numFmtId="0" fontId="29" fillId="28" borderId="98" xfId="0" applyFont="1" applyFill="1" applyBorder="1" applyAlignment="1" applyProtection="1">
      <alignment horizontal="center" vertical="center" wrapText="1"/>
      <protection locked="0"/>
    </xf>
    <xf numFmtId="0" fontId="29" fillId="28" borderId="13" xfId="0" applyFont="1" applyFill="1" applyBorder="1" applyAlignment="1" applyProtection="1">
      <alignment horizontal="center" vertical="center" wrapText="1"/>
      <protection locked="0"/>
    </xf>
    <xf numFmtId="0" fontId="29" fillId="0" borderId="98"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24" borderId="99" xfId="0" applyFont="1" applyFill="1" applyBorder="1" applyAlignment="1" applyProtection="1">
      <alignment horizontal="center" vertical="center" wrapText="1"/>
      <protection locked="0"/>
    </xf>
    <xf numFmtId="0" fontId="29" fillId="24" borderId="100" xfId="0" applyFont="1" applyFill="1" applyBorder="1" applyAlignment="1" applyProtection="1">
      <alignment horizontal="center" vertical="center" wrapText="1"/>
      <protection locked="0"/>
    </xf>
    <xf numFmtId="14" fontId="37" fillId="0" borderId="11" xfId="0" applyNumberFormat="1" applyFont="1" applyBorder="1" applyAlignment="1" applyProtection="1">
      <alignment horizontal="right" vertical="center"/>
    </xf>
    <xf numFmtId="0" fontId="37" fillId="0" borderId="0" xfId="0" applyFont="1" applyBorder="1" applyAlignment="1" applyProtection="1">
      <alignment horizontal="right" vertical="center"/>
    </xf>
    <xf numFmtId="3" fontId="0" fillId="0" borderId="0" xfId="0" applyNumberFormat="1" applyBorder="1" applyAlignment="1" applyProtection="1">
      <alignment horizontal="right" vertical="center"/>
    </xf>
    <xf numFmtId="3" fontId="31" fillId="0" borderId="16" xfId="0" applyNumberFormat="1" applyFont="1" applyFill="1" applyBorder="1" applyAlignment="1" applyProtection="1">
      <alignment horizontal="center" vertical="center" wrapText="1"/>
    </xf>
    <xf numFmtId="0" fontId="0" fillId="0" borderId="16" xfId="0" applyFill="1" applyBorder="1" applyAlignment="1" applyProtection="1">
      <alignment horizontal="center" vertical="center" wrapText="1"/>
    </xf>
    <xf numFmtId="3" fontId="31" fillId="0" borderId="125" xfId="0" applyNumberFormat="1" applyFont="1" applyFill="1" applyBorder="1" applyAlignment="1" applyProtection="1">
      <alignment horizontal="center" vertical="center" textRotation="90" wrapText="1"/>
    </xf>
    <xf numFmtId="3" fontId="31" fillId="0" borderId="126" xfId="0" applyNumberFormat="1" applyFont="1" applyFill="1" applyBorder="1" applyAlignment="1" applyProtection="1">
      <alignment horizontal="center" vertical="center" textRotation="90" wrapText="1"/>
    </xf>
    <xf numFmtId="3" fontId="31" fillId="0" borderId="119" xfId="0" applyNumberFormat="1" applyFont="1" applyFill="1" applyBorder="1" applyAlignment="1" applyProtection="1">
      <alignment horizontal="center" vertical="center" textRotation="90" wrapText="1"/>
    </xf>
    <xf numFmtId="0" fontId="0" fillId="0" borderId="121" xfId="0" applyBorder="1"/>
    <xf numFmtId="3" fontId="31" fillId="0" borderId="121" xfId="0" applyNumberFormat="1" applyFont="1" applyFill="1" applyBorder="1" applyAlignment="1" applyProtection="1">
      <alignment horizontal="center" vertical="center" textRotation="90" wrapText="1"/>
    </xf>
    <xf numFmtId="3" fontId="31" fillId="0" borderId="120" xfId="0" applyNumberFormat="1" applyFont="1" applyFill="1" applyBorder="1" applyAlignment="1" applyProtection="1">
      <alignment horizontal="center" vertical="center" textRotation="90" wrapText="1"/>
    </xf>
    <xf numFmtId="0" fontId="28" fillId="0" borderId="24" xfId="0" applyNumberFormat="1" applyFont="1" applyFill="1" applyBorder="1" applyAlignment="1" applyProtection="1">
      <alignment horizontal="center" vertical="center" wrapText="1"/>
    </xf>
    <xf numFmtId="0" fontId="28" fillId="0" borderId="25" xfId="0" applyNumberFormat="1" applyFont="1" applyFill="1" applyBorder="1" applyAlignment="1" applyProtection="1">
      <alignment horizontal="center" vertical="center" wrapText="1"/>
    </xf>
    <xf numFmtId="0" fontId="28" fillId="0" borderId="23" xfId="0" applyNumberFormat="1" applyFont="1" applyFill="1" applyBorder="1" applyAlignment="1" applyProtection="1">
      <alignment horizontal="center" vertical="center" wrapText="1"/>
    </xf>
    <xf numFmtId="3" fontId="28" fillId="0" borderId="122" xfId="0" applyNumberFormat="1" applyFont="1" applyFill="1" applyBorder="1" applyAlignment="1" applyProtection="1">
      <alignment horizontal="center" vertical="center" textRotation="90" wrapText="1"/>
    </xf>
    <xf numFmtId="0" fontId="0" fillId="0" borderId="122" xfId="0" applyFill="1" applyBorder="1" applyAlignment="1" applyProtection="1">
      <alignment horizontal="center" vertical="center" textRotation="90" wrapText="1"/>
    </xf>
    <xf numFmtId="0" fontId="0" fillId="0" borderId="123" xfId="0" applyFill="1" applyBorder="1" applyAlignment="1" applyProtection="1">
      <alignment horizontal="center" vertical="center" textRotation="90" wrapText="1"/>
    </xf>
    <xf numFmtId="0" fontId="28" fillId="0" borderId="24" xfId="0" applyFont="1" applyFill="1" applyBorder="1" applyAlignment="1" applyProtection="1">
      <alignment horizontal="center" vertical="center"/>
    </xf>
    <xf numFmtId="0" fontId="28" fillId="0" borderId="25" xfId="0" applyFont="1" applyFill="1" applyBorder="1" applyAlignment="1" applyProtection="1">
      <alignment horizontal="center" vertical="center"/>
    </xf>
    <xf numFmtId="0" fontId="28" fillId="0" borderId="23" xfId="0" applyFont="1" applyFill="1" applyBorder="1" applyAlignment="1" applyProtection="1">
      <alignment horizontal="center" vertical="center"/>
    </xf>
    <xf numFmtId="3" fontId="31" fillId="0" borderId="53" xfId="0" applyNumberFormat="1" applyFont="1" applyFill="1" applyBorder="1" applyAlignment="1" applyProtection="1">
      <alignment horizontal="center" vertical="center" wrapText="1"/>
    </xf>
    <xf numFmtId="3" fontId="31" fillId="0" borderId="0"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101" xfId="0" applyFill="1" applyBorder="1" applyAlignment="1" applyProtection="1">
      <alignment horizontal="center" vertical="center" wrapText="1"/>
    </xf>
    <xf numFmtId="0" fontId="0" fillId="0" borderId="124" xfId="0" applyFill="1" applyBorder="1" applyAlignment="1" applyProtection="1">
      <alignment horizontal="center" vertical="center" wrapText="1"/>
    </xf>
    <xf numFmtId="0" fontId="0" fillId="0" borderId="117" xfId="0" applyFill="1" applyBorder="1" applyAlignment="1" applyProtection="1">
      <alignment horizontal="center" vertical="center" wrapText="1"/>
    </xf>
    <xf numFmtId="0" fontId="0" fillId="0" borderId="118" xfId="0" applyFill="1" applyBorder="1" applyAlignment="1" applyProtection="1">
      <alignment horizontal="center" vertical="center" wrapText="1"/>
    </xf>
    <xf numFmtId="3" fontId="31" fillId="0" borderId="18" xfId="0" applyNumberFormat="1" applyFont="1" applyFill="1" applyBorder="1" applyAlignment="1" applyProtection="1">
      <alignment horizontal="center" vertical="center" wrapText="1"/>
    </xf>
    <xf numFmtId="0" fontId="0" fillId="0" borderId="116" xfId="0" applyFill="1" applyBorder="1" applyAlignment="1" applyProtection="1">
      <alignment horizontal="center" vertical="center" wrapText="1"/>
    </xf>
    <xf numFmtId="0" fontId="37" fillId="0" borderId="0" xfId="0" applyFont="1" applyAlignment="1" applyProtection="1"/>
    <xf numFmtId="0" fontId="3" fillId="0" borderId="122" xfId="0" applyFont="1" applyFill="1" applyBorder="1" applyAlignment="1" applyProtection="1">
      <alignment horizontal="center" vertical="center" textRotation="90" wrapText="1"/>
    </xf>
    <xf numFmtId="0" fontId="3" fillId="0" borderId="0" xfId="0" applyNumberFormat="1" applyFont="1" applyFill="1" applyBorder="1" applyAlignment="1" applyProtection="1">
      <alignment horizontal="left"/>
    </xf>
    <xf numFmtId="0" fontId="3" fillId="0" borderId="123" xfId="0" applyFont="1" applyFill="1" applyBorder="1" applyAlignment="1" applyProtection="1">
      <alignment horizontal="center" vertical="center" textRotation="90" wrapText="1"/>
    </xf>
    <xf numFmtId="0" fontId="30" fillId="0" borderId="30" xfId="0" applyFont="1" applyBorder="1" applyAlignment="1" applyProtection="1">
      <alignment horizontal="left"/>
    </xf>
    <xf numFmtId="0" fontId="30" fillId="0" borderId="102" xfId="0" applyFont="1" applyBorder="1" applyAlignment="1" applyProtection="1">
      <alignment horizontal="left"/>
    </xf>
    <xf numFmtId="0" fontId="28" fillId="0" borderId="103" xfId="0" applyFont="1" applyBorder="1" applyAlignment="1" applyProtection="1">
      <alignment horizontal="left"/>
    </xf>
    <xf numFmtId="0" fontId="28" fillId="0" borderId="104" xfId="0" applyFont="1" applyBorder="1" applyAlignment="1" applyProtection="1">
      <alignment horizontal="left"/>
    </xf>
    <xf numFmtId="165" fontId="23" fillId="0" borderId="138" xfId="0" applyNumberFormat="1" applyFont="1" applyFill="1" applyBorder="1" applyAlignment="1" applyProtection="1">
      <alignment horizontal="center" vertical="center"/>
    </xf>
    <xf numFmtId="165" fontId="23" fillId="0" borderId="43" xfId="0" applyNumberFormat="1" applyFont="1" applyFill="1" applyBorder="1" applyAlignment="1" applyProtection="1">
      <alignment horizontal="center" vertical="center"/>
    </xf>
    <xf numFmtId="0" fontId="31" fillId="0" borderId="139" xfId="0" applyFont="1" applyFill="1" applyBorder="1" applyAlignment="1" applyProtection="1">
      <alignment horizontal="center" vertical="center" wrapText="1"/>
    </xf>
    <xf numFmtId="0" fontId="2" fillId="0" borderId="175" xfId="61" applyFont="1" applyBorder="1" applyAlignment="1" applyProtection="1">
      <alignment vertical="center"/>
      <protection locked="0"/>
    </xf>
    <xf numFmtId="0" fontId="2" fillId="0" borderId="143" xfId="61" applyFont="1" applyBorder="1" applyAlignment="1" applyProtection="1">
      <alignment vertical="center"/>
      <protection locked="0"/>
    </xf>
    <xf numFmtId="0" fontId="2" fillId="0" borderId="142" xfId="61" applyFont="1" applyBorder="1" applyAlignment="1">
      <alignment horizontal="left" vertical="center" wrapText="1"/>
    </xf>
    <xf numFmtId="0" fontId="2" fillId="0" borderId="143" xfId="61" applyFont="1" applyBorder="1" applyAlignment="1">
      <alignment horizontal="left" vertical="center" wrapText="1"/>
    </xf>
    <xf numFmtId="0" fontId="2" fillId="0" borderId="141" xfId="61" applyFont="1" applyBorder="1" applyAlignment="1">
      <alignment horizontal="left" vertical="center" wrapText="1"/>
    </xf>
    <xf numFmtId="0" fontId="53" fillId="37" borderId="150" xfId="61" applyFont="1" applyFill="1" applyBorder="1" applyAlignment="1">
      <alignment horizontal="left" vertical="center"/>
    </xf>
    <xf numFmtId="0" fontId="53" fillId="37" borderId="151" xfId="61" applyFont="1" applyFill="1" applyBorder="1" applyAlignment="1">
      <alignment horizontal="left" vertical="center"/>
    </xf>
    <xf numFmtId="0" fontId="53" fillId="37" borderId="152" xfId="61" applyFont="1" applyFill="1" applyBorder="1" applyAlignment="1">
      <alignment horizontal="left" vertical="center"/>
    </xf>
    <xf numFmtId="0" fontId="2" fillId="0" borderId="175" xfId="61" applyFont="1" applyBorder="1" applyAlignment="1">
      <alignment vertical="center"/>
    </xf>
    <xf numFmtId="0" fontId="2" fillId="0" borderId="143" xfId="61" applyFont="1" applyBorder="1" applyAlignment="1">
      <alignment vertical="center"/>
    </xf>
    <xf numFmtId="0" fontId="53" fillId="37" borderId="140" xfId="61" applyFont="1" applyFill="1" applyBorder="1" applyAlignment="1">
      <alignment horizontal="left" vertical="center"/>
    </xf>
    <xf numFmtId="0" fontId="53" fillId="37" borderId="143" xfId="61" applyFont="1" applyFill="1" applyBorder="1" applyAlignment="1">
      <alignment horizontal="left" vertical="center"/>
    </xf>
    <xf numFmtId="0" fontId="53" fillId="37" borderId="144" xfId="61" applyFont="1" applyFill="1" applyBorder="1" applyAlignment="1">
      <alignment horizontal="left" vertical="center"/>
    </xf>
    <xf numFmtId="0" fontId="53" fillId="37" borderId="140" xfId="61" applyFont="1" applyFill="1" applyBorder="1" applyAlignment="1" applyProtection="1">
      <alignment vertical="center"/>
    </xf>
    <xf numFmtId="0" fontId="53" fillId="37" borderId="143" xfId="61" applyFont="1" applyFill="1" applyBorder="1" applyAlignment="1" applyProtection="1">
      <alignment vertical="center"/>
    </xf>
    <xf numFmtId="0" fontId="53" fillId="37" borderId="141" xfId="61" applyFont="1" applyFill="1" applyBorder="1" applyAlignment="1" applyProtection="1">
      <alignment vertical="center"/>
    </xf>
    <xf numFmtId="0" fontId="2" fillId="0" borderId="142" xfId="61" applyFont="1" applyBorder="1" applyAlignment="1">
      <alignment vertical="center" wrapText="1"/>
    </xf>
    <xf numFmtId="0" fontId="2" fillId="0" borderId="143" xfId="61" applyFont="1" applyBorder="1" applyAlignment="1">
      <alignment vertical="center" wrapText="1"/>
    </xf>
    <xf numFmtId="0" fontId="2" fillId="0" borderId="141" xfId="61" applyFont="1" applyBorder="1" applyAlignment="1">
      <alignment vertical="center" wrapText="1"/>
    </xf>
    <xf numFmtId="0" fontId="2" fillId="0" borderId="142" xfId="61" applyFont="1" applyBorder="1" applyAlignment="1" applyProtection="1">
      <alignment vertical="center" wrapText="1"/>
    </xf>
    <xf numFmtId="0" fontId="2" fillId="0" borderId="143" xfId="61" applyFont="1" applyBorder="1" applyAlignment="1" applyProtection="1">
      <alignment vertical="center" wrapText="1"/>
    </xf>
    <xf numFmtId="0" fontId="2" fillId="0" borderId="141" xfId="61" applyFont="1" applyBorder="1" applyAlignment="1" applyProtection="1">
      <alignment vertical="center" wrapText="1"/>
    </xf>
    <xf numFmtId="0" fontId="53" fillId="37" borderId="150" xfId="61" applyFont="1" applyFill="1" applyBorder="1" applyAlignment="1" applyProtection="1">
      <alignment vertical="center"/>
    </xf>
    <xf numFmtId="0" fontId="53" fillId="37" borderId="151" xfId="61" applyFont="1" applyFill="1" applyBorder="1" applyAlignment="1" applyProtection="1">
      <alignment vertical="center"/>
    </xf>
    <xf numFmtId="0" fontId="53" fillId="37" borderId="158" xfId="61" applyFont="1" applyFill="1" applyBorder="1" applyAlignment="1" applyProtection="1">
      <alignment vertical="center"/>
    </xf>
    <xf numFmtId="0" fontId="2" fillId="0" borderId="140" xfId="61" applyFont="1" applyBorder="1" applyAlignment="1" applyProtection="1">
      <alignment vertical="center"/>
    </xf>
    <xf numFmtId="0" fontId="2" fillId="0" borderId="143" xfId="61" applyFont="1" applyBorder="1" applyAlignment="1" applyProtection="1">
      <alignment vertical="center"/>
    </xf>
    <xf numFmtId="0" fontId="2" fillId="0" borderId="141" xfId="61" applyFont="1" applyBorder="1" applyAlignment="1" applyProtection="1">
      <alignment vertical="center"/>
    </xf>
    <xf numFmtId="0" fontId="2" fillId="0" borderId="160" xfId="61" applyFont="1" applyBorder="1" applyAlignment="1" applyProtection="1">
      <alignment vertical="center"/>
    </xf>
    <xf numFmtId="0" fontId="2" fillId="0" borderId="78" xfId="61" applyFont="1" applyBorder="1" applyAlignment="1" applyProtection="1">
      <alignment vertical="center"/>
    </xf>
    <xf numFmtId="0" fontId="2" fillId="0" borderId="161" xfId="61" applyFont="1" applyBorder="1" applyAlignment="1" applyProtection="1">
      <alignment vertical="center"/>
    </xf>
    <xf numFmtId="3" fontId="53" fillId="0" borderId="63" xfId="67" applyNumberFormat="1" applyFont="1" applyBorder="1" applyAlignment="1">
      <alignment horizontal="center" vertical="center"/>
    </xf>
    <xf numFmtId="3" fontId="53" fillId="0" borderId="78" xfId="67" applyNumberFormat="1" applyFont="1" applyBorder="1" applyAlignment="1">
      <alignment horizontal="center" vertical="center"/>
    </xf>
    <xf numFmtId="3" fontId="53" fillId="0" borderId="131" xfId="67" applyNumberFormat="1" applyFont="1" applyBorder="1" applyAlignment="1">
      <alignment horizontal="center" vertical="center"/>
    </xf>
    <xf numFmtId="0" fontId="53" fillId="37" borderId="150" xfId="61" applyFont="1" applyFill="1" applyBorder="1" applyAlignment="1">
      <alignment horizontal="center" vertical="center"/>
    </xf>
    <xf numFmtId="0" fontId="53" fillId="37" borderId="151" xfId="61" applyFont="1" applyFill="1" applyBorder="1" applyAlignment="1">
      <alignment horizontal="center" vertical="center"/>
    </xf>
    <xf numFmtId="0" fontId="28" fillId="0" borderId="137" xfId="59" applyFont="1" applyBorder="1" applyAlignment="1">
      <alignment horizontal="left" vertical="center"/>
    </xf>
    <xf numFmtId="0" fontId="28" fillId="0" borderId="147" xfId="59" applyFont="1" applyBorder="1" applyAlignment="1">
      <alignment horizontal="center" vertical="center" wrapText="1"/>
    </xf>
    <xf numFmtId="0" fontId="28" fillId="0" borderId="46" xfId="59" applyFont="1" applyBorder="1" applyAlignment="1">
      <alignment horizontal="center" vertical="center" wrapText="1"/>
    </xf>
    <xf numFmtId="0" fontId="28" fillId="0" borderId="163" xfId="59" applyFont="1" applyBorder="1" applyAlignment="1">
      <alignment horizontal="center" vertical="center" wrapText="1"/>
    </xf>
    <xf numFmtId="0" fontId="28" fillId="0" borderId="142" xfId="59" applyFont="1" applyBorder="1" applyAlignment="1">
      <alignment horizontal="center"/>
    </xf>
    <xf numFmtId="0" fontId="28" fillId="0" borderId="143" xfId="59" applyFont="1" applyBorder="1" applyAlignment="1">
      <alignment horizontal="center"/>
    </xf>
    <xf numFmtId="0" fontId="28" fillId="0" borderId="141" xfId="59" applyFont="1" applyBorder="1" applyAlignment="1">
      <alignment horizontal="center"/>
    </xf>
    <xf numFmtId="0" fontId="28" fillId="0" borderId="137" xfId="59" applyFont="1" applyBorder="1" applyAlignment="1">
      <alignment horizontal="center" vertical="center" wrapText="1"/>
    </xf>
    <xf numFmtId="0" fontId="28" fillId="28" borderId="137" xfId="59" applyFont="1" applyFill="1" applyBorder="1" applyAlignment="1" applyProtection="1">
      <alignment horizontal="center" vertical="center" wrapText="1"/>
      <protection locked="0"/>
    </xf>
    <xf numFmtId="0" fontId="28" fillId="0" borderId="137" xfId="59" applyFont="1" applyBorder="1" applyAlignment="1" applyProtection="1">
      <alignment horizontal="left" vertical="center"/>
    </xf>
    <xf numFmtId="0" fontId="28" fillId="0" borderId="137" xfId="59" applyFont="1" applyBorder="1" applyAlignment="1" applyProtection="1">
      <alignment horizontal="center" vertical="center"/>
    </xf>
    <xf numFmtId="0" fontId="28" fillId="0" borderId="137" xfId="59" applyFont="1" applyBorder="1" applyAlignment="1" applyProtection="1">
      <alignment vertical="center"/>
    </xf>
    <xf numFmtId="49" fontId="23" fillId="0" borderId="142" xfId="59" applyNumberFormat="1" applyFont="1" applyBorder="1" applyAlignment="1">
      <alignment horizontal="left" vertical="center"/>
    </xf>
    <xf numFmtId="0" fontId="23" fillId="0" borderId="143" xfId="59" applyFont="1" applyBorder="1" applyAlignment="1">
      <alignment horizontal="left" vertical="center"/>
    </xf>
    <xf numFmtId="0" fontId="23" fillId="0" borderId="141" xfId="59" applyFont="1" applyBorder="1" applyAlignment="1">
      <alignment horizontal="left" vertical="center"/>
    </xf>
    <xf numFmtId="0" fontId="28" fillId="0" borderId="142" xfId="59" applyFont="1" applyBorder="1" applyAlignment="1">
      <alignment horizontal="left" vertical="center"/>
    </xf>
    <xf numFmtId="0" fontId="28" fillId="0" borderId="143" xfId="59" applyFont="1" applyBorder="1" applyAlignment="1">
      <alignment horizontal="left" vertical="center"/>
    </xf>
    <xf numFmtId="0" fontId="28" fillId="0" borderId="141" xfId="59" applyFont="1" applyBorder="1" applyAlignment="1">
      <alignment horizontal="left" vertical="center"/>
    </xf>
    <xf numFmtId="0" fontId="50" fillId="0" borderId="137" xfId="59" applyFont="1" applyBorder="1" applyAlignment="1" applyProtection="1">
      <alignment horizontal="left" vertical="center"/>
    </xf>
    <xf numFmtId="0" fontId="28" fillId="0" borderId="142" xfId="59" applyFont="1" applyBorder="1" applyAlignment="1" applyProtection="1">
      <alignment vertical="center"/>
    </xf>
    <xf numFmtId="0" fontId="28" fillId="0" borderId="143" xfId="59" applyFont="1" applyBorder="1" applyAlignment="1" applyProtection="1">
      <alignment vertical="center"/>
    </xf>
    <xf numFmtId="0" fontId="28" fillId="0" borderId="141" xfId="59" applyFont="1" applyBorder="1" applyAlignment="1" applyProtection="1">
      <alignment vertical="center"/>
    </xf>
    <xf numFmtId="0" fontId="52" fillId="0" borderId="92" xfId="60" applyFont="1" applyBorder="1" applyAlignment="1">
      <alignment horizontal="center" vertical="center" wrapText="1"/>
    </xf>
    <xf numFmtId="0" fontId="52" fillId="0" borderId="94" xfId="60" applyFont="1" applyBorder="1" applyAlignment="1">
      <alignment horizontal="center" vertical="center" wrapText="1"/>
    </xf>
    <xf numFmtId="0" fontId="3" fillId="28" borderId="24" xfId="63" applyFont="1" applyFill="1" applyBorder="1" applyAlignment="1" applyProtection="1">
      <alignment horizontal="left" vertical="center" wrapText="1"/>
      <protection locked="0"/>
    </xf>
    <xf numFmtId="0" fontId="3" fillId="28" borderId="25" xfId="63" applyFont="1" applyFill="1" applyBorder="1" applyAlignment="1" applyProtection="1">
      <alignment horizontal="left" vertical="center" wrapText="1"/>
      <protection locked="0"/>
    </xf>
    <xf numFmtId="0" fontId="3" fillId="28" borderId="115" xfId="63" applyFont="1" applyFill="1" applyBorder="1" applyAlignment="1" applyProtection="1">
      <alignment horizontal="left" vertical="center" wrapText="1"/>
      <protection locked="0"/>
    </xf>
    <xf numFmtId="0" fontId="37" fillId="0" borderId="0" xfId="62" applyFont="1" applyBorder="1" applyAlignment="1" applyProtection="1">
      <alignment vertical="center" wrapText="1"/>
    </xf>
    <xf numFmtId="0" fontId="0" fillId="0" borderId="0" xfId="0" applyBorder="1" applyAlignment="1">
      <alignment vertical="center" wrapText="1"/>
    </xf>
    <xf numFmtId="0" fontId="28" fillId="0" borderId="35" xfId="60" applyFont="1" applyFill="1" applyBorder="1" applyAlignment="1" applyProtection="1">
      <alignment horizontal="center" vertical="center" wrapText="1"/>
    </xf>
    <xf numFmtId="0" fontId="0" fillId="0" borderId="46" xfId="0" applyBorder="1" applyAlignment="1">
      <alignment horizontal="center" vertical="center" wrapText="1"/>
    </xf>
    <xf numFmtId="0" fontId="28" fillId="0" borderId="110" xfId="60" applyFont="1" applyFill="1" applyBorder="1" applyAlignment="1" applyProtection="1">
      <alignment horizontal="center" vertical="center" wrapText="1"/>
    </xf>
    <xf numFmtId="0" fontId="0" fillId="0" borderId="111" xfId="0" applyBorder="1" applyAlignment="1">
      <alignment horizontal="center" vertical="center" wrapText="1"/>
    </xf>
    <xf numFmtId="0" fontId="26" fillId="0" borderId="0" xfId="63" applyFont="1" applyBorder="1" applyAlignment="1" applyProtection="1">
      <alignment horizontal="left" vertical="center" wrapText="1"/>
    </xf>
    <xf numFmtId="0" fontId="28" fillId="0" borderId="37" xfId="60" applyFont="1" applyFill="1" applyBorder="1" applyAlignment="1" applyProtection="1">
      <alignment horizontal="center" vertical="center" wrapText="1"/>
    </xf>
    <xf numFmtId="0" fontId="28" fillId="0" borderId="38" xfId="60" applyFont="1" applyFill="1" applyBorder="1" applyAlignment="1" applyProtection="1">
      <alignment horizontal="center" vertical="center" wrapText="1"/>
    </xf>
    <xf numFmtId="4" fontId="28" fillId="31" borderId="63" xfId="60" applyNumberFormat="1" applyFont="1" applyFill="1" applyBorder="1" applyAlignment="1" applyProtection="1">
      <alignment horizontal="center" vertical="center"/>
    </xf>
    <xf numFmtId="4" fontId="28" fillId="31" borderId="131" xfId="60" applyNumberFormat="1" applyFont="1" applyFill="1" applyBorder="1" applyAlignment="1" applyProtection="1">
      <alignment horizontal="center" vertical="center"/>
    </xf>
    <xf numFmtId="0" fontId="3" fillId="28" borderId="108" xfId="63" applyFont="1" applyFill="1" applyBorder="1" applyAlignment="1" applyProtection="1">
      <alignment vertical="center" wrapText="1"/>
      <protection locked="0"/>
    </xf>
    <xf numFmtId="0" fontId="0" fillId="0" borderId="23" xfId="0" applyBorder="1" applyAlignment="1" applyProtection="1">
      <alignment vertical="center" wrapText="1"/>
      <protection locked="0"/>
    </xf>
    <xf numFmtId="0" fontId="28" fillId="0" borderId="0" xfId="60" applyFont="1" applyFill="1" applyBorder="1" applyAlignment="1" applyProtection="1">
      <alignment horizontal="center" vertical="center" wrapText="1"/>
    </xf>
    <xf numFmtId="0" fontId="28" fillId="0" borderId="0" xfId="59"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37" fillId="0" borderId="0" xfId="60" applyFont="1" applyFill="1" applyBorder="1" applyAlignment="1" applyProtection="1">
      <alignment horizontal="left" vertical="center" wrapText="1"/>
    </xf>
    <xf numFmtId="0" fontId="0" fillId="0" borderId="0" xfId="0" applyAlignment="1">
      <alignment horizontal="left" vertical="center"/>
    </xf>
    <xf numFmtId="0" fontId="28" fillId="0" borderId="79" xfId="60" applyFont="1" applyFill="1" applyBorder="1" applyAlignment="1" applyProtection="1">
      <alignment horizontal="center" vertical="center" wrapText="1"/>
    </xf>
    <xf numFmtId="0" fontId="0" fillId="0" borderId="112" xfId="0" applyBorder="1" applyAlignment="1">
      <alignment horizontal="center" vertical="center"/>
    </xf>
    <xf numFmtId="0" fontId="28" fillId="27" borderId="42" xfId="60" applyFont="1" applyFill="1" applyBorder="1" applyAlignment="1" applyProtection="1">
      <alignment vertical="center"/>
    </xf>
    <xf numFmtId="0" fontId="0" fillId="27" borderId="42" xfId="0" applyFill="1" applyBorder="1" applyAlignment="1">
      <alignment vertical="center"/>
    </xf>
    <xf numFmtId="0" fontId="26" fillId="0" borderId="66" xfId="62" applyFont="1" applyBorder="1" applyAlignment="1" applyProtection="1">
      <alignment horizontal="left" vertical="center" wrapText="1"/>
    </xf>
    <xf numFmtId="0" fontId="26" fillId="0" borderId="0" xfId="62" applyFont="1" applyBorder="1" applyAlignment="1" applyProtection="1">
      <alignment horizontal="left" vertical="center" wrapText="1"/>
    </xf>
    <xf numFmtId="0" fontId="26" fillId="0" borderId="66" xfId="63" applyFont="1" applyBorder="1" applyAlignment="1" applyProtection="1">
      <alignment horizontal="left" vertical="center" wrapText="1"/>
    </xf>
    <xf numFmtId="0" fontId="28" fillId="0" borderId="66" xfId="60" applyFont="1" applyFill="1" applyBorder="1" applyAlignment="1" applyProtection="1">
      <alignment horizontal="center" vertical="center" wrapText="1"/>
    </xf>
    <xf numFmtId="0" fontId="0" fillId="0" borderId="66" xfId="0" applyFill="1" applyBorder="1" applyAlignment="1">
      <alignment horizontal="center" vertical="center" wrapText="1"/>
    </xf>
    <xf numFmtId="0" fontId="52" fillId="0" borderId="92" xfId="60" applyFont="1" applyFill="1" applyBorder="1" applyAlignment="1" applyProtection="1">
      <alignment horizontal="center" vertical="center" wrapText="1"/>
    </xf>
    <xf numFmtId="0" fontId="52" fillId="0" borderId="93" xfId="60" applyFont="1" applyFill="1" applyBorder="1" applyAlignment="1" applyProtection="1">
      <alignment horizontal="center" vertical="center" wrapText="1"/>
    </xf>
    <xf numFmtId="0" fontId="52" fillId="0" borderId="94" xfId="60" applyFont="1" applyFill="1" applyBorder="1" applyAlignment="1" applyProtection="1">
      <alignment horizontal="center" vertical="center" wrapText="1"/>
    </xf>
    <xf numFmtId="0" fontId="28" fillId="0" borderId="105" xfId="60" applyFont="1" applyFill="1" applyBorder="1" applyAlignment="1" applyProtection="1">
      <alignment horizontal="center" vertical="center" wrapText="1"/>
    </xf>
    <xf numFmtId="0" fontId="28" fillId="0" borderId="109" xfId="60" applyFont="1" applyFill="1" applyBorder="1" applyAlignment="1" applyProtection="1">
      <alignment horizontal="center" vertical="center" wrapText="1"/>
    </xf>
    <xf numFmtId="0" fontId="28" fillId="0" borderId="106" xfId="60" applyFont="1" applyFill="1" applyBorder="1" applyAlignment="1" applyProtection="1">
      <alignment horizontal="center" vertical="center" wrapText="1"/>
    </xf>
    <xf numFmtId="0" fontId="28" fillId="0" borderId="107" xfId="60" applyFont="1" applyFill="1" applyBorder="1" applyAlignment="1" applyProtection="1">
      <alignment horizontal="center" vertical="center" wrapText="1"/>
    </xf>
    <xf numFmtId="0" fontId="37" fillId="0" borderId="66" xfId="62" applyFont="1" applyBorder="1" applyAlignment="1" applyProtection="1">
      <alignment horizontal="left" vertical="center" wrapText="1"/>
    </xf>
    <xf numFmtId="0" fontId="46" fillId="0" borderId="0" xfId="61" applyBorder="1" applyAlignment="1">
      <alignment vertical="center" wrapText="1"/>
    </xf>
    <xf numFmtId="0" fontId="38" fillId="0" borderId="65" xfId="60" applyFont="1" applyFill="1" applyBorder="1" applyAlignment="1" applyProtection="1">
      <alignment horizontal="center" vertical="center"/>
    </xf>
    <xf numFmtId="0" fontId="38" fillId="0" borderId="40" xfId="60" applyFont="1" applyFill="1" applyBorder="1" applyAlignment="1" applyProtection="1">
      <alignment horizontal="center" vertical="center"/>
    </xf>
    <xf numFmtId="0" fontId="38" fillId="0" borderId="41" xfId="60" applyFont="1" applyFill="1" applyBorder="1" applyAlignment="1" applyProtection="1">
      <alignment horizontal="center" vertical="center"/>
    </xf>
    <xf numFmtId="0" fontId="28" fillId="0" borderId="113" xfId="60" applyFont="1" applyFill="1" applyBorder="1" applyAlignment="1" applyProtection="1">
      <alignment horizontal="center" vertical="center" wrapText="1"/>
    </xf>
    <xf numFmtId="0" fontId="28" fillId="0" borderId="34" xfId="60" applyFont="1" applyFill="1" applyBorder="1" applyAlignment="1" applyProtection="1">
      <alignment horizontal="center" vertical="center" wrapText="1"/>
    </xf>
    <xf numFmtId="0" fontId="28" fillId="0" borderId="36" xfId="60" applyFont="1" applyFill="1" applyBorder="1" applyAlignment="1" applyProtection="1">
      <alignment horizontal="center" vertical="center" wrapText="1"/>
    </xf>
    <xf numFmtId="0" fontId="28" fillId="0" borderId="53" xfId="60" applyFont="1" applyFill="1" applyBorder="1" applyAlignment="1" applyProtection="1">
      <alignment horizontal="center" vertical="center" wrapText="1"/>
    </xf>
    <xf numFmtId="0" fontId="28" fillId="0" borderId="67" xfId="60" applyFont="1" applyFill="1" applyBorder="1" applyAlignment="1" applyProtection="1">
      <alignment horizontal="center" vertical="center" wrapText="1"/>
    </xf>
    <xf numFmtId="2" fontId="28" fillId="31" borderId="63" xfId="60" applyNumberFormat="1" applyFont="1" applyFill="1" applyBorder="1" applyAlignment="1" applyProtection="1">
      <alignment horizontal="center" vertical="center"/>
    </xf>
    <xf numFmtId="2" fontId="28" fillId="31" borderId="131" xfId="60" applyNumberFormat="1" applyFont="1" applyFill="1" applyBorder="1" applyAlignment="1" applyProtection="1">
      <alignment horizontal="center" vertical="center"/>
    </xf>
    <xf numFmtId="0" fontId="28" fillId="27" borderId="42" xfId="60" applyFont="1" applyFill="1" applyBorder="1" applyAlignment="1" applyProtection="1">
      <alignment horizontal="left" vertical="center"/>
    </xf>
    <xf numFmtId="49" fontId="24" fillId="0" borderId="0" xfId="60" applyNumberFormat="1" applyFont="1" applyFill="1" applyBorder="1" applyAlignment="1" applyProtection="1">
      <alignment horizontal="left" vertical="center" wrapText="1"/>
    </xf>
    <xf numFmtId="0" fontId="24" fillId="0" borderId="0" xfId="60" applyFont="1" applyFill="1" applyBorder="1" applyAlignment="1" applyProtection="1">
      <alignment horizontal="left" vertical="center" wrapText="1"/>
    </xf>
    <xf numFmtId="0" fontId="23" fillId="0" borderId="92" xfId="60" applyFont="1" applyFill="1" applyBorder="1" applyAlignment="1" applyProtection="1">
      <alignment horizontal="center" vertical="center" wrapText="1"/>
    </xf>
    <xf numFmtId="0" fontId="23" fillId="0" borderId="93" xfId="60" applyFont="1" applyFill="1" applyBorder="1" applyAlignment="1" applyProtection="1">
      <alignment horizontal="center" vertical="center" wrapText="1"/>
    </xf>
    <xf numFmtId="0" fontId="23" fillId="0" borderId="92" xfId="60" applyFont="1" applyBorder="1" applyAlignment="1">
      <alignment horizontal="center" vertical="center" wrapText="1"/>
    </xf>
    <xf numFmtId="0" fontId="23" fillId="0" borderId="94" xfId="60" applyFont="1" applyBorder="1" applyAlignment="1">
      <alignment horizontal="center" vertical="center" wrapText="1"/>
    </xf>
    <xf numFmtId="0" fontId="3" fillId="28" borderId="140" xfId="63" applyFont="1" applyFill="1" applyBorder="1" applyAlignment="1" applyProtection="1">
      <alignment vertical="center" wrapText="1"/>
      <protection locked="0"/>
    </xf>
    <xf numFmtId="0" fontId="0" fillId="0" borderId="141" xfId="0" applyBorder="1" applyAlignment="1" applyProtection="1">
      <alignment vertical="center" wrapText="1"/>
      <protection locked="0"/>
    </xf>
    <xf numFmtId="0" fontId="3" fillId="28" borderId="142" xfId="63" applyFont="1" applyFill="1" applyBorder="1" applyAlignment="1" applyProtection="1">
      <alignment horizontal="left" vertical="center" wrapText="1"/>
      <protection locked="0"/>
    </xf>
    <xf numFmtId="0" fontId="3" fillId="28" borderId="143" xfId="63" applyFont="1" applyFill="1" applyBorder="1" applyAlignment="1" applyProtection="1">
      <alignment horizontal="left" vertical="center" wrapText="1"/>
      <protection locked="0"/>
    </xf>
    <xf numFmtId="0" fontId="3" fillId="28" borderId="144" xfId="63" applyFont="1" applyFill="1" applyBorder="1" applyAlignment="1" applyProtection="1">
      <alignment horizontal="left" vertical="center" wrapText="1"/>
      <protection locked="0"/>
    </xf>
    <xf numFmtId="0" fontId="26" fillId="0" borderId="66" xfId="62" applyFont="1" applyBorder="1" applyAlignment="1" applyProtection="1">
      <alignment vertical="center" wrapText="1"/>
    </xf>
    <xf numFmtId="0" fontId="26" fillId="0" borderId="0" xfId="62" applyFont="1" applyBorder="1" applyAlignment="1" applyProtection="1">
      <alignment vertical="center" wrapText="1"/>
    </xf>
    <xf numFmtId="0" fontId="3" fillId="0" borderId="0" xfId="63" applyFont="1" applyFill="1" applyBorder="1" applyAlignment="1" applyProtection="1">
      <alignment horizontal="left" vertical="center" wrapText="1"/>
    </xf>
    <xf numFmtId="0" fontId="3" fillId="0" borderId="67" xfId="63" applyFont="1" applyFill="1" applyBorder="1" applyAlignment="1" applyProtection="1">
      <alignment horizontal="left" vertical="center" wrapText="1"/>
    </xf>
    <xf numFmtId="0" fontId="3" fillId="0" borderId="175" xfId="59" applyFont="1" applyFill="1" applyBorder="1" applyAlignment="1" applyProtection="1">
      <alignment horizontal="left" vertical="center" wrapText="1"/>
    </xf>
    <xf numFmtId="0" fontId="3" fillId="0" borderId="141" xfId="59" applyFont="1" applyFill="1" applyBorder="1" applyAlignment="1" applyProtection="1">
      <alignment vertical="center" wrapText="1"/>
    </xf>
    <xf numFmtId="0" fontId="28" fillId="0" borderId="0" xfId="59" applyFont="1" applyAlignment="1" applyProtection="1">
      <alignment vertical="center"/>
    </xf>
    <xf numFmtId="49" fontId="3" fillId="0" borderId="164" xfId="59" applyNumberFormat="1" applyFont="1" applyFill="1" applyBorder="1" applyAlignment="1" applyProtection="1">
      <alignment horizontal="left" vertical="center" wrapText="1"/>
    </xf>
    <xf numFmtId="0" fontId="3" fillId="0" borderId="165" xfId="59" applyFont="1" applyFill="1" applyBorder="1" applyAlignment="1" applyProtection="1">
      <alignment horizontal="left" vertical="center" wrapText="1"/>
    </xf>
    <xf numFmtId="0" fontId="3" fillId="0" borderId="166" xfId="59" applyFont="1" applyFill="1" applyBorder="1" applyAlignment="1" applyProtection="1">
      <alignment horizontal="left" vertical="center" wrapText="1"/>
    </xf>
    <xf numFmtId="0" fontId="3" fillId="0" borderId="167" xfId="59" applyFont="1" applyFill="1" applyBorder="1" applyAlignment="1" applyProtection="1">
      <alignment horizontal="left" vertical="center" wrapText="1"/>
    </xf>
    <xf numFmtId="0" fontId="3" fillId="0" borderId="168" xfId="59" applyFont="1" applyFill="1" applyBorder="1" applyAlignment="1" applyProtection="1">
      <alignment horizontal="left" vertical="center" wrapText="1"/>
    </xf>
    <xf numFmtId="0" fontId="3" fillId="0" borderId="169" xfId="59" applyFont="1" applyFill="1" applyBorder="1" applyAlignment="1" applyProtection="1">
      <alignment horizontal="left" vertical="center" wrapText="1"/>
    </xf>
    <xf numFmtId="0" fontId="3" fillId="27" borderId="175" xfId="59" applyFont="1" applyFill="1" applyBorder="1" applyAlignment="1" applyProtection="1">
      <alignment horizontal="left" vertical="center"/>
    </xf>
    <xf numFmtId="0" fontId="3" fillId="27" borderId="143" xfId="59" applyFont="1" applyFill="1" applyBorder="1" applyAlignment="1" applyProtection="1">
      <alignment horizontal="left" vertical="center"/>
    </xf>
    <xf numFmtId="0" fontId="3" fillId="0" borderId="170" xfId="59" applyFont="1" applyFill="1" applyBorder="1" applyAlignment="1" applyProtection="1">
      <alignment horizontal="left" vertical="center"/>
      <protection locked="0"/>
    </xf>
    <xf numFmtId="0" fontId="3" fillId="0" borderId="171" xfId="59" applyFill="1" applyBorder="1" applyAlignment="1" applyProtection="1">
      <alignment vertical="center"/>
    </xf>
    <xf numFmtId="0" fontId="3" fillId="0" borderId="172" xfId="59" applyFill="1" applyBorder="1" applyAlignment="1" applyProtection="1">
      <alignment vertical="center"/>
    </xf>
    <xf numFmtId="0" fontId="28" fillId="0" borderId="0" xfId="59" applyFont="1" applyFill="1" applyBorder="1" applyAlignment="1" applyProtection="1">
      <alignment horizontal="left" vertical="center"/>
    </xf>
    <xf numFmtId="0" fontId="28" fillId="0" borderId="0" xfId="59" applyFont="1" applyFill="1" applyAlignment="1" applyProtection="1">
      <alignment vertical="center"/>
    </xf>
    <xf numFmtId="0" fontId="28" fillId="27" borderId="175" xfId="59" applyFont="1" applyFill="1" applyBorder="1" applyAlignment="1" applyProtection="1">
      <alignment vertical="center"/>
    </xf>
    <xf numFmtId="0" fontId="28" fillId="27" borderId="143" xfId="59" applyFont="1" applyFill="1" applyBorder="1" applyAlignment="1" applyProtection="1">
      <alignment vertical="center"/>
    </xf>
  </cellXfs>
  <cellStyles count="69">
    <cellStyle name="20% - Accent1" xfId="1"/>
    <cellStyle name="20% - Accent1 2" xfId="2"/>
    <cellStyle name="20% - Accent2" xfId="3"/>
    <cellStyle name="20% - Accent2 2" xfId="4"/>
    <cellStyle name="20% - Accent3" xfId="5"/>
    <cellStyle name="20% - Accent3 2" xfId="6"/>
    <cellStyle name="20% - Accent4" xfId="7"/>
    <cellStyle name="20% - Accent4 2" xfId="8"/>
    <cellStyle name="20% - Accent5" xfId="9"/>
    <cellStyle name="20% - Accent5 2" xfId="10"/>
    <cellStyle name="20% - Accent6" xfId="11"/>
    <cellStyle name="20% - Accent6 2" xfId="12"/>
    <cellStyle name="40% - Accent1" xfId="13"/>
    <cellStyle name="40% - Accent1 2" xfId="14"/>
    <cellStyle name="40% - Accent2" xfId="15"/>
    <cellStyle name="40% - Accent2 2" xfId="16"/>
    <cellStyle name="40% - Accent3" xfId="17"/>
    <cellStyle name="40% - Accent3 2" xfId="18"/>
    <cellStyle name="40% - Accent4" xfId="19"/>
    <cellStyle name="40% - Accent4 2" xfId="20"/>
    <cellStyle name="40% - Accent5" xfId="21"/>
    <cellStyle name="40% - Accent5 2" xfId="22"/>
    <cellStyle name="40% - Accent6" xfId="23"/>
    <cellStyle name="40% - Accent6 2"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Dezimal 2" xfId="40"/>
    <cellStyle name="Explanatory Text" xfId="41"/>
    <cellStyle name="Good" xfId="42"/>
    <cellStyle name="Heading 1" xfId="43"/>
    <cellStyle name="Heading 2" xfId="44"/>
    <cellStyle name="Heading 3" xfId="45"/>
    <cellStyle name="Heading 4" xfId="46"/>
    <cellStyle name="Input" xfId="48"/>
    <cellStyle name="Komma 2" xfId="67"/>
    <cellStyle name="Link" xfId="47" builtinId="8"/>
    <cellStyle name="Linked Cell" xfId="49"/>
    <cellStyle name="Neutral" xfId="50" builtinId="28" customBuiltin="1"/>
    <cellStyle name="Neutral 2" xfId="51"/>
    <cellStyle name="Neutral 3" xfId="52"/>
    <cellStyle name="Neutral 4" xfId="53"/>
    <cellStyle name="Neutral 5" xfId="54"/>
    <cellStyle name="Neutral 6" xfId="55"/>
    <cellStyle name="Note" xfId="56"/>
    <cellStyle name="Note 2" xfId="57"/>
    <cellStyle name="Output" xfId="58"/>
    <cellStyle name="Prozent 3" xfId="68"/>
    <cellStyle name="Standard" xfId="0" builtinId="0"/>
    <cellStyle name="Standard 2" xfId="59"/>
    <cellStyle name="Standard 2 2" xfId="60"/>
    <cellStyle name="Standard 2 3" xfId="61"/>
    <cellStyle name="Standard 4" xfId="62"/>
    <cellStyle name="Standard 6" xfId="63"/>
    <cellStyle name="Title" xfId="64"/>
    <cellStyle name="Total" xfId="65"/>
    <cellStyle name="Warning Text" xfId="66"/>
  </cellStyles>
  <dxfs count="8">
    <dxf>
      <fill>
        <patternFill>
          <bgColor rgb="FFFF0000"/>
        </patternFill>
      </fill>
    </dxf>
    <dxf>
      <fill>
        <patternFill>
          <bgColor rgb="FFFF000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patternType="none">
          <fgColor indexed="64"/>
          <bgColor indexed="65"/>
        </patternFill>
      </fill>
      <border>
        <left style="thin">
          <color indexed="8"/>
        </left>
        <right style="thin">
          <color indexed="8"/>
        </right>
        <top style="thin">
          <color indexed="8"/>
        </top>
        <bottom style="thin">
          <color indexed="8"/>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file>

<file path=xl/ctrlProps/ctrlProp10.xml><?xml version="1.0" encoding="utf-8"?>
<formControlPr xmlns="http://schemas.microsoft.com/office/spreadsheetml/2009/9/main" objectType="Button"/>
</file>

<file path=xl/ctrlProps/ctrlProp11.xml><?xml version="1.0" encoding="utf-8"?>
<formControlPr xmlns="http://schemas.microsoft.com/office/spreadsheetml/2009/9/main" objectType="Button"/>
</file>

<file path=xl/ctrlProps/ctrlProp12.xml><?xml version="1.0" encoding="utf-8"?>
<formControlPr xmlns="http://schemas.microsoft.com/office/spreadsheetml/2009/9/main" objectType="Button"/>
</file>

<file path=xl/ctrlProps/ctrlProp13.xml><?xml version="1.0" encoding="utf-8"?>
<formControlPr xmlns="http://schemas.microsoft.com/office/spreadsheetml/2009/9/main" objectType="Button"/>
</file>

<file path=xl/ctrlProps/ctrlProp14.xml><?xml version="1.0" encoding="utf-8"?>
<formControlPr xmlns="http://schemas.microsoft.com/office/spreadsheetml/2009/9/main" objectType="Button"/>
</file>

<file path=xl/ctrlProps/ctrlProp15.xml><?xml version="1.0" encoding="utf-8"?>
<formControlPr xmlns="http://schemas.microsoft.com/office/spreadsheetml/2009/9/main" objectType="Button"/>
</file>

<file path=xl/ctrlProps/ctrlProp16.xml><?xml version="1.0" encoding="utf-8"?>
<formControlPr xmlns="http://schemas.microsoft.com/office/spreadsheetml/2009/9/main" objectType="Button"/>
</file>

<file path=xl/ctrlProps/ctrlProp17.xml><?xml version="1.0" encoding="utf-8"?>
<formControlPr xmlns="http://schemas.microsoft.com/office/spreadsheetml/2009/9/main" objectType="Button"/>
</file>

<file path=xl/ctrlProps/ctrlProp18.xml><?xml version="1.0" encoding="utf-8"?>
<formControlPr xmlns="http://schemas.microsoft.com/office/spreadsheetml/2009/9/main" objectType="Button"/>
</file>

<file path=xl/ctrlProps/ctrlProp19.xml><?xml version="1.0" encoding="utf-8"?>
<formControlPr xmlns="http://schemas.microsoft.com/office/spreadsheetml/2009/9/main" objectType="Button"/>
</file>

<file path=xl/ctrlProps/ctrlProp2.xml><?xml version="1.0" encoding="utf-8"?>
<formControlPr xmlns="http://schemas.microsoft.com/office/spreadsheetml/2009/9/main" objectType="Button"/>
</file>

<file path=xl/ctrlProps/ctrlProp20.xml><?xml version="1.0" encoding="utf-8"?>
<formControlPr xmlns="http://schemas.microsoft.com/office/spreadsheetml/2009/9/main" objectType="Button"/>
</file>

<file path=xl/ctrlProps/ctrlProp21.xml><?xml version="1.0" encoding="utf-8"?>
<formControlPr xmlns="http://schemas.microsoft.com/office/spreadsheetml/2009/9/main" objectType="Button"/>
</file>

<file path=xl/ctrlProps/ctrlProp22.xml><?xml version="1.0" encoding="utf-8"?>
<formControlPr xmlns="http://schemas.microsoft.com/office/spreadsheetml/2009/9/main" objectType="Button"/>
</file>

<file path=xl/ctrlProps/ctrlProp23.xml><?xml version="1.0" encoding="utf-8"?>
<formControlPr xmlns="http://schemas.microsoft.com/office/spreadsheetml/2009/9/main" objectType="Button"/>
</file>

<file path=xl/ctrlProps/ctrlProp24.xml><?xml version="1.0" encoding="utf-8"?>
<formControlPr xmlns="http://schemas.microsoft.com/office/spreadsheetml/2009/9/main" objectType="Button"/>
</file>

<file path=xl/ctrlProps/ctrlProp25.xml><?xml version="1.0" encoding="utf-8"?>
<formControlPr xmlns="http://schemas.microsoft.com/office/spreadsheetml/2009/9/main" objectType="Button"/>
</file>

<file path=xl/ctrlProps/ctrlProp26.xml><?xml version="1.0" encoding="utf-8"?>
<formControlPr xmlns="http://schemas.microsoft.com/office/spreadsheetml/2009/9/main" objectType="Button"/>
</file>

<file path=xl/ctrlProps/ctrlProp27.xml><?xml version="1.0" encoding="utf-8"?>
<formControlPr xmlns="http://schemas.microsoft.com/office/spreadsheetml/2009/9/main" objectType="Button"/>
</file>

<file path=xl/ctrlProps/ctrlProp28.xml><?xml version="1.0" encoding="utf-8"?>
<formControlPr xmlns="http://schemas.microsoft.com/office/spreadsheetml/2009/9/main" objectType="Button"/>
</file>

<file path=xl/ctrlProps/ctrlProp29.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30.xml><?xml version="1.0" encoding="utf-8"?>
<formControlPr xmlns="http://schemas.microsoft.com/office/spreadsheetml/2009/9/main" objectType="Button"/>
</file>

<file path=xl/ctrlProps/ctrlProp31.xml><?xml version="1.0" encoding="utf-8"?>
<formControlPr xmlns="http://schemas.microsoft.com/office/spreadsheetml/2009/9/main" objectType="Button"/>
</file>

<file path=xl/ctrlProps/ctrlProp32.xml><?xml version="1.0" encoding="utf-8"?>
<formControlPr xmlns="http://schemas.microsoft.com/office/spreadsheetml/2009/9/main" objectType="Button"/>
</file>

<file path=xl/ctrlProps/ctrlProp33.xml><?xml version="1.0" encoding="utf-8"?>
<formControlPr xmlns="http://schemas.microsoft.com/office/spreadsheetml/2009/9/main" objectType="Button"/>
</file>

<file path=xl/ctrlProps/ctrlProp34.xml><?xml version="1.0" encoding="utf-8"?>
<formControlPr xmlns="http://schemas.microsoft.com/office/spreadsheetml/2009/9/main" objectType="Button"/>
</file>

<file path=xl/ctrlProps/ctrlProp35.xml><?xml version="1.0" encoding="utf-8"?>
<formControlPr xmlns="http://schemas.microsoft.com/office/spreadsheetml/2009/9/main" objectType="Button"/>
</file>

<file path=xl/ctrlProps/ctrlProp36.xml><?xml version="1.0" encoding="utf-8"?>
<formControlPr xmlns="http://schemas.microsoft.com/office/spreadsheetml/2009/9/main" objectType="Button"/>
</file>

<file path=xl/ctrlProps/ctrlProp37.xml><?xml version="1.0" encoding="utf-8"?>
<formControlPr xmlns="http://schemas.microsoft.com/office/spreadsheetml/2009/9/main" objectType="Button"/>
</file>

<file path=xl/ctrlProps/ctrlProp38.xml><?xml version="1.0" encoding="utf-8"?>
<formControlPr xmlns="http://schemas.microsoft.com/office/spreadsheetml/2009/9/main" objectType="Button"/>
</file>

<file path=xl/ctrlProps/ctrlProp39.xml><?xml version="1.0" encoding="utf-8"?>
<formControlPr xmlns="http://schemas.microsoft.com/office/spreadsheetml/2009/9/main" objectType="Button"/>
</file>

<file path=xl/ctrlProps/ctrlProp4.xml><?xml version="1.0" encoding="utf-8"?>
<formControlPr xmlns="http://schemas.microsoft.com/office/spreadsheetml/2009/9/main" objectType="Button"/>
</file>

<file path=xl/ctrlProps/ctrlProp40.xml><?xml version="1.0" encoding="utf-8"?>
<formControlPr xmlns="http://schemas.microsoft.com/office/spreadsheetml/2009/9/main" objectType="Button"/>
</file>

<file path=xl/ctrlProps/ctrlProp41.xml><?xml version="1.0" encoding="utf-8"?>
<formControlPr xmlns="http://schemas.microsoft.com/office/spreadsheetml/2009/9/main" objectType="Button"/>
</file>

<file path=xl/ctrlProps/ctrlProp42.xml><?xml version="1.0" encoding="utf-8"?>
<formControlPr xmlns="http://schemas.microsoft.com/office/spreadsheetml/2009/9/main" objectType="Button"/>
</file>

<file path=xl/ctrlProps/ctrlProp43.xml><?xml version="1.0" encoding="utf-8"?>
<formControlPr xmlns="http://schemas.microsoft.com/office/spreadsheetml/2009/9/main" objectType="Button"/>
</file>

<file path=xl/ctrlProps/ctrlProp44.xml><?xml version="1.0" encoding="utf-8"?>
<formControlPr xmlns="http://schemas.microsoft.com/office/spreadsheetml/2009/9/main" objectType="Button"/>
</file>

<file path=xl/ctrlProps/ctrlProp45.xml><?xml version="1.0" encoding="utf-8"?>
<formControlPr xmlns="http://schemas.microsoft.com/office/spreadsheetml/2009/9/main" objectType="Button"/>
</file>

<file path=xl/ctrlProps/ctrlProp46.xml><?xml version="1.0" encoding="utf-8"?>
<formControlPr xmlns="http://schemas.microsoft.com/office/spreadsheetml/2009/9/main" objectType="Button"/>
</file>

<file path=xl/ctrlProps/ctrlProp47.xml><?xml version="1.0" encoding="utf-8"?>
<formControlPr xmlns="http://schemas.microsoft.com/office/spreadsheetml/2009/9/main" objectType="Button"/>
</file>

<file path=xl/ctrlProps/ctrlProp48.xml><?xml version="1.0" encoding="utf-8"?>
<formControlPr xmlns="http://schemas.microsoft.com/office/spreadsheetml/2009/9/main" objectType="Button"/>
</file>

<file path=xl/ctrlProps/ctrlProp49.xml><?xml version="1.0" encoding="utf-8"?>
<formControlPr xmlns="http://schemas.microsoft.com/office/spreadsheetml/2009/9/main" objectType="Button"/>
</file>

<file path=xl/ctrlProps/ctrlProp5.xml><?xml version="1.0" encoding="utf-8"?>
<formControlPr xmlns="http://schemas.microsoft.com/office/spreadsheetml/2009/9/main" objectType="Button"/>
</file>

<file path=xl/ctrlProps/ctrlProp50.xml><?xml version="1.0" encoding="utf-8"?>
<formControlPr xmlns="http://schemas.microsoft.com/office/spreadsheetml/2009/9/main" objectType="Button"/>
</file>

<file path=xl/ctrlProps/ctrlProp6.xml><?xml version="1.0" encoding="utf-8"?>
<formControlPr xmlns="http://schemas.microsoft.com/office/spreadsheetml/2009/9/main" objectType="Button"/>
</file>

<file path=xl/ctrlProps/ctrlProp7.xml><?xml version="1.0" encoding="utf-8"?>
<formControlPr xmlns="http://schemas.microsoft.com/office/spreadsheetml/2009/9/main" objectType="Button"/>
</file>

<file path=xl/ctrlProps/ctrlProp8.xml><?xml version="1.0" encoding="utf-8"?>
<formControlPr xmlns="http://schemas.microsoft.com/office/spreadsheetml/2009/9/main" objectType="Button"/>
</file>

<file path=xl/ctrlProps/ctrlProp9.xml><?xml version="1.0" encoding="utf-8"?>
<formControlPr xmlns="http://schemas.microsoft.com/office/spreadsheetml/2009/9/main" objectType="Button"/>
</file>

<file path=xl/drawings/drawing1.xml><?xml version="1.0" encoding="utf-8"?>
<xdr:wsDr xmlns:xdr="http://schemas.openxmlformats.org/drawingml/2006/spreadsheetDrawing" xmlns:a="http://schemas.openxmlformats.org/drawingml/2006/main">
  <xdr:twoCellAnchor>
    <xdr:from>
      <xdr:col>0</xdr:col>
      <xdr:colOff>76200</xdr:colOff>
      <xdr:row>46</xdr:row>
      <xdr:rowOff>104775</xdr:rowOff>
    </xdr:from>
    <xdr:to>
      <xdr:col>7</xdr:col>
      <xdr:colOff>590550</xdr:colOff>
      <xdr:row>56</xdr:row>
      <xdr:rowOff>9525</xdr:rowOff>
    </xdr:to>
    <xdr:sp macro="" textlink="" fLocksText="0">
      <xdr:nvSpPr>
        <xdr:cNvPr id="2" name="Text Box 1"/>
        <xdr:cNvSpPr txBox="1">
          <a:spLocks noChangeArrowheads="1"/>
        </xdr:cNvSpPr>
      </xdr:nvSpPr>
      <xdr:spPr bwMode="auto">
        <a:xfrm>
          <a:off x="76200" y="7934325"/>
          <a:ext cx="7810500" cy="1524000"/>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rtl="0"/>
          <a:r>
            <a:rPr lang="de-CH" sz="1100" b="1" i="0" baseline="0">
              <a:effectLst/>
              <a:latin typeface="+mn-lt"/>
              <a:ea typeface="+mn-ea"/>
              <a:cs typeface="+mn-cs"/>
            </a:rPr>
            <a:t>Das vorliegende Budget 2024 liegt innerhalb der Teuerungsvorgaben unter Berücksichtigung des Schaltjahres.</a:t>
          </a:r>
          <a:r>
            <a:rPr lang="de-CH" sz="1100" b="0" i="0" baseline="0">
              <a:effectLst/>
              <a:latin typeface="+mn-lt"/>
              <a:ea typeface="+mn-ea"/>
              <a:cs typeface="+mn-cs"/>
            </a:rPr>
            <a:t> </a:t>
          </a:r>
          <a:endParaRPr lang="de-CH">
            <a:effectLst/>
          </a:endParaRP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75" name="Button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76" name="Button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77" name="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78" name="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2" name="Button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3" name="Button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4" name="Button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5" name="Button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6" name="Button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7" name="Button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8" name="Button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89" name="Button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0" name="Button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1" name="Button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2" name="Button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3" name="Button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4" name="Button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5" name="Button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6" name="Button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7" name="Button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8" name="Button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099" name="Button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0" name="Button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1" name="Button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2" name="Button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3" name="Button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4" name="Button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5" name="Button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6" name="Button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7" name="Button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8" name="Button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09" name="Button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0" name="Button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1" name="Button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2" name="Button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3" name="Button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4" name="Button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5" name="Button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6" name="Button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7" name="Button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8" name="Button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19" name="Button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20" name="Button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Schulangebot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21" name="Button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Wohnangebot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28575</xdr:rowOff>
        </xdr:from>
        <xdr:to>
          <xdr:col>0</xdr:col>
          <xdr:colOff>19050</xdr:colOff>
          <xdr:row>0</xdr:row>
          <xdr:rowOff>28575</xdr:rowOff>
        </xdr:to>
        <xdr:sp macro="" textlink="">
          <xdr:nvSpPr>
            <xdr:cNvPr id="3122" name="Button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Anderes</a:t>
              </a:r>
            </a:p>
            <a:p>
              <a:pPr algn="ctr" rtl="0">
                <a:defRPr sz="1000"/>
              </a:pPr>
              <a:r>
                <a:rPr lang="de-CH" sz="1000" b="0" i="0" u="none" strike="noStrike" baseline="0">
                  <a:solidFill>
                    <a:srgbClr val="000000"/>
                  </a:solidFill>
                  <a:latin typeface="Arial"/>
                  <a:cs typeface="Arial"/>
                </a:rPr>
                <a:t>(bitte im Feld nebenan bezeichnen) </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z&amp;PatW\Buchhaltung\FIBU\Abschluss\Abschl02\Rechnung%20DN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z&amp;PatW\Buchhaltung\FIBU\Abschluss\Abschl02\Rechnung%20HF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Bilanz"/>
      <sheetName val="Bilanz Analyse"/>
      <sheetName val="Kommentar ER"/>
      <sheetName val="ER BASIS"/>
      <sheetName val="ER DEZ 3.2.03"/>
      <sheetName val="Bilanz DEZ 3.2.03"/>
      <sheetName val="Konti 2003"/>
      <sheetName val="Konti 2003 Detail"/>
      <sheetName val="Umbg Werbung"/>
      <sheetName val="Erfolg"/>
      <sheetName val="Bilanz  Basis"/>
      <sheetName val="ER DEZ"/>
      <sheetName val="Bil 31.12"/>
      <sheetName val="30.09._vJ 31.12.01"/>
      <sheetName val="30.6.02"/>
      <sheetName val="Bilanz 30.09"/>
    </sheetNames>
    <sheetDataSet>
      <sheetData sheetId="0">
        <row r="13">
          <cell r="A13">
            <v>0</v>
          </cell>
        </row>
      </sheetData>
      <sheetData sheetId="1" refreshError="1"/>
      <sheetData sheetId="2" refreshError="1"/>
      <sheetData sheetId="3" refreshError="1"/>
      <sheetData sheetId="4">
        <row r="13">
          <cell r="A13">
            <v>0</v>
          </cell>
          <cell r="B13" t="str">
            <v>H</v>
          </cell>
          <cell r="C13">
            <v>0</v>
          </cell>
          <cell r="D13">
            <v>0</v>
          </cell>
          <cell r="E13">
            <v>0</v>
          </cell>
        </row>
        <row r="14">
          <cell r="A14">
            <v>0</v>
          </cell>
          <cell r="B14" t="str">
            <v>H</v>
          </cell>
          <cell r="C14">
            <v>0</v>
          </cell>
          <cell r="D14">
            <v>0</v>
          </cell>
          <cell r="E14">
            <v>0</v>
          </cell>
        </row>
        <row r="15">
          <cell r="A15">
            <v>0</v>
          </cell>
          <cell r="B15" t="str">
            <v>H</v>
          </cell>
          <cell r="C15">
            <v>0</v>
          </cell>
          <cell r="D15">
            <v>0</v>
          </cell>
          <cell r="E15">
            <v>0</v>
          </cell>
        </row>
        <row r="16">
          <cell r="A16">
            <v>3230</v>
          </cell>
          <cell r="B16" t="str">
            <v>H</v>
          </cell>
          <cell r="C16">
            <v>0</v>
          </cell>
          <cell r="D16">
            <v>0</v>
          </cell>
          <cell r="E16">
            <v>0</v>
          </cell>
          <cell r="F16" t="str">
            <v>3230</v>
          </cell>
          <cell r="G16" t="str">
            <v>Schulgelder und Gebühren</v>
          </cell>
          <cell r="H16">
            <v>2.2847891894551724</v>
          </cell>
          <cell r="I16">
            <v>0</v>
          </cell>
        </row>
        <row r="17">
          <cell r="A17">
            <v>0</v>
          </cell>
          <cell r="B17" t="str">
            <v>H</v>
          </cell>
          <cell r="C17" t="e">
            <v>#VALUE!</v>
          </cell>
          <cell r="D17">
            <v>0</v>
          </cell>
          <cell r="E17">
            <v>0</v>
          </cell>
          <cell r="F17" t="str">
            <v>3031</v>
          </cell>
          <cell r="G17" t="str">
            <v>Entgeld für Arbeit von Lernenden alter Vertrag</v>
          </cell>
          <cell r="H17">
            <v>12.920881826446664</v>
          </cell>
          <cell r="I17" t="str">
            <v>Ertrag Weiterbildungen</v>
          </cell>
        </row>
        <row r="18">
          <cell r="A18">
            <v>0</v>
          </cell>
          <cell r="B18" t="str">
            <v>H</v>
          </cell>
          <cell r="C18">
            <v>0</v>
          </cell>
          <cell r="D18">
            <v>0</v>
          </cell>
          <cell r="E18">
            <v>0</v>
          </cell>
          <cell r="F18" t="str">
            <v>3032</v>
          </cell>
          <cell r="G18" t="str">
            <v>Entgeld für Arbeit von Lernenden neuer Rahmenvertr</v>
          </cell>
          <cell r="H18">
            <v>68.920499312861565</v>
          </cell>
          <cell r="I18">
            <v>519633.1</v>
          </cell>
        </row>
        <row r="19">
          <cell r="A19">
            <v>3330</v>
          </cell>
          <cell r="B19" t="str">
            <v>H</v>
          </cell>
          <cell r="C19">
            <v>0</v>
          </cell>
          <cell r="D19">
            <v>0</v>
          </cell>
          <cell r="E19">
            <v>0</v>
          </cell>
          <cell r="F19" t="str">
            <v>3330</v>
          </cell>
          <cell r="G19" t="str">
            <v>Entgeld für geleistete Arbeiten</v>
          </cell>
          <cell r="I19">
            <v>0</v>
          </cell>
        </row>
        <row r="20">
          <cell r="A20">
            <v>3335</v>
          </cell>
          <cell r="B20" t="str">
            <v>H</v>
          </cell>
          <cell r="C20">
            <v>0</v>
          </cell>
          <cell r="D20">
            <v>0</v>
          </cell>
          <cell r="E20">
            <v>0</v>
          </cell>
          <cell r="F20" t="str">
            <v>3335</v>
          </cell>
          <cell r="G20" t="str">
            <v>Kantonsbeiträge</v>
          </cell>
          <cell r="I20">
            <v>0</v>
          </cell>
        </row>
        <row r="21">
          <cell r="A21">
            <v>3336</v>
          </cell>
          <cell r="B21" t="str">
            <v>H</v>
          </cell>
          <cell r="C21">
            <v>0</v>
          </cell>
          <cell r="D21">
            <v>0</v>
          </cell>
          <cell r="E21">
            <v>0</v>
          </cell>
          <cell r="F21" t="str">
            <v>3336</v>
          </cell>
          <cell r="G21" t="str">
            <v>Bundesbeiträge</v>
          </cell>
          <cell r="I21">
            <v>0</v>
          </cell>
        </row>
        <row r="22">
          <cell r="A22">
            <v>3338</v>
          </cell>
          <cell r="B22" t="str">
            <v>H</v>
          </cell>
          <cell r="C22">
            <v>0</v>
          </cell>
          <cell r="D22">
            <v>0</v>
          </cell>
          <cell r="E22">
            <v>0</v>
          </cell>
          <cell r="F22" t="str">
            <v>3338</v>
          </cell>
          <cell r="G22" t="str">
            <v>Beiträge Privater</v>
          </cell>
          <cell r="I22">
            <v>0</v>
          </cell>
        </row>
        <row r="23">
          <cell r="A23">
            <v>0</v>
          </cell>
          <cell r="B23" t="str">
            <v>H</v>
          </cell>
          <cell r="C23" t="e">
            <v>#VALUE!</v>
          </cell>
          <cell r="D23">
            <v>0</v>
          </cell>
          <cell r="E23">
            <v>0</v>
          </cell>
          <cell r="I23" t="str">
            <v>Ertrag Forschung und Entwicklung</v>
          </cell>
        </row>
        <row r="24">
          <cell r="A24">
            <v>0</v>
          </cell>
          <cell r="B24" t="str">
            <v>H</v>
          </cell>
          <cell r="C24">
            <v>0</v>
          </cell>
          <cell r="D24">
            <v>0</v>
          </cell>
          <cell r="E24">
            <v>0</v>
          </cell>
          <cell r="F24" t="str">
            <v>3330</v>
          </cell>
          <cell r="G24" t="str">
            <v>Entgeld für geleistete Arbeiten</v>
          </cell>
          <cell r="I24">
            <v>0</v>
          </cell>
        </row>
        <row r="25">
          <cell r="A25">
            <v>3430</v>
          </cell>
          <cell r="B25" t="str">
            <v>H</v>
          </cell>
          <cell r="C25">
            <v>116316</v>
          </cell>
          <cell r="D25">
            <v>147000</v>
          </cell>
          <cell r="E25">
            <v>113607</v>
          </cell>
          <cell r="F25" t="str">
            <v>3430</v>
          </cell>
          <cell r="G25" t="str">
            <v>Ertrag Dienstleistungen</v>
          </cell>
          <cell r="H25">
            <v>5.9849480994229154</v>
          </cell>
          <cell r="I25">
            <v>116316</v>
          </cell>
        </row>
        <row r="26">
          <cell r="A26">
            <v>0</v>
          </cell>
          <cell r="B26" t="str">
            <v>H</v>
          </cell>
          <cell r="C26" t="e">
            <v>#VALUE!</v>
          </cell>
          <cell r="D26">
            <v>116316</v>
          </cell>
          <cell r="E26">
            <v>147000</v>
          </cell>
          <cell r="F26" t="str">
            <v>3336</v>
          </cell>
          <cell r="G26" t="str">
            <v>Bundesbeiträge</v>
          </cell>
          <cell r="I26" t="str">
            <v>Ertrag Dienstleistungen</v>
          </cell>
        </row>
        <row r="27">
          <cell r="A27">
            <v>0</v>
          </cell>
          <cell r="B27" t="str">
            <v>H</v>
          </cell>
          <cell r="C27">
            <v>0</v>
          </cell>
          <cell r="D27">
            <v>0</v>
          </cell>
          <cell r="E27">
            <v>0</v>
          </cell>
          <cell r="F27" t="str">
            <v>3338</v>
          </cell>
          <cell r="G27" t="str">
            <v>Beiträge Privater</v>
          </cell>
          <cell r="I27">
            <v>0</v>
          </cell>
        </row>
        <row r="28">
          <cell r="A28">
            <v>3620</v>
          </cell>
          <cell r="B28" t="str">
            <v>H</v>
          </cell>
          <cell r="C28">
            <v>55</v>
          </cell>
          <cell r="D28">
            <v>45000</v>
          </cell>
          <cell r="E28">
            <v>640</v>
          </cell>
          <cell r="F28" t="str">
            <v>3620</v>
          </cell>
          <cell r="G28" t="str">
            <v>Übriger Ertrag</v>
          </cell>
          <cell r="H28">
            <v>2.8299816488553623E-3</v>
          </cell>
          <cell r="I28">
            <v>55</v>
          </cell>
        </row>
        <row r="29">
          <cell r="A29">
            <v>3621</v>
          </cell>
          <cell r="B29" t="str">
            <v>H</v>
          </cell>
          <cell r="C29">
            <v>1706.35</v>
          </cell>
          <cell r="D29">
            <v>0</v>
          </cell>
          <cell r="E29">
            <v>1663.1</v>
          </cell>
          <cell r="F29" t="str">
            <v>3621</v>
          </cell>
          <cell r="G29" t="str">
            <v>Verkauf über die Gasse MWST 2,4% (0,6%)</v>
          </cell>
          <cell r="H29">
            <v>8.7798894300442687E-2</v>
          </cell>
          <cell r="I29">
            <v>1706.35</v>
          </cell>
        </row>
        <row r="30">
          <cell r="A30">
            <v>3622</v>
          </cell>
          <cell r="B30" t="str">
            <v>H</v>
          </cell>
          <cell r="C30">
            <v>0</v>
          </cell>
          <cell r="D30">
            <v>0</v>
          </cell>
          <cell r="E30">
            <v>2337.5</v>
          </cell>
          <cell r="F30" t="str">
            <v>3622</v>
          </cell>
          <cell r="G30" t="str">
            <v>Verleih von Personal 7.6%(6,0%) MWST</v>
          </cell>
          <cell r="H30">
            <v>9.8670997399530993</v>
          </cell>
          <cell r="I30">
            <v>0</v>
          </cell>
        </row>
        <row r="31">
          <cell r="A31">
            <v>3623</v>
          </cell>
          <cell r="B31" t="str">
            <v>H</v>
          </cell>
          <cell r="C31">
            <v>22582.3</v>
          </cell>
          <cell r="D31">
            <v>0</v>
          </cell>
          <cell r="E31">
            <v>19244</v>
          </cell>
          <cell r="F31" t="str">
            <v>3623</v>
          </cell>
          <cell r="G31" t="str">
            <v>Fotokopien (Saldosteuersatz 0,6% MWST)</v>
          </cell>
          <cell r="H31">
            <v>1.1619544470717538</v>
          </cell>
          <cell r="I31">
            <v>22582.3</v>
          </cell>
        </row>
        <row r="32">
          <cell r="A32">
            <v>3624</v>
          </cell>
          <cell r="B32" t="str">
            <v>H</v>
          </cell>
          <cell r="C32">
            <v>96.85</v>
          </cell>
          <cell r="D32">
            <v>0</v>
          </cell>
          <cell r="E32">
            <v>316</v>
          </cell>
          <cell r="F32" t="str">
            <v>3624</v>
          </cell>
          <cell r="G32" t="str">
            <v>Mediengeräte (Salddost.5.2%)</v>
          </cell>
          <cell r="H32">
            <v>4.9833404125753065E-3</v>
          </cell>
          <cell r="I32">
            <v>96.85</v>
          </cell>
        </row>
        <row r="33">
          <cell r="A33">
            <v>3625</v>
          </cell>
          <cell r="B33" t="str">
            <v>H</v>
          </cell>
          <cell r="C33">
            <v>223</v>
          </cell>
          <cell r="D33">
            <v>0</v>
          </cell>
          <cell r="E33">
            <v>256</v>
          </cell>
          <cell r="F33" t="str">
            <v>3625</v>
          </cell>
          <cell r="G33" t="str">
            <v>Kreuzli Schulabzeichen Saldosteuersatz 2.3%</v>
          </cell>
          <cell r="H33">
            <v>1.1474289230813561E-2</v>
          </cell>
          <cell r="I33">
            <v>223</v>
          </cell>
        </row>
        <row r="34">
          <cell r="A34">
            <v>3626</v>
          </cell>
          <cell r="B34" t="str">
            <v>H</v>
          </cell>
          <cell r="C34">
            <v>13849.25</v>
          </cell>
          <cell r="D34">
            <v>0</v>
          </cell>
          <cell r="E34">
            <v>18491.349999999999</v>
          </cell>
          <cell r="F34" t="str">
            <v>3626</v>
          </cell>
          <cell r="G34" t="str">
            <v>Druckerzeugnisse Saldosteuersatz 0.6%</v>
          </cell>
          <cell r="H34">
            <v>0.71260224273472961</v>
          </cell>
          <cell r="I34">
            <v>13849.25</v>
          </cell>
        </row>
        <row r="35">
          <cell r="A35">
            <v>3627</v>
          </cell>
          <cell r="B35" t="str">
            <v>H</v>
          </cell>
          <cell r="C35">
            <v>0</v>
          </cell>
          <cell r="D35">
            <v>0</v>
          </cell>
          <cell r="E35">
            <v>15</v>
          </cell>
          <cell r="F35" t="str">
            <v>3627</v>
          </cell>
          <cell r="G35" t="str">
            <v>Telefonate Saldosteuersatz 0.6%</v>
          </cell>
          <cell r="I35">
            <v>0</v>
          </cell>
        </row>
        <row r="36">
          <cell r="A36">
            <v>3630</v>
          </cell>
          <cell r="B36" t="str">
            <v>H</v>
          </cell>
          <cell r="C36">
            <v>-127.2</v>
          </cell>
          <cell r="D36">
            <v>0</v>
          </cell>
          <cell r="E36">
            <v>-1059.7</v>
          </cell>
          <cell r="F36" t="str">
            <v>3630</v>
          </cell>
          <cell r="G36" t="str">
            <v>MWST-Übriger Ertrag</v>
          </cell>
          <cell r="H36">
            <v>-6.544975740625493E-3</v>
          </cell>
          <cell r="I36">
            <v>127.2</v>
          </cell>
        </row>
        <row r="37">
          <cell r="A37">
            <v>0</v>
          </cell>
          <cell r="B37" t="str">
            <v>H</v>
          </cell>
          <cell r="C37" t="e">
            <v>#VALUE!</v>
          </cell>
          <cell r="D37">
            <v>38385.550000000003</v>
          </cell>
          <cell r="E37">
            <v>45000</v>
          </cell>
          <cell r="F37" t="str">
            <v>3624</v>
          </cell>
          <cell r="G37" t="str">
            <v>Mediengeräte (Salddost.5.2%)</v>
          </cell>
          <cell r="H37">
            <v>1.284550648996502E-2</v>
          </cell>
          <cell r="I37" t="str">
            <v>Übriger Ertrag</v>
          </cell>
        </row>
        <row r="38">
          <cell r="A38">
            <v>0</v>
          </cell>
          <cell r="B38" t="str">
            <v>H</v>
          </cell>
          <cell r="C38">
            <v>0</v>
          </cell>
          <cell r="D38">
            <v>0</v>
          </cell>
          <cell r="E38">
            <v>0</v>
          </cell>
          <cell r="F38" t="str">
            <v>3625</v>
          </cell>
          <cell r="G38" t="str">
            <v>Kreuzli Schulabzeichen Saldosteuersatz 2.3%</v>
          </cell>
          <cell r="H38">
            <v>2.2547610772266941E-2</v>
          </cell>
          <cell r="I38">
            <v>170</v>
          </cell>
        </row>
        <row r="39">
          <cell r="A39">
            <v>3905</v>
          </cell>
          <cell r="B39" t="str">
            <v>H</v>
          </cell>
          <cell r="C39">
            <v>0</v>
          </cell>
          <cell r="D39">
            <v>0</v>
          </cell>
          <cell r="E39">
            <v>0</v>
          </cell>
          <cell r="F39" t="str">
            <v>3905</v>
          </cell>
          <cell r="G39" t="str">
            <v>Verluste aus Forderungen</v>
          </cell>
          <cell r="H39">
            <v>1.7977409018235246</v>
          </cell>
          <cell r="I39">
            <v>0</v>
          </cell>
        </row>
        <row r="40">
          <cell r="A40">
            <v>0</v>
          </cell>
          <cell r="B40" t="str">
            <v>H</v>
          </cell>
          <cell r="C40" t="e">
            <v>#VALUE!</v>
          </cell>
          <cell r="D40">
            <v>0</v>
          </cell>
          <cell r="E40">
            <v>0</v>
          </cell>
          <cell r="F40" t="str">
            <v>3627</v>
          </cell>
          <cell r="G40" t="str">
            <v>Telefonate Saldosteuersatz 0.6%</v>
          </cell>
          <cell r="I40" t="str">
            <v>Ertragsminderungen</v>
          </cell>
        </row>
        <row r="41">
          <cell r="A41">
            <v>0</v>
          </cell>
          <cell r="B41" t="str">
            <v>H</v>
          </cell>
          <cell r="C41">
            <v>0</v>
          </cell>
          <cell r="D41">
            <v>0</v>
          </cell>
          <cell r="E41">
            <v>0</v>
          </cell>
          <cell r="F41" t="str">
            <v>3630</v>
          </cell>
          <cell r="G41" t="str">
            <v>MWST-Übriger Ertrag</v>
          </cell>
          <cell r="H41">
            <v>-1.6870918177837382E-2</v>
          </cell>
          <cell r="I41">
            <v>127.2</v>
          </cell>
        </row>
        <row r="42">
          <cell r="A42">
            <v>0</v>
          </cell>
          <cell r="B42" t="str">
            <v>H</v>
          </cell>
          <cell r="C42" t="e">
            <v>#VALUE!</v>
          </cell>
          <cell r="D42">
            <v>154701.54999999999</v>
          </cell>
          <cell r="E42">
            <v>192000</v>
          </cell>
          <cell r="F42" t="str">
            <v>4031</v>
          </cell>
          <cell r="G42" t="str">
            <v>Fachliteratur, Videos</v>
          </cell>
          <cell r="H42">
            <v>0.21082881168420906</v>
          </cell>
          <cell r="I42" t="str">
            <v>Ertrag Schulbetrieb</v>
          </cell>
        </row>
        <row r="43">
          <cell r="A43">
            <v>0</v>
          </cell>
          <cell r="B43" t="str">
            <v>H</v>
          </cell>
          <cell r="C43">
            <v>0</v>
          </cell>
          <cell r="D43">
            <v>0</v>
          </cell>
          <cell r="E43">
            <v>0</v>
          </cell>
          <cell r="F43" t="str">
            <v>4033</v>
          </cell>
          <cell r="G43" t="str">
            <v>Projekt- und Reisekosten Lernende</v>
          </cell>
          <cell r="H43">
            <v>0.12427742270522968</v>
          </cell>
          <cell r="I43">
            <v>14261.65</v>
          </cell>
        </row>
        <row r="44">
          <cell r="A44">
            <v>4030</v>
          </cell>
          <cell r="B44" t="str">
            <v>s</v>
          </cell>
          <cell r="C44">
            <v>29561.27</v>
          </cell>
          <cell r="D44">
            <v>27000</v>
          </cell>
          <cell r="E44">
            <v>21277.65</v>
          </cell>
          <cell r="F44" t="str">
            <v>4030</v>
          </cell>
          <cell r="G44" t="str">
            <v>Unterrichts-, Lehr- und Schulmaterial</v>
          </cell>
          <cell r="H44">
            <v>0.25879061543226334</v>
          </cell>
          <cell r="I44">
            <v>29561.27</v>
          </cell>
        </row>
        <row r="45">
          <cell r="A45">
            <v>4031</v>
          </cell>
          <cell r="B45" t="str">
            <v>s</v>
          </cell>
          <cell r="C45">
            <v>24193.99</v>
          </cell>
          <cell r="D45">
            <v>25000</v>
          </cell>
          <cell r="E45">
            <v>17583.77</v>
          </cell>
          <cell r="F45" t="str">
            <v>4031</v>
          </cell>
          <cell r="G45" t="str">
            <v>Fachliteratur, Videos</v>
          </cell>
          <cell r="H45">
            <v>0.21180340228488237</v>
          </cell>
          <cell r="I45">
            <v>24193.99</v>
          </cell>
        </row>
        <row r="46">
          <cell r="A46">
            <v>4033</v>
          </cell>
          <cell r="B46" t="str">
            <v>s</v>
          </cell>
          <cell r="C46">
            <v>14261.65</v>
          </cell>
          <cell r="D46">
            <v>10000</v>
          </cell>
          <cell r="E46">
            <v>10592.15</v>
          </cell>
          <cell r="F46" t="str">
            <v>4033</v>
          </cell>
          <cell r="G46" t="str">
            <v>Projekt- und Reisekosten Lernende</v>
          </cell>
          <cell r="H46">
            <v>0.12485191538048054</v>
          </cell>
          <cell r="I46">
            <v>14261.65</v>
          </cell>
        </row>
        <row r="47">
          <cell r="A47">
            <v>4034</v>
          </cell>
          <cell r="B47" t="str">
            <v>s</v>
          </cell>
          <cell r="C47">
            <v>24424.400000000001</v>
          </cell>
          <cell r="D47">
            <v>39000</v>
          </cell>
          <cell r="E47">
            <v>36096.5</v>
          </cell>
          <cell r="F47" t="str">
            <v>4034</v>
          </cell>
          <cell r="G47" t="str">
            <v>Zusätzl. Ausbildungskosten Lernende/ Diplome</v>
          </cell>
          <cell r="H47">
            <v>0.21382049917218621</v>
          </cell>
          <cell r="I47">
            <v>24424.400000000001</v>
          </cell>
        </row>
        <row r="48">
          <cell r="A48">
            <v>4035</v>
          </cell>
          <cell r="B48" t="str">
            <v>s</v>
          </cell>
          <cell r="C48">
            <v>0</v>
          </cell>
          <cell r="D48">
            <v>2000</v>
          </cell>
          <cell r="E48">
            <v>949.3</v>
          </cell>
          <cell r="F48" t="str">
            <v>4035</v>
          </cell>
          <cell r="G48" t="str">
            <v>Miete externe Zimmer Lernende</v>
          </cell>
          <cell r="I48">
            <v>0</v>
          </cell>
        </row>
        <row r="49">
          <cell r="A49">
            <v>0</v>
          </cell>
          <cell r="B49" t="str">
            <v>s</v>
          </cell>
          <cell r="C49" t="e">
            <v>#VALUE!</v>
          </cell>
          <cell r="D49">
            <v>92441.31</v>
          </cell>
          <cell r="E49">
            <v>103000</v>
          </cell>
          <cell r="F49" t="str">
            <v>4030</v>
          </cell>
          <cell r="G49" t="str">
            <v>Unterrichts-, Lehr- und Schulmaterial</v>
          </cell>
          <cell r="H49">
            <v>0.21573893479562886</v>
          </cell>
          <cell r="I49" t="str">
            <v>Aufwand Ausbildungsgänge</v>
          </cell>
        </row>
        <row r="50">
          <cell r="A50">
            <v>0</v>
          </cell>
          <cell r="B50" t="str">
            <v>s</v>
          </cell>
          <cell r="C50">
            <v>0</v>
          </cell>
          <cell r="D50">
            <v>0</v>
          </cell>
          <cell r="E50">
            <v>0</v>
          </cell>
          <cell r="F50" t="str">
            <v>4031</v>
          </cell>
          <cell r="G50" t="str">
            <v>Fachliteratur, Videos</v>
          </cell>
          <cell r="H50">
            <v>0.21992990957734443</v>
          </cell>
          <cell r="I50">
            <v>18036.88</v>
          </cell>
        </row>
        <row r="51">
          <cell r="A51">
            <v>4230</v>
          </cell>
          <cell r="B51" t="str">
            <v>s</v>
          </cell>
          <cell r="C51">
            <v>0</v>
          </cell>
          <cell r="D51">
            <v>0</v>
          </cell>
          <cell r="E51">
            <v>0</v>
          </cell>
          <cell r="F51" t="str">
            <v>4230</v>
          </cell>
          <cell r="G51" t="str">
            <v>Aufwand Weiterbildung</v>
          </cell>
          <cell r="H51">
            <v>0.11824313898190048</v>
          </cell>
          <cell r="I51">
            <v>0</v>
          </cell>
        </row>
        <row r="52">
          <cell r="A52">
            <v>0</v>
          </cell>
          <cell r="B52" t="str">
            <v>s</v>
          </cell>
          <cell r="C52" t="e">
            <v>#VALUE!</v>
          </cell>
          <cell r="D52">
            <v>0</v>
          </cell>
          <cell r="E52">
            <v>0</v>
          </cell>
          <cell r="F52" t="str">
            <v>4034</v>
          </cell>
          <cell r="G52" t="str">
            <v>Zusätzl. Ausbildungskosten Lernende/ Diplome</v>
          </cell>
          <cell r="H52">
            <v>0.19477284300919157</v>
          </cell>
          <cell r="I52" t="str">
            <v>Aufwand Weiterbildungskosten</v>
          </cell>
        </row>
        <row r="53">
          <cell r="A53">
            <v>0</v>
          </cell>
          <cell r="B53" t="str">
            <v>s</v>
          </cell>
          <cell r="C53">
            <v>0</v>
          </cell>
          <cell r="D53">
            <v>0</v>
          </cell>
          <cell r="E53">
            <v>0</v>
          </cell>
          <cell r="F53" t="str">
            <v>4035</v>
          </cell>
          <cell r="G53" t="str">
            <v>Miete externe Zimmer Lernende</v>
          </cell>
          <cell r="I53">
            <v>0</v>
          </cell>
        </row>
        <row r="54">
          <cell r="A54">
            <v>4330</v>
          </cell>
          <cell r="B54" t="str">
            <v>s</v>
          </cell>
          <cell r="C54">
            <v>0</v>
          </cell>
          <cell r="D54">
            <v>0</v>
          </cell>
          <cell r="E54">
            <v>0</v>
          </cell>
          <cell r="F54" t="str">
            <v>4330</v>
          </cell>
          <cell r="G54" t="str">
            <v>Aufwand Forschung und Entwicklung</v>
          </cell>
          <cell r="I54">
            <v>0</v>
          </cell>
        </row>
        <row r="55">
          <cell r="A55">
            <v>0</v>
          </cell>
          <cell r="B55" t="str">
            <v>s</v>
          </cell>
          <cell r="C55" t="e">
            <v>#VALUE!</v>
          </cell>
          <cell r="D55">
            <v>0</v>
          </cell>
          <cell r="E55">
            <v>0</v>
          </cell>
          <cell r="F55" t="str">
            <v>4431</v>
          </cell>
          <cell r="G55" t="str">
            <v>Ausbildungsentschädigung f. Praxisbetriebe</v>
          </cell>
          <cell r="I55" t="str">
            <v>Aufwand Forschung und Entwicklung</v>
          </cell>
        </row>
        <row r="56">
          <cell r="A56">
            <v>0</v>
          </cell>
          <cell r="B56" t="str">
            <v>s</v>
          </cell>
          <cell r="C56">
            <v>0</v>
          </cell>
          <cell r="D56">
            <v>0</v>
          </cell>
          <cell r="E56">
            <v>0</v>
          </cell>
          <cell r="F56" t="str">
            <v>4230</v>
          </cell>
          <cell r="G56" t="str">
            <v>Aufwand Weiterbildung</v>
          </cell>
          <cell r="H56">
            <v>8.0476080298281811E-3</v>
          </cell>
          <cell r="I56">
            <v>660</v>
          </cell>
        </row>
        <row r="57">
          <cell r="A57">
            <v>4430</v>
          </cell>
          <cell r="B57" t="str">
            <v>s</v>
          </cell>
          <cell r="C57">
            <v>0</v>
          </cell>
          <cell r="D57">
            <v>182000</v>
          </cell>
          <cell r="E57">
            <v>136931</v>
          </cell>
          <cell r="F57" t="str">
            <v>4430</v>
          </cell>
          <cell r="G57" t="str">
            <v>Aufwand für Dienstleistungen</v>
          </cell>
          <cell r="I57">
            <v>0</v>
          </cell>
        </row>
        <row r="58">
          <cell r="A58">
            <v>4431</v>
          </cell>
          <cell r="B58" t="str">
            <v>S</v>
          </cell>
          <cell r="C58">
            <v>0</v>
          </cell>
          <cell r="D58">
            <v>0</v>
          </cell>
          <cell r="E58">
            <v>0</v>
          </cell>
          <cell r="F58" t="str">
            <v>4431</v>
          </cell>
          <cell r="G58" t="str">
            <v>Ausbildungsentschädigung f. Praxisbetriebe</v>
          </cell>
          <cell r="I58">
            <v>0</v>
          </cell>
        </row>
        <row r="59">
          <cell r="A59">
            <v>0</v>
          </cell>
          <cell r="B59" t="str">
            <v>S</v>
          </cell>
          <cell r="C59" t="e">
            <v>#VALUE!</v>
          </cell>
          <cell r="D59">
            <v>0</v>
          </cell>
          <cell r="E59">
            <v>182000</v>
          </cell>
          <cell r="F59" t="str">
            <v>4330</v>
          </cell>
          <cell r="G59" t="str">
            <v>Aufwand Forschung und Entwicklung</v>
          </cell>
          <cell r="H59">
            <v>6.8913705074782214</v>
          </cell>
          <cell r="I59" t="str">
            <v>Aufwand für Dienstleistungen</v>
          </cell>
        </row>
        <row r="60">
          <cell r="A60">
            <v>0</v>
          </cell>
          <cell r="B60" t="str">
            <v>S</v>
          </cell>
          <cell r="C60">
            <v>0</v>
          </cell>
          <cell r="D60">
            <v>0</v>
          </cell>
          <cell r="E60">
            <v>0</v>
          </cell>
          <cell r="F60" t="str">
            <v>4411</v>
          </cell>
          <cell r="G60" t="str">
            <v>Zusatzentschädigungen Infrastruktur Lernort Praxis</v>
          </cell>
          <cell r="H60">
            <v>2.2860565974126383</v>
          </cell>
          <cell r="I60" t="str">
            <v>Aufwand Forschung und Entwicklung</v>
          </cell>
        </row>
        <row r="61">
          <cell r="A61">
            <v>0</v>
          </cell>
          <cell r="B61" t="str">
            <v>S</v>
          </cell>
          <cell r="C61" t="e">
            <v>#VALUE!</v>
          </cell>
          <cell r="D61">
            <v>92441.31</v>
          </cell>
          <cell r="E61">
            <v>285000</v>
          </cell>
          <cell r="F61" t="str">
            <v>4440</v>
          </cell>
          <cell r="G61" t="str">
            <v>Ausbildungsentsch. an subventionierte Institution</v>
          </cell>
          <cell r="I61" t="str">
            <v>Aufwand Schulbetrieb</v>
          </cell>
        </row>
        <row r="62">
          <cell r="A62">
            <v>0</v>
          </cell>
          <cell r="B62" t="str">
            <v>S</v>
          </cell>
          <cell r="C62">
            <v>0</v>
          </cell>
          <cell r="D62">
            <v>0</v>
          </cell>
          <cell r="E62">
            <v>0</v>
          </cell>
          <cell r="F62" t="str">
            <v>4406</v>
          </cell>
          <cell r="G62" t="str">
            <v>Instruktionsbeiträge</v>
          </cell>
          <cell r="H62">
            <v>2.3729361593406857</v>
          </cell>
          <cell r="I62">
            <v>0</v>
          </cell>
        </row>
        <row r="63">
          <cell r="A63">
            <v>5030</v>
          </cell>
          <cell r="B63" t="str">
            <v>S</v>
          </cell>
          <cell r="C63">
            <v>468276.25</v>
          </cell>
          <cell r="D63">
            <v>517000</v>
          </cell>
          <cell r="E63">
            <v>537595.80000000005</v>
          </cell>
          <cell r="F63" t="str">
            <v>5030</v>
          </cell>
          <cell r="G63" t="str">
            <v>Besoldung Schulleitung</v>
          </cell>
          <cell r="H63">
            <v>4.0994686266798546</v>
          </cell>
          <cell r="I63">
            <v>468276.25</v>
          </cell>
        </row>
        <row r="64">
          <cell r="A64">
            <v>5031</v>
          </cell>
          <cell r="B64" t="str">
            <v>S</v>
          </cell>
          <cell r="C64">
            <v>2361713.7999999998</v>
          </cell>
          <cell r="D64">
            <v>2471000</v>
          </cell>
          <cell r="E64">
            <v>2026130.55</v>
          </cell>
          <cell r="F64" t="str">
            <v>5031</v>
          </cell>
          <cell r="G64" t="str">
            <v>Besoldung Lehrkörper</v>
          </cell>
          <cell r="H64">
            <v>20.675342019367541</v>
          </cell>
          <cell r="I64">
            <v>2361713.7999999998</v>
          </cell>
        </row>
        <row r="65">
          <cell r="A65">
            <v>5039</v>
          </cell>
          <cell r="B65" t="str">
            <v>S</v>
          </cell>
          <cell r="C65">
            <v>518950.47</v>
          </cell>
          <cell r="D65">
            <v>420000</v>
          </cell>
          <cell r="E65">
            <v>394300.65</v>
          </cell>
          <cell r="F65" t="str">
            <v>5039</v>
          </cell>
          <cell r="G65" t="str">
            <v>Besoldung Dozenten</v>
          </cell>
          <cell r="H65">
            <v>4.543090046881014</v>
          </cell>
          <cell r="I65">
            <v>518950.47</v>
          </cell>
        </row>
        <row r="66">
          <cell r="A66">
            <v>0</v>
          </cell>
          <cell r="B66" t="str">
            <v>S</v>
          </cell>
          <cell r="C66" t="e">
            <v>#VALUE!</v>
          </cell>
          <cell r="D66">
            <v>3348940.52</v>
          </cell>
          <cell r="E66">
            <v>3408000</v>
          </cell>
          <cell r="I66" t="str">
            <v>Mitarbeiter Ausbildungsgänge</v>
          </cell>
        </row>
        <row r="67">
          <cell r="A67">
            <v>0</v>
          </cell>
          <cell r="B67" t="str">
            <v>S</v>
          </cell>
          <cell r="C67">
            <v>0</v>
          </cell>
          <cell r="D67">
            <v>0</v>
          </cell>
          <cell r="E67">
            <v>0</v>
          </cell>
          <cell r="F67" t="str">
            <v>4430</v>
          </cell>
          <cell r="G67" t="str">
            <v>Aufwand für Dienstleistungen</v>
          </cell>
          <cell r="H67">
            <v>1.2473060845503696</v>
          </cell>
          <cell r="I67">
            <v>102294</v>
          </cell>
        </row>
        <row r="68">
          <cell r="A68">
            <v>5230</v>
          </cell>
          <cell r="B68" t="str">
            <v>S</v>
          </cell>
          <cell r="C68">
            <v>0</v>
          </cell>
          <cell r="D68">
            <v>0</v>
          </cell>
          <cell r="E68">
            <v>0</v>
          </cell>
          <cell r="F68" t="str">
            <v>5230</v>
          </cell>
          <cell r="G68" t="str">
            <v>Mitarbeiter Weiterbildung</v>
          </cell>
          <cell r="H68">
            <v>20.185468449704949</v>
          </cell>
          <cell r="I68">
            <v>0</v>
          </cell>
        </row>
        <row r="69">
          <cell r="A69">
            <v>0</v>
          </cell>
          <cell r="B69" t="str">
            <v>S</v>
          </cell>
          <cell r="C69" t="e">
            <v>#VALUE!</v>
          </cell>
          <cell r="D69">
            <v>0</v>
          </cell>
          <cell r="E69">
            <v>0</v>
          </cell>
          <cell r="F69" t="str">
            <v>5039</v>
          </cell>
          <cell r="G69" t="str">
            <v>Besoldung Dozenten</v>
          </cell>
          <cell r="H69">
            <v>4.5054871148856348</v>
          </cell>
          <cell r="I69" t="str">
            <v>Mitarbeiter Weiterbildungen</v>
          </cell>
        </row>
        <row r="70">
          <cell r="A70">
            <v>0</v>
          </cell>
          <cell r="B70" t="str">
            <v>S</v>
          </cell>
          <cell r="C70">
            <v>0</v>
          </cell>
          <cell r="D70">
            <v>0</v>
          </cell>
          <cell r="E70">
            <v>0</v>
          </cell>
          <cell r="I70" t="str">
            <v>Mitarbeiter Ausbildungsgänge</v>
          </cell>
        </row>
        <row r="71">
          <cell r="A71">
            <v>5330</v>
          </cell>
          <cell r="B71" t="str">
            <v>S</v>
          </cell>
          <cell r="C71">
            <v>0</v>
          </cell>
          <cell r="D71">
            <v>0</v>
          </cell>
          <cell r="E71">
            <v>0</v>
          </cell>
          <cell r="F71" t="str">
            <v>5330</v>
          </cell>
          <cell r="G71" t="str">
            <v>Mitarbeiter Forschung und Entwicklung</v>
          </cell>
          <cell r="I71">
            <v>0</v>
          </cell>
        </row>
        <row r="72">
          <cell r="A72">
            <v>0</v>
          </cell>
          <cell r="B72" t="str">
            <v>S</v>
          </cell>
          <cell r="C72" t="e">
            <v>#VALUE!</v>
          </cell>
          <cell r="D72">
            <v>0</v>
          </cell>
          <cell r="E72">
            <v>0</v>
          </cell>
          <cell r="F72" t="str">
            <v>5230</v>
          </cell>
          <cell r="G72" t="str">
            <v>Mitarbeiter Weiterbildung</v>
          </cell>
          <cell r="I72" t="str">
            <v>Mitarbeiter Forschung und Entwicklung</v>
          </cell>
        </row>
        <row r="73">
          <cell r="A73">
            <v>0</v>
          </cell>
          <cell r="B73" t="str">
            <v>S</v>
          </cell>
          <cell r="C73">
            <v>0</v>
          </cell>
          <cell r="D73">
            <v>0</v>
          </cell>
          <cell r="E73">
            <v>0</v>
          </cell>
          <cell r="F73" t="str">
            <v>5030</v>
          </cell>
          <cell r="G73" t="str">
            <v>Besoldung Schulleitung</v>
          </cell>
          <cell r="H73">
            <v>4.5118414492066208</v>
          </cell>
          <cell r="I73">
            <v>370024.9</v>
          </cell>
        </row>
        <row r="74">
          <cell r="A74">
            <v>5430</v>
          </cell>
          <cell r="B74" t="str">
            <v>S</v>
          </cell>
          <cell r="C74">
            <v>45450.5</v>
          </cell>
          <cell r="D74">
            <v>40000</v>
          </cell>
          <cell r="E74">
            <v>34795.35</v>
          </cell>
          <cell r="F74" t="str">
            <v>5430</v>
          </cell>
          <cell r="G74" t="str">
            <v>Mitarbeiter Dienstleistungen</v>
          </cell>
          <cell r="H74">
            <v>0.39789098596589673</v>
          </cell>
          <cell r="I74">
            <v>45450.5</v>
          </cell>
        </row>
        <row r="75">
          <cell r="A75">
            <v>0</v>
          </cell>
          <cell r="B75" t="str">
            <v>S</v>
          </cell>
          <cell r="C75" t="e">
            <v>#VALUE!</v>
          </cell>
          <cell r="D75">
            <v>45450.5</v>
          </cell>
          <cell r="E75">
            <v>40000</v>
          </cell>
          <cell r="F75" t="str">
            <v>5032</v>
          </cell>
          <cell r="G75" t="str">
            <v>Besoldung Lernende</v>
          </cell>
          <cell r="H75">
            <v>31.90945049461855</v>
          </cell>
          <cell r="I75" t="str">
            <v>Mitarbeiter Dienstleistungen</v>
          </cell>
        </row>
        <row r="76">
          <cell r="A76">
            <v>0</v>
          </cell>
          <cell r="B76" t="str">
            <v>S</v>
          </cell>
          <cell r="C76">
            <v>0</v>
          </cell>
          <cell r="D76">
            <v>0</v>
          </cell>
          <cell r="E76">
            <v>0</v>
          </cell>
          <cell r="F76" t="str">
            <v>5033</v>
          </cell>
          <cell r="G76" t="str">
            <v>Zulagen aus Praxis Einsatz</v>
          </cell>
          <cell r="H76">
            <v>0.10680151323221976</v>
          </cell>
          <cell r="I76">
            <v>8759</v>
          </cell>
        </row>
        <row r="77">
          <cell r="A77">
            <v>5610</v>
          </cell>
          <cell r="B77" t="str">
            <v>S</v>
          </cell>
          <cell r="C77">
            <v>583063.69999999995</v>
          </cell>
          <cell r="D77">
            <v>600000</v>
          </cell>
          <cell r="E77">
            <v>580933.55000000005</v>
          </cell>
          <cell r="F77" t="str">
            <v>5610</v>
          </cell>
          <cell r="G77" t="str">
            <v>Mitarbeiter Verwaltung</v>
          </cell>
          <cell r="H77">
            <v>5.10436167861572</v>
          </cell>
          <cell r="I77">
            <v>583063.69999999995</v>
          </cell>
        </row>
        <row r="78">
          <cell r="A78">
            <v>5611</v>
          </cell>
          <cell r="B78" t="str">
            <v>S</v>
          </cell>
          <cell r="C78">
            <v>0</v>
          </cell>
          <cell r="D78">
            <v>0</v>
          </cell>
          <cell r="E78">
            <v>0</v>
          </cell>
          <cell r="F78" t="str">
            <v>5611</v>
          </cell>
          <cell r="G78" t="str">
            <v>Mitarbeiter Technik, Hauswirtschaft</v>
          </cell>
          <cell r="H78">
            <v>4.024664255439097</v>
          </cell>
          <cell r="I78">
            <v>0</v>
          </cell>
        </row>
        <row r="79">
          <cell r="A79">
            <v>0</v>
          </cell>
          <cell r="B79" t="str">
            <v>S</v>
          </cell>
          <cell r="C79" t="e">
            <v>#VALUE!</v>
          </cell>
          <cell r="D79">
            <v>583063.69999999995</v>
          </cell>
          <cell r="E79">
            <v>600000</v>
          </cell>
          <cell r="F79" t="str">
            <v>5110</v>
          </cell>
          <cell r="G79" t="str">
            <v>Löhne Lernende</v>
          </cell>
          <cell r="I79" t="str">
            <v>Mitarbeiter Verwaltung, Technik, Hauswirtschaft</v>
          </cell>
        </row>
        <row r="80">
          <cell r="A80">
            <v>0</v>
          </cell>
          <cell r="B80" t="str">
            <v>S</v>
          </cell>
          <cell r="C80">
            <v>0</v>
          </cell>
          <cell r="D80">
            <v>0</v>
          </cell>
          <cell r="E80">
            <v>0</v>
          </cell>
          <cell r="F80" t="str">
            <v>5130</v>
          </cell>
          <cell r="G80" t="str">
            <v>Zulagen aus Praxis Einsatz</v>
          </cell>
          <cell r="I80">
            <v>0</v>
          </cell>
        </row>
        <row r="81">
          <cell r="A81">
            <v>5700</v>
          </cell>
          <cell r="B81" t="str">
            <v>S</v>
          </cell>
          <cell r="C81">
            <v>147492.6</v>
          </cell>
          <cell r="D81">
            <v>490000</v>
          </cell>
          <cell r="E81">
            <v>475773.85</v>
          </cell>
          <cell r="F81" t="str">
            <v>5700</v>
          </cell>
          <cell r="G81" t="str">
            <v>AHV, IV, EO, ALV</v>
          </cell>
          <cell r="H81">
            <v>1.2912063901755453</v>
          </cell>
          <cell r="I81">
            <v>147492.6</v>
          </cell>
        </row>
        <row r="82">
          <cell r="A82">
            <v>5720</v>
          </cell>
          <cell r="B82" t="str">
            <v>S</v>
          </cell>
          <cell r="C82">
            <v>326856.55</v>
          </cell>
          <cell r="D82">
            <v>233000</v>
          </cell>
          <cell r="E82">
            <v>290765.15000000002</v>
          </cell>
          <cell r="F82" t="str">
            <v>5720</v>
          </cell>
          <cell r="G82" t="str">
            <v>Berufliche Vorsorge</v>
          </cell>
          <cell r="H82">
            <v>2.8614267158537618</v>
          </cell>
          <cell r="I82">
            <v>326856.55</v>
          </cell>
        </row>
        <row r="83">
          <cell r="A83">
            <v>5730</v>
          </cell>
          <cell r="B83" t="str">
            <v>S</v>
          </cell>
          <cell r="C83">
            <v>103882.7</v>
          </cell>
          <cell r="D83">
            <v>117000</v>
          </cell>
          <cell r="E83">
            <v>28778.799999999999</v>
          </cell>
          <cell r="F83" t="str">
            <v>5730</v>
          </cell>
          <cell r="G83" t="str">
            <v>Unfallversicherung</v>
          </cell>
          <cell r="H83">
            <v>0.90942871756745158</v>
          </cell>
          <cell r="I83">
            <v>103882.7</v>
          </cell>
        </row>
        <row r="84">
          <cell r="A84">
            <v>5740</v>
          </cell>
          <cell r="B84" t="str">
            <v>S</v>
          </cell>
          <cell r="C84">
            <v>32328</v>
          </cell>
          <cell r="D84">
            <v>26000</v>
          </cell>
          <cell r="E84">
            <v>26526</v>
          </cell>
          <cell r="F84" t="str">
            <v>5740</v>
          </cell>
          <cell r="G84" t="str">
            <v>Krankentaggeld Versicherung</v>
          </cell>
          <cell r="H84">
            <v>0.28301162350921349</v>
          </cell>
          <cell r="I84">
            <v>32328</v>
          </cell>
        </row>
        <row r="85">
          <cell r="A85">
            <v>0</v>
          </cell>
          <cell r="B85" t="str">
            <v>S</v>
          </cell>
          <cell r="C85" t="e">
            <v>#VALUE!</v>
          </cell>
          <cell r="D85">
            <v>610559.85</v>
          </cell>
          <cell r="E85">
            <v>866000</v>
          </cell>
          <cell r="F85" t="str">
            <v>5330</v>
          </cell>
          <cell r="G85" t="str">
            <v>Mitarbeiter Forschung und Entwicklung</v>
          </cell>
          <cell r="I85" t="str">
            <v>Sozialversicherungsaufwand</v>
          </cell>
        </row>
        <row r="86">
          <cell r="A86">
            <v>0</v>
          </cell>
          <cell r="B86" t="str">
            <v>S</v>
          </cell>
          <cell r="C86">
            <v>0</v>
          </cell>
          <cell r="D86">
            <v>0</v>
          </cell>
          <cell r="E86">
            <v>0</v>
          </cell>
          <cell r="I86" t="str">
            <v>Mitarbeiter Forschung und Entwicklung</v>
          </cell>
        </row>
        <row r="87">
          <cell r="A87">
            <v>5800</v>
          </cell>
          <cell r="B87" t="str">
            <v>S</v>
          </cell>
          <cell r="C87">
            <v>4121.1000000000004</v>
          </cell>
          <cell r="D87">
            <v>30000</v>
          </cell>
          <cell r="E87">
            <v>19978.39</v>
          </cell>
          <cell r="F87" t="str">
            <v>5800</v>
          </cell>
          <cell r="G87" t="str">
            <v>Personalbeschaffung</v>
          </cell>
          <cell r="H87">
            <v>3.6077678843226303E-2</v>
          </cell>
          <cell r="I87">
            <v>4121.1000000000004</v>
          </cell>
        </row>
        <row r="88">
          <cell r="A88">
            <v>5810</v>
          </cell>
          <cell r="B88" t="str">
            <v>S</v>
          </cell>
          <cell r="C88">
            <v>209401.8</v>
          </cell>
          <cell r="D88">
            <v>120000</v>
          </cell>
          <cell r="E88">
            <v>77259.72</v>
          </cell>
          <cell r="F88" t="str">
            <v>5810</v>
          </cell>
          <cell r="G88" t="str">
            <v>Aus- und Weiterbildung</v>
          </cell>
          <cell r="H88">
            <v>1.833183103926987</v>
          </cell>
          <cell r="I88">
            <v>209401.8</v>
          </cell>
        </row>
        <row r="89">
          <cell r="A89">
            <v>5820</v>
          </cell>
          <cell r="B89" t="str">
            <v>S</v>
          </cell>
          <cell r="C89">
            <v>28775.65</v>
          </cell>
          <cell r="D89">
            <v>30000</v>
          </cell>
          <cell r="E89">
            <v>23565.5</v>
          </cell>
          <cell r="F89" t="str">
            <v>5820</v>
          </cell>
          <cell r="G89" t="str">
            <v>Spesenentschädigung</v>
          </cell>
          <cell r="H89">
            <v>0.25191299876370021</v>
          </cell>
          <cell r="I89">
            <v>28775.65</v>
          </cell>
        </row>
        <row r="90">
          <cell r="A90">
            <v>5830</v>
          </cell>
          <cell r="B90" t="str">
            <v>S</v>
          </cell>
          <cell r="C90">
            <v>143928</v>
          </cell>
          <cell r="D90">
            <v>155000</v>
          </cell>
          <cell r="E90">
            <v>157514.85</v>
          </cell>
          <cell r="F90" t="str">
            <v>5830</v>
          </cell>
          <cell r="G90" t="str">
            <v>Lohnzusatzaufwand</v>
          </cell>
          <cell r="H90">
            <v>1.2600005242648504</v>
          </cell>
          <cell r="I90">
            <v>143928</v>
          </cell>
        </row>
        <row r="91">
          <cell r="A91">
            <v>5840</v>
          </cell>
          <cell r="B91" t="str">
            <v>S</v>
          </cell>
          <cell r="C91">
            <v>65004</v>
          </cell>
          <cell r="D91">
            <v>65000</v>
          </cell>
          <cell r="E91">
            <v>65004</v>
          </cell>
          <cell r="F91" t="str">
            <v>5840</v>
          </cell>
          <cell r="G91" t="str">
            <v>Personalkantine</v>
          </cell>
          <cell r="H91">
            <v>0.56906977154766514</v>
          </cell>
          <cell r="I91">
            <v>65004</v>
          </cell>
        </row>
        <row r="92">
          <cell r="A92">
            <v>5880</v>
          </cell>
          <cell r="B92" t="str">
            <v>S</v>
          </cell>
          <cell r="C92">
            <v>59258.45</v>
          </cell>
          <cell r="D92">
            <v>60000</v>
          </cell>
          <cell r="E92">
            <v>65612.27</v>
          </cell>
          <cell r="F92" t="str">
            <v>5880</v>
          </cell>
          <cell r="G92" t="str">
            <v>Sonstiger Personalaufwand</v>
          </cell>
          <cell r="H92">
            <v>0.51877103876328734</v>
          </cell>
          <cell r="I92">
            <v>59258.45</v>
          </cell>
        </row>
        <row r="93">
          <cell r="A93">
            <v>0</v>
          </cell>
          <cell r="B93" t="str">
            <v>S</v>
          </cell>
          <cell r="C93" t="e">
            <v>#VALUE!</v>
          </cell>
          <cell r="D93">
            <v>510489</v>
          </cell>
          <cell r="E93">
            <v>460000</v>
          </cell>
          <cell r="I93" t="str">
            <v>Übriger Personalaufwand</v>
          </cell>
        </row>
        <row r="94">
          <cell r="A94">
            <v>0</v>
          </cell>
          <cell r="B94" t="str">
            <v>S</v>
          </cell>
          <cell r="C94">
            <v>0</v>
          </cell>
          <cell r="D94">
            <v>0</v>
          </cell>
          <cell r="E94">
            <v>0</v>
          </cell>
          <cell r="F94" t="str">
            <v>5700</v>
          </cell>
          <cell r="G94" t="str">
            <v>AHV, IV, EO, ALV</v>
          </cell>
          <cell r="H94">
            <v>4.2395786762120338</v>
          </cell>
          <cell r="I94">
            <v>347696.1</v>
          </cell>
        </row>
        <row r="95">
          <cell r="A95">
            <v>0</v>
          </cell>
          <cell r="B95" t="str">
            <v>S</v>
          </cell>
          <cell r="C95" t="e">
            <v>#VALUE!</v>
          </cell>
          <cell r="D95">
            <v>5098503.57</v>
          </cell>
          <cell r="E95">
            <v>5374000</v>
          </cell>
          <cell r="F95" t="str">
            <v>5720</v>
          </cell>
          <cell r="G95" t="str">
            <v>Berufliche Vorsorge</v>
          </cell>
          <cell r="H95">
            <v>2.7906013634359947</v>
          </cell>
          <cell r="I95" t="str">
            <v>Personalaufwand</v>
          </cell>
        </row>
        <row r="96">
          <cell r="A96">
            <v>0</v>
          </cell>
          <cell r="B96" t="str">
            <v>S</v>
          </cell>
          <cell r="C96">
            <v>0</v>
          </cell>
          <cell r="D96">
            <v>0</v>
          </cell>
          <cell r="E96">
            <v>0</v>
          </cell>
          <cell r="F96" t="str">
            <v>5730</v>
          </cell>
          <cell r="G96" t="str">
            <v>Unfallversicherung</v>
          </cell>
          <cell r="H96">
            <v>0.9289872166014409</v>
          </cell>
          <cell r="I96">
            <v>76188.05</v>
          </cell>
        </row>
        <row r="97">
          <cell r="A97">
            <v>6000</v>
          </cell>
          <cell r="B97" t="str">
            <v>S</v>
          </cell>
          <cell r="C97">
            <v>195655</v>
          </cell>
          <cell r="D97">
            <v>107000</v>
          </cell>
          <cell r="E97">
            <v>99900</v>
          </cell>
          <cell r="F97" t="str">
            <v>6000</v>
          </cell>
          <cell r="G97" t="str">
            <v>Fremdmieten</v>
          </cell>
          <cell r="H97">
            <v>1.7128383815174206</v>
          </cell>
          <cell r="I97">
            <v>195655</v>
          </cell>
        </row>
        <row r="98">
          <cell r="A98">
            <v>6040</v>
          </cell>
          <cell r="B98" t="str">
            <v>S</v>
          </cell>
          <cell r="C98">
            <v>208127</v>
          </cell>
          <cell r="D98">
            <v>134000</v>
          </cell>
          <cell r="E98">
            <v>121966.05</v>
          </cell>
          <cell r="F98" t="str">
            <v>6040</v>
          </cell>
          <cell r="G98" t="str">
            <v>Reinigung</v>
          </cell>
          <cell r="H98">
            <v>1.8220230192434448</v>
          </cell>
          <cell r="I98">
            <v>208127</v>
          </cell>
        </row>
        <row r="99">
          <cell r="A99">
            <v>6050</v>
          </cell>
          <cell r="B99" t="str">
            <v>S</v>
          </cell>
          <cell r="C99">
            <v>55014.400000000001</v>
          </cell>
          <cell r="D99">
            <v>59000</v>
          </cell>
          <cell r="E99">
            <v>73822.5</v>
          </cell>
          <cell r="F99" t="str">
            <v>6050</v>
          </cell>
          <cell r="G99" t="str">
            <v>Unterhalt Geschäftsräume</v>
          </cell>
          <cell r="H99">
            <v>0.48161700879687197</v>
          </cell>
          <cell r="I99">
            <v>55014.400000000001</v>
          </cell>
        </row>
        <row r="100">
          <cell r="A100">
            <v>0</v>
          </cell>
          <cell r="B100" t="str">
            <v>S</v>
          </cell>
          <cell r="C100" t="e">
            <v>#VALUE!</v>
          </cell>
          <cell r="D100">
            <v>458796.4</v>
          </cell>
          <cell r="E100">
            <v>300000</v>
          </cell>
          <cell r="F100" t="str">
            <v>5800</v>
          </cell>
          <cell r="G100" t="str">
            <v>Personalbeschaffung</v>
          </cell>
          <cell r="H100">
            <v>5.0249996138977154E-2</v>
          </cell>
          <cell r="I100" t="str">
            <v>Raumaufwand</v>
          </cell>
        </row>
        <row r="101">
          <cell r="A101">
            <v>0</v>
          </cell>
          <cell r="B101" t="str">
            <v>S</v>
          </cell>
          <cell r="C101">
            <v>0</v>
          </cell>
          <cell r="D101">
            <v>0</v>
          </cell>
          <cell r="E101">
            <v>0</v>
          </cell>
          <cell r="F101" t="str">
            <v>5810</v>
          </cell>
          <cell r="G101" t="str">
            <v>Aus- und Weiterbildung</v>
          </cell>
          <cell r="H101">
            <v>1.2862510204092632</v>
          </cell>
          <cell r="I101">
            <v>105487.95</v>
          </cell>
        </row>
        <row r="102">
          <cell r="A102">
            <v>6150</v>
          </cell>
          <cell r="B102" t="str">
            <v>S</v>
          </cell>
          <cell r="C102">
            <v>6361.3</v>
          </cell>
          <cell r="D102">
            <v>5000</v>
          </cell>
          <cell r="E102">
            <v>5264</v>
          </cell>
          <cell r="F102" t="str">
            <v>6150</v>
          </cell>
          <cell r="G102" t="str">
            <v>URE Maschinen und Apparate</v>
          </cell>
          <cell r="H102">
            <v>5.5689242781154419E-2</v>
          </cell>
          <cell r="I102">
            <v>6361.3</v>
          </cell>
        </row>
        <row r="103">
          <cell r="A103">
            <v>6151</v>
          </cell>
          <cell r="B103" t="str">
            <v>S</v>
          </cell>
          <cell r="C103">
            <v>29305.3</v>
          </cell>
          <cell r="D103">
            <v>30000</v>
          </cell>
          <cell r="E103">
            <v>42025</v>
          </cell>
          <cell r="F103" t="str">
            <v>6151</v>
          </cell>
          <cell r="G103" t="str">
            <v>URE Mobiliar und Einrichtungen</v>
          </cell>
          <cell r="H103">
            <v>0.2565497565709155</v>
          </cell>
          <cell r="I103">
            <v>29305.3</v>
          </cell>
        </row>
        <row r="104">
          <cell r="A104">
            <v>6152</v>
          </cell>
          <cell r="B104" t="str">
            <v>S</v>
          </cell>
          <cell r="C104">
            <v>0</v>
          </cell>
          <cell r="D104">
            <v>3000</v>
          </cell>
          <cell r="E104">
            <v>1936.55</v>
          </cell>
          <cell r="F104" t="str">
            <v>6152</v>
          </cell>
          <cell r="G104" t="str">
            <v>URE Werkzeuge und Geräte</v>
          </cell>
          <cell r="H104">
            <v>0.594462173148808</v>
          </cell>
          <cell r="I104">
            <v>0</v>
          </cell>
        </row>
        <row r="105">
          <cell r="A105">
            <v>0</v>
          </cell>
          <cell r="B105" t="str">
            <v>S</v>
          </cell>
          <cell r="C105" t="e">
            <v>#VALUE!</v>
          </cell>
          <cell r="D105">
            <v>35666.6</v>
          </cell>
          <cell r="E105">
            <v>38000</v>
          </cell>
          <cell r="F105" t="str">
            <v>5880</v>
          </cell>
          <cell r="G105" t="str">
            <v>Sonstiger Personalaufwand</v>
          </cell>
          <cell r="H105">
            <v>0.47623488551605719</v>
          </cell>
          <cell r="I105" t="str">
            <v>Unterhalt, Reparaturen, Ersatz (URE) mob. Anlagen</v>
          </cell>
        </row>
        <row r="106">
          <cell r="A106">
            <v>0</v>
          </cell>
          <cell r="B106" t="str">
            <v>S</v>
          </cell>
          <cell r="C106">
            <v>0</v>
          </cell>
          <cell r="D106">
            <v>0</v>
          </cell>
          <cell r="E106">
            <v>0</v>
          </cell>
          <cell r="F106" t="str">
            <v>5880</v>
          </cell>
          <cell r="G106" t="str">
            <v>Sonstiger Personalaufwand</v>
          </cell>
          <cell r="H106">
            <v>0.51638396956219768</v>
          </cell>
          <cell r="I106" t="str">
            <v>Übriger Personalaufwand</v>
          </cell>
        </row>
        <row r="107">
          <cell r="A107">
            <v>6200</v>
          </cell>
          <cell r="B107" t="str">
            <v>S</v>
          </cell>
          <cell r="C107">
            <v>504</v>
          </cell>
          <cell r="D107">
            <v>1000</v>
          </cell>
          <cell r="E107">
            <v>504</v>
          </cell>
          <cell r="F107" t="str">
            <v>6200</v>
          </cell>
          <cell r="G107" t="str">
            <v>Fahrzeugaufwand</v>
          </cell>
          <cell r="H107">
            <v>4.4122079388964246E-3</v>
          </cell>
          <cell r="I107">
            <v>504</v>
          </cell>
        </row>
        <row r="108">
          <cell r="A108">
            <v>0</v>
          </cell>
          <cell r="B108" t="str">
            <v>S</v>
          </cell>
          <cell r="C108" t="e">
            <v>#VALUE!</v>
          </cell>
          <cell r="D108">
            <v>504</v>
          </cell>
          <cell r="E108">
            <v>1000</v>
          </cell>
          <cell r="I108" t="str">
            <v>Fahrzeug- und Transportaufwand</v>
          </cell>
        </row>
        <row r="109">
          <cell r="A109">
            <v>0</v>
          </cell>
          <cell r="B109" t="str">
            <v>S</v>
          </cell>
          <cell r="C109">
            <v>0</v>
          </cell>
          <cell r="D109">
            <v>0</v>
          </cell>
          <cell r="E109">
            <v>0</v>
          </cell>
          <cell r="I109" t="str">
            <v>Personalaufwand</v>
          </cell>
        </row>
        <row r="110">
          <cell r="A110">
            <v>6300</v>
          </cell>
          <cell r="B110" t="str">
            <v>S</v>
          </cell>
          <cell r="C110">
            <v>466.6</v>
          </cell>
          <cell r="D110">
            <v>12000</v>
          </cell>
          <cell r="E110">
            <v>2885.6</v>
          </cell>
          <cell r="F110" t="str">
            <v>6300</v>
          </cell>
          <cell r="G110" t="str">
            <v>Sachversicherungen</v>
          </cell>
          <cell r="H110">
            <v>4.0847940958116504E-3</v>
          </cell>
          <cell r="I110">
            <v>466.6</v>
          </cell>
        </row>
        <row r="111">
          <cell r="A111">
            <v>6360</v>
          </cell>
          <cell r="B111" t="str">
            <v>S</v>
          </cell>
          <cell r="C111">
            <v>0</v>
          </cell>
          <cell r="D111">
            <v>3000</v>
          </cell>
          <cell r="E111">
            <v>0</v>
          </cell>
          <cell r="F111" t="str">
            <v>6360</v>
          </cell>
          <cell r="G111" t="str">
            <v>Abgaben, Gebühren, Bewilligungen</v>
          </cell>
          <cell r="H111">
            <v>1.1818643992532669</v>
          </cell>
          <cell r="I111">
            <v>0</v>
          </cell>
        </row>
        <row r="112">
          <cell r="A112">
            <v>0</v>
          </cell>
          <cell r="B112" t="str">
            <v>S</v>
          </cell>
          <cell r="C112" t="e">
            <v>#VALUE!</v>
          </cell>
          <cell r="D112">
            <v>466.6</v>
          </cell>
          <cell r="E112">
            <v>15000</v>
          </cell>
          <cell r="F112" t="str">
            <v>6050</v>
          </cell>
          <cell r="G112" t="str">
            <v>Unterhalt Geschäftsräume</v>
          </cell>
          <cell r="H112">
            <v>0.51929507548111287</v>
          </cell>
          <cell r="I112" t="str">
            <v>Sachvers., Abgaben, Gebühren</v>
          </cell>
        </row>
        <row r="113">
          <cell r="A113">
            <v>0</v>
          </cell>
          <cell r="B113" t="str">
            <v>S</v>
          </cell>
          <cell r="C113">
            <v>0</v>
          </cell>
          <cell r="D113">
            <v>0</v>
          </cell>
          <cell r="E113">
            <v>0</v>
          </cell>
          <cell r="F113" t="str">
            <v>6050</v>
          </cell>
          <cell r="G113" t="str">
            <v>Unterhalt Geschäftsräume</v>
          </cell>
          <cell r="H113">
            <v>0.47940089987305723</v>
          </cell>
          <cell r="I113" t="str">
            <v>Raumaufwand</v>
          </cell>
        </row>
        <row r="114">
          <cell r="A114">
            <v>6400</v>
          </cell>
          <cell r="B114" t="str">
            <v>S</v>
          </cell>
          <cell r="C114">
            <v>44700</v>
          </cell>
          <cell r="D114">
            <v>41000</v>
          </cell>
          <cell r="E114">
            <v>44700</v>
          </cell>
          <cell r="F114" t="str">
            <v>6400</v>
          </cell>
          <cell r="G114" t="str">
            <v>Elektrizität</v>
          </cell>
          <cell r="H114">
            <v>0.39132082315212335</v>
          </cell>
          <cell r="I114">
            <v>44700</v>
          </cell>
        </row>
        <row r="115">
          <cell r="A115">
            <v>6420</v>
          </cell>
          <cell r="B115" t="str">
            <v>S</v>
          </cell>
          <cell r="C115">
            <v>24453</v>
          </cell>
          <cell r="D115">
            <v>53000</v>
          </cell>
          <cell r="E115">
            <v>30106</v>
          </cell>
          <cell r="F115" t="str">
            <v>6420</v>
          </cell>
          <cell r="G115" t="str">
            <v>Brennstoffe, Heizmaterial</v>
          </cell>
          <cell r="H115">
            <v>0.2140708744639569</v>
          </cell>
          <cell r="I115">
            <v>24453</v>
          </cell>
        </row>
        <row r="116">
          <cell r="A116">
            <v>6430</v>
          </cell>
          <cell r="B116" t="str">
            <v>S</v>
          </cell>
          <cell r="C116">
            <v>2400</v>
          </cell>
          <cell r="D116">
            <v>3000</v>
          </cell>
          <cell r="E116">
            <v>2400</v>
          </cell>
          <cell r="F116" t="str">
            <v>6430</v>
          </cell>
          <cell r="G116" t="str">
            <v>Wasser</v>
          </cell>
          <cell r="H116">
            <v>2.1010513994744882E-2</v>
          </cell>
          <cell r="I116">
            <v>2400</v>
          </cell>
        </row>
        <row r="117">
          <cell r="A117">
            <v>6460</v>
          </cell>
          <cell r="B117" t="str">
            <v>S</v>
          </cell>
          <cell r="C117">
            <v>0</v>
          </cell>
          <cell r="D117">
            <v>0</v>
          </cell>
          <cell r="E117">
            <v>0</v>
          </cell>
          <cell r="F117" t="str">
            <v>6460</v>
          </cell>
          <cell r="G117" t="str">
            <v>Entsorgung</v>
          </cell>
          <cell r="H117">
            <v>0.27581733823593507</v>
          </cell>
          <cell r="I117">
            <v>0</v>
          </cell>
        </row>
        <row r="118">
          <cell r="A118">
            <v>0</v>
          </cell>
          <cell r="B118" t="str">
            <v>S</v>
          </cell>
          <cell r="C118" t="e">
            <v>#VALUE!</v>
          </cell>
          <cell r="D118">
            <v>71553</v>
          </cell>
          <cell r="E118">
            <v>97000</v>
          </cell>
          <cell r="F118" t="str">
            <v>6152</v>
          </cell>
          <cell r="G118" t="str">
            <v>URE Werkzeuge und Geräte</v>
          </cell>
          <cell r="I118" t="str">
            <v>Energie- und Entsorgungsaufwand</v>
          </cell>
        </row>
        <row r="119">
          <cell r="A119">
            <v>0</v>
          </cell>
          <cell r="B119" t="str">
            <v>S</v>
          </cell>
          <cell r="C119">
            <v>0</v>
          </cell>
          <cell r="D119">
            <v>0</v>
          </cell>
          <cell r="E119">
            <v>0</v>
          </cell>
          <cell r="I119" t="str">
            <v>Unterhalt, Reparaturen, Ersatz (URE) mob. Anlagen</v>
          </cell>
        </row>
        <row r="120">
          <cell r="A120">
            <v>6500</v>
          </cell>
          <cell r="B120" t="str">
            <v>S</v>
          </cell>
          <cell r="C120">
            <v>98717.55</v>
          </cell>
          <cell r="D120">
            <v>104000</v>
          </cell>
          <cell r="E120">
            <v>110255.75</v>
          </cell>
          <cell r="F120" t="str">
            <v>6500</v>
          </cell>
          <cell r="G120" t="str">
            <v>Büromaterial, Drucksachen, Fotokopien, Fachliterat</v>
          </cell>
          <cell r="H120">
            <v>0.8642110274174698</v>
          </cell>
          <cell r="I120">
            <v>98717.55</v>
          </cell>
        </row>
        <row r="121">
          <cell r="A121">
            <v>6510</v>
          </cell>
          <cell r="B121" t="str">
            <v>S</v>
          </cell>
          <cell r="C121">
            <v>37775.550000000003</v>
          </cell>
          <cell r="D121">
            <v>41000</v>
          </cell>
          <cell r="E121">
            <v>38997.449999999997</v>
          </cell>
          <cell r="F121" t="str">
            <v>6510</v>
          </cell>
          <cell r="G121" t="str">
            <v>Telefon, Fax, Internet, Porti</v>
          </cell>
          <cell r="H121">
            <v>0.3307015508059104</v>
          </cell>
          <cell r="I121">
            <v>37775.550000000003</v>
          </cell>
        </row>
        <row r="122">
          <cell r="A122">
            <v>6560</v>
          </cell>
          <cell r="B122" t="str">
            <v>S</v>
          </cell>
          <cell r="C122">
            <v>108393.60000000001</v>
          </cell>
          <cell r="D122">
            <v>110000</v>
          </cell>
          <cell r="E122">
            <v>110029.95</v>
          </cell>
          <cell r="F122" t="str">
            <v>6560</v>
          </cell>
          <cell r="G122" t="str">
            <v>Informatikaufwand</v>
          </cell>
          <cell r="H122">
            <v>0.94891885405865783</v>
          </cell>
          <cell r="I122">
            <v>108393.60000000001</v>
          </cell>
        </row>
        <row r="123">
          <cell r="A123">
            <v>6590</v>
          </cell>
          <cell r="B123" t="str">
            <v>S</v>
          </cell>
          <cell r="C123">
            <v>147052.75</v>
          </cell>
          <cell r="D123">
            <v>5000</v>
          </cell>
          <cell r="E123">
            <v>3399.55</v>
          </cell>
          <cell r="F123" t="str">
            <v>6590</v>
          </cell>
          <cell r="G123" t="str">
            <v>Übriger Verwaltungsaufwand</v>
          </cell>
          <cell r="H123">
            <v>1.2873557757669667</v>
          </cell>
          <cell r="I123">
            <v>147052.75</v>
          </cell>
        </row>
        <row r="124">
          <cell r="A124">
            <v>0</v>
          </cell>
          <cell r="B124" t="str">
            <v>S</v>
          </cell>
          <cell r="C124" t="e">
            <v>#VALUE!</v>
          </cell>
          <cell r="D124">
            <v>391939.45</v>
          </cell>
          <cell r="E124">
            <v>260000</v>
          </cell>
          <cell r="F124" t="str">
            <v>6360</v>
          </cell>
          <cell r="G124" t="str">
            <v>Abgaben, Gebühren, Bewilligungen</v>
          </cell>
          <cell r="H124">
            <v>4.0659983546265802E-3</v>
          </cell>
          <cell r="I124" t="str">
            <v>Verwaltungs- und Informatikaufwand</v>
          </cell>
        </row>
        <row r="125">
          <cell r="A125">
            <v>0</v>
          </cell>
          <cell r="B125" t="str">
            <v>S</v>
          </cell>
          <cell r="C125">
            <v>0</v>
          </cell>
          <cell r="D125">
            <v>0</v>
          </cell>
          <cell r="E125">
            <v>0</v>
          </cell>
          <cell r="F125" t="str">
            <v>6360</v>
          </cell>
          <cell r="G125" t="str">
            <v>Abgaben, Gebühren, Bewilligungen</v>
          </cell>
          <cell r="I125" t="str">
            <v>Sachvers., Abgaben, Gebühren</v>
          </cell>
        </row>
        <row r="126">
          <cell r="A126">
            <v>6630</v>
          </cell>
          <cell r="B126" t="str">
            <v>S</v>
          </cell>
          <cell r="C126">
            <v>132314.06</v>
          </cell>
          <cell r="D126">
            <v>100000</v>
          </cell>
          <cell r="E126">
            <v>165344.92000000001</v>
          </cell>
          <cell r="F126" t="str">
            <v>6630</v>
          </cell>
          <cell r="G126" t="str">
            <v>Werbeaufwand</v>
          </cell>
          <cell r="H126">
            <v>1.1583276705547974</v>
          </cell>
          <cell r="I126">
            <v>132314.06</v>
          </cell>
        </row>
        <row r="127">
          <cell r="A127">
            <v>0</v>
          </cell>
          <cell r="B127" t="str">
            <v>S</v>
          </cell>
          <cell r="C127" t="e">
            <v>#VALUE!</v>
          </cell>
          <cell r="D127">
            <v>132314.06</v>
          </cell>
          <cell r="E127">
            <v>100000</v>
          </cell>
          <cell r="F127" t="str">
            <v>6400</v>
          </cell>
          <cell r="G127" t="str">
            <v>Elektrizität</v>
          </cell>
          <cell r="H127">
            <v>0.40878190787877239</v>
          </cell>
          <cell r="I127" t="str">
            <v>Werbeaufwand</v>
          </cell>
        </row>
        <row r="128">
          <cell r="A128">
            <v>0</v>
          </cell>
          <cell r="B128" t="str">
            <v>S</v>
          </cell>
          <cell r="C128">
            <v>0</v>
          </cell>
          <cell r="D128">
            <v>0</v>
          </cell>
          <cell r="E128">
            <v>0</v>
          </cell>
          <cell r="F128" t="str">
            <v>6420</v>
          </cell>
          <cell r="G128" t="str">
            <v>Brennstoffe, Heizmaterial</v>
          </cell>
          <cell r="H128">
            <v>0.19339865297137088</v>
          </cell>
          <cell r="I128">
            <v>15861</v>
          </cell>
        </row>
        <row r="129">
          <cell r="A129">
            <v>6730</v>
          </cell>
          <cell r="B129" t="str">
            <v>S</v>
          </cell>
          <cell r="C129">
            <v>3060.1</v>
          </cell>
          <cell r="D129">
            <v>20000</v>
          </cell>
          <cell r="E129">
            <v>9262.7099999999991</v>
          </cell>
          <cell r="F129" t="str">
            <v>6730</v>
          </cell>
          <cell r="G129" t="str">
            <v>Übriger Betriebsaufwand</v>
          </cell>
          <cell r="H129">
            <v>2.6789280781382839E-2</v>
          </cell>
          <cell r="I129">
            <v>3060.1</v>
          </cell>
        </row>
        <row r="130">
          <cell r="A130">
            <v>0</v>
          </cell>
          <cell r="B130" t="str">
            <v>S</v>
          </cell>
          <cell r="C130" t="e">
            <v>#VALUE!</v>
          </cell>
          <cell r="D130">
            <v>3060.1</v>
          </cell>
          <cell r="E130">
            <v>20000</v>
          </cell>
          <cell r="F130" t="str">
            <v>6460</v>
          </cell>
          <cell r="G130" t="str">
            <v>Entsorgung</v>
          </cell>
          <cell r="H130">
            <v>2.0913836371846961E-2</v>
          </cell>
          <cell r="I130" t="str">
            <v>Übriger Betriebsaufwand</v>
          </cell>
        </row>
        <row r="131">
          <cell r="A131">
            <v>0</v>
          </cell>
          <cell r="B131" t="str">
            <v>S</v>
          </cell>
          <cell r="C131">
            <v>0</v>
          </cell>
          <cell r="D131">
            <v>0</v>
          </cell>
          <cell r="E131">
            <v>0</v>
          </cell>
          <cell r="F131" t="str">
            <v>6460</v>
          </cell>
          <cell r="G131" t="str">
            <v>Entsorgung</v>
          </cell>
          <cell r="I131" t="str">
            <v>Energie- und Entsorgungsaufwand</v>
          </cell>
        </row>
        <row r="132">
          <cell r="A132">
            <v>6800</v>
          </cell>
          <cell r="B132" t="str">
            <v>S</v>
          </cell>
          <cell r="C132">
            <v>46491.8</v>
          </cell>
          <cell r="D132">
            <v>100000</v>
          </cell>
          <cell r="E132">
            <v>113249.60000000001</v>
          </cell>
          <cell r="F132" t="str">
            <v>6800</v>
          </cell>
          <cell r="G132" t="str">
            <v>Finanzaufwand</v>
          </cell>
          <cell r="H132">
            <v>0.4070069227253667</v>
          </cell>
          <cell r="I132">
            <v>46491.8</v>
          </cell>
        </row>
        <row r="133">
          <cell r="A133">
            <v>6850</v>
          </cell>
          <cell r="B133" t="str">
            <v>S</v>
          </cell>
          <cell r="C133">
            <v>-6507.1</v>
          </cell>
          <cell r="D133">
            <v>0</v>
          </cell>
          <cell r="E133">
            <v>-158.19999999999999</v>
          </cell>
          <cell r="F133" t="str">
            <v>6850</v>
          </cell>
          <cell r="G133" t="str">
            <v>Finanzertrag</v>
          </cell>
          <cell r="H133">
            <v>0.33481770158666785</v>
          </cell>
          <cell r="I133">
            <v>6507.1</v>
          </cell>
        </row>
        <row r="134">
          <cell r="A134">
            <v>0</v>
          </cell>
          <cell r="B134" t="str">
            <v>S</v>
          </cell>
          <cell r="C134" t="e">
            <v>#VALUE!</v>
          </cell>
          <cell r="D134">
            <v>39984.699999999997</v>
          </cell>
          <cell r="E134">
            <v>100000</v>
          </cell>
          <cell r="F134" t="str">
            <v>6510</v>
          </cell>
          <cell r="G134" t="str">
            <v>Telefon, Fax, Internet, Porti</v>
          </cell>
          <cell r="H134">
            <v>0.23996382010032669</v>
          </cell>
          <cell r="I134" t="str">
            <v>Finanzerfolg</v>
          </cell>
        </row>
        <row r="135">
          <cell r="A135">
            <v>0</v>
          </cell>
          <cell r="B135" t="str">
            <v>S</v>
          </cell>
          <cell r="C135">
            <v>0</v>
          </cell>
          <cell r="D135">
            <v>0</v>
          </cell>
          <cell r="E135">
            <v>0</v>
          </cell>
          <cell r="F135" t="str">
            <v>6560</v>
          </cell>
          <cell r="G135" t="str">
            <v>Informatikaufwand</v>
          </cell>
          <cell r="H135">
            <v>1.0213335187437194</v>
          </cell>
          <cell r="I135">
            <v>83761.55</v>
          </cell>
        </row>
        <row r="136">
          <cell r="A136">
            <v>6960</v>
          </cell>
          <cell r="B136" t="str">
            <v>S</v>
          </cell>
          <cell r="C136">
            <v>0</v>
          </cell>
          <cell r="D136">
            <v>0</v>
          </cell>
          <cell r="E136">
            <v>0</v>
          </cell>
          <cell r="F136" t="str">
            <v>6960</v>
          </cell>
          <cell r="G136" t="str">
            <v>Abschreibungen</v>
          </cell>
          <cell r="H136">
            <v>6.9420373933667859E-2</v>
          </cell>
          <cell r="I136">
            <v>0</v>
          </cell>
        </row>
        <row r="137">
          <cell r="A137">
            <v>0</v>
          </cell>
          <cell r="B137" t="str">
            <v>S</v>
          </cell>
          <cell r="C137" t="e">
            <v>#VALUE!</v>
          </cell>
          <cell r="D137">
            <v>0</v>
          </cell>
          <cell r="E137">
            <v>0</v>
          </cell>
          <cell r="F137" t="str">
            <v>6590</v>
          </cell>
          <cell r="G137" t="str">
            <v>Übriger Verwaltungsaufwand</v>
          </cell>
          <cell r="H137">
            <v>1.3704392555448413</v>
          </cell>
          <cell r="I137" t="str">
            <v>Abschreibungen</v>
          </cell>
        </row>
        <row r="138">
          <cell r="A138">
            <v>0</v>
          </cell>
          <cell r="B138" t="str">
            <v>S</v>
          </cell>
          <cell r="C138">
            <v>0</v>
          </cell>
          <cell r="D138">
            <v>0</v>
          </cell>
          <cell r="E138">
            <v>0</v>
          </cell>
          <cell r="I138" t="str">
            <v>Verwaltungs- und Informatikaufwand</v>
          </cell>
        </row>
        <row r="139">
          <cell r="A139">
            <v>0</v>
          </cell>
          <cell r="B139" t="str">
            <v>S</v>
          </cell>
          <cell r="C139" t="e">
            <v>#VALUE!</v>
          </cell>
          <cell r="D139">
            <v>1134284.9099999999</v>
          </cell>
          <cell r="E139">
            <v>931000</v>
          </cell>
          <cell r="F139" t="str">
            <v>6630</v>
          </cell>
          <cell r="G139" t="str">
            <v>Werbeaufwand</v>
          </cell>
          <cell r="H139">
            <v>0.98053226796594528</v>
          </cell>
          <cell r="I139" t="str">
            <v>Sonstiger Betriebsaufwand</v>
          </cell>
        </row>
        <row r="140">
          <cell r="A140">
            <v>0</v>
          </cell>
          <cell r="B140" t="str">
            <v>S</v>
          </cell>
          <cell r="C140">
            <v>0</v>
          </cell>
          <cell r="D140">
            <v>0</v>
          </cell>
          <cell r="E140">
            <v>0</v>
          </cell>
          <cell r="F140" t="str">
            <v>6630</v>
          </cell>
          <cell r="G140" t="str">
            <v>Werbeaufwand</v>
          </cell>
          <cell r="H140">
            <v>1.6927572889797897</v>
          </cell>
          <cell r="I140" t="str">
            <v>Werbeaufwand</v>
          </cell>
        </row>
        <row r="141">
          <cell r="A141">
            <v>0</v>
          </cell>
          <cell r="B141" t="str">
            <v>S</v>
          </cell>
          <cell r="C141" t="e">
            <v>#VALUE!</v>
          </cell>
          <cell r="D141">
            <v>6325229.79</v>
          </cell>
          <cell r="E141">
            <v>6590000</v>
          </cell>
          <cell r="I141" t="str">
            <v>Gesamtaufwand</v>
          </cell>
        </row>
        <row r="142">
          <cell r="A142">
            <v>0</v>
          </cell>
          <cell r="B142" t="str">
            <v>S</v>
          </cell>
          <cell r="C142">
            <v>0</v>
          </cell>
          <cell r="D142">
            <v>0</v>
          </cell>
          <cell r="E142">
            <v>0</v>
          </cell>
          <cell r="F142" t="str">
            <v>6730</v>
          </cell>
          <cell r="G142" t="str">
            <v>Übriger Betriebsaufwand</v>
          </cell>
          <cell r="H142">
            <v>4.6800498697100797E-2</v>
          </cell>
          <cell r="I142">
            <v>3838.2</v>
          </cell>
        </row>
        <row r="143">
          <cell r="A143">
            <v>7000</v>
          </cell>
          <cell r="B143" t="str">
            <v>h</v>
          </cell>
          <cell r="C143">
            <v>0</v>
          </cell>
          <cell r="D143">
            <v>0</v>
          </cell>
          <cell r="E143">
            <v>0</v>
          </cell>
          <cell r="F143" t="str">
            <v>7000</v>
          </cell>
          <cell r="G143" t="str">
            <v>Ertrag Hochhaus</v>
          </cell>
          <cell r="H143">
            <v>0.18320302809275732</v>
          </cell>
          <cell r="I143">
            <v>0</v>
          </cell>
        </row>
        <row r="144">
          <cell r="A144">
            <v>7010</v>
          </cell>
          <cell r="B144" t="str">
            <v>h</v>
          </cell>
          <cell r="C144">
            <v>0</v>
          </cell>
          <cell r="D144">
            <v>-140000</v>
          </cell>
          <cell r="E144">
            <v>-185420</v>
          </cell>
          <cell r="F144" t="str">
            <v>7010</v>
          </cell>
          <cell r="G144" t="str">
            <v>Aufwand Hochhaus</v>
          </cell>
          <cell r="I144">
            <v>0</v>
          </cell>
        </row>
        <row r="145">
          <cell r="A145">
            <v>0</v>
          </cell>
          <cell r="B145" t="str">
            <v>S</v>
          </cell>
          <cell r="C145" t="e">
            <v>#VALUE!</v>
          </cell>
          <cell r="D145">
            <v>0</v>
          </cell>
          <cell r="E145">
            <v>140000</v>
          </cell>
          <cell r="F145" t="str">
            <v>6800</v>
          </cell>
          <cell r="G145" t="str">
            <v>Finanzaufwand</v>
          </cell>
          <cell r="H145">
            <v>0.34630564420720622</v>
          </cell>
          <cell r="I145" t="str">
            <v>Erfolg Hochhaus</v>
          </cell>
        </row>
        <row r="146">
          <cell r="A146">
            <v>0</v>
          </cell>
          <cell r="B146" t="str">
            <v>S</v>
          </cell>
          <cell r="C146">
            <v>0</v>
          </cell>
          <cell r="D146">
            <v>0</v>
          </cell>
          <cell r="E146">
            <v>0</v>
          </cell>
          <cell r="F146" t="str">
            <v>6850</v>
          </cell>
          <cell r="G146" t="str">
            <v>Finanzertrag</v>
          </cell>
          <cell r="H146">
            <v>0.12865401440646432</v>
          </cell>
          <cell r="I146">
            <v>970</v>
          </cell>
        </row>
        <row r="147">
          <cell r="A147">
            <v>0</v>
          </cell>
          <cell r="B147" t="str">
            <v>S</v>
          </cell>
          <cell r="C147" t="e">
            <v>#VALUE!</v>
          </cell>
          <cell r="D147">
            <v>0</v>
          </cell>
          <cell r="E147">
            <v>0</v>
          </cell>
          <cell r="F147" t="str">
            <v>6850</v>
          </cell>
          <cell r="G147" t="str">
            <v>Finanzertrag</v>
          </cell>
          <cell r="H147">
            <v>0.33779142115066207</v>
          </cell>
          <cell r="I147" t="str">
            <v>Erfolg aus Finanzanlagen</v>
          </cell>
        </row>
        <row r="148">
          <cell r="A148">
            <v>0</v>
          </cell>
          <cell r="B148" t="str">
            <v>S</v>
          </cell>
          <cell r="C148">
            <v>0</v>
          </cell>
          <cell r="D148">
            <v>0</v>
          </cell>
          <cell r="E148">
            <v>0</v>
          </cell>
          <cell r="I148" t="str">
            <v>Finanzerfolg</v>
          </cell>
        </row>
        <row r="149">
          <cell r="A149">
            <v>7500</v>
          </cell>
          <cell r="B149" t="str">
            <v>h</v>
          </cell>
          <cell r="C149">
            <v>28160.2</v>
          </cell>
          <cell r="D149">
            <v>32000</v>
          </cell>
          <cell r="E149">
            <v>35083</v>
          </cell>
          <cell r="F149" t="str">
            <v>7500</v>
          </cell>
          <cell r="G149" t="str">
            <v>Ertrag (inkl. Turnhalle) Schulhaus</v>
          </cell>
          <cell r="H149">
            <v>1.4489608950563051</v>
          </cell>
          <cell r="I149">
            <v>28160.2</v>
          </cell>
        </row>
        <row r="150">
          <cell r="A150">
            <v>7510</v>
          </cell>
          <cell r="B150" t="str">
            <v>h</v>
          </cell>
          <cell r="C150">
            <v>-8931.75</v>
          </cell>
          <cell r="D150">
            <v>-18000</v>
          </cell>
          <cell r="E150">
            <v>-27360</v>
          </cell>
          <cell r="F150" t="str">
            <v>7510</v>
          </cell>
          <cell r="G150" t="str">
            <v>Aufwand Schulhaus</v>
          </cell>
          <cell r="H150">
            <v>7.8191940988567743E-2</v>
          </cell>
          <cell r="I150">
            <v>8931.75</v>
          </cell>
        </row>
        <row r="151">
          <cell r="A151">
            <v>0</v>
          </cell>
          <cell r="B151" t="str">
            <v>S</v>
          </cell>
          <cell r="C151" t="e">
            <v>#VALUE!</v>
          </cell>
          <cell r="D151">
            <v>-19228.45</v>
          </cell>
          <cell r="E151">
            <v>-14000</v>
          </cell>
          <cell r="I151" t="str">
            <v>Erfolg Schulhaus</v>
          </cell>
        </row>
        <row r="152">
          <cell r="A152">
            <v>0</v>
          </cell>
          <cell r="B152" t="str">
            <v>S</v>
          </cell>
          <cell r="C152">
            <v>0</v>
          </cell>
          <cell r="D152">
            <v>0</v>
          </cell>
          <cell r="E152">
            <v>0</v>
          </cell>
          <cell r="I152" t="str">
            <v>Sonstiger Betriebsaufwand</v>
          </cell>
        </row>
        <row r="153">
          <cell r="A153">
            <v>0</v>
          </cell>
          <cell r="B153" t="str">
            <v>S</v>
          </cell>
          <cell r="C153" t="e">
            <v>#VALUE!</v>
          </cell>
          <cell r="D153">
            <v>0</v>
          </cell>
          <cell r="E153">
            <v>0</v>
          </cell>
          <cell r="I153" t="str">
            <v>sonstige Betriebliche Nebenerfolge</v>
          </cell>
        </row>
        <row r="154">
          <cell r="A154">
            <v>0</v>
          </cell>
          <cell r="B154" t="str">
            <v>S</v>
          </cell>
          <cell r="C154">
            <v>0</v>
          </cell>
          <cell r="D154">
            <v>0</v>
          </cell>
          <cell r="E154">
            <v>0</v>
          </cell>
          <cell r="I154" t="str">
            <v>Gesamtaufwand</v>
          </cell>
        </row>
        <row r="155">
          <cell r="A155">
            <v>0</v>
          </cell>
          <cell r="B155" t="str">
            <v>S</v>
          </cell>
          <cell r="C155" t="e">
            <v>#VALUE!</v>
          </cell>
          <cell r="D155">
            <v>-19228.45</v>
          </cell>
          <cell r="E155">
            <v>126000</v>
          </cell>
          <cell r="I155" t="str">
            <v>Betriebliche Nebenerfolge</v>
          </cell>
        </row>
        <row r="156">
          <cell r="A156">
            <v>0</v>
          </cell>
          <cell r="B156" t="str">
            <v>S</v>
          </cell>
          <cell r="C156">
            <v>0</v>
          </cell>
          <cell r="D156">
            <v>0</v>
          </cell>
          <cell r="E156">
            <v>0</v>
          </cell>
          <cell r="F156" t="str">
            <v>7000</v>
          </cell>
          <cell r="G156" t="str">
            <v>Ertrag Hochhaus</v>
          </cell>
          <cell r="I156">
            <v>0</v>
          </cell>
        </row>
        <row r="157">
          <cell r="A157">
            <v>8400</v>
          </cell>
          <cell r="B157" t="str">
            <v>S</v>
          </cell>
          <cell r="C157">
            <v>0</v>
          </cell>
          <cell r="D157">
            <v>0</v>
          </cell>
          <cell r="E157">
            <v>0</v>
          </cell>
          <cell r="F157" t="str">
            <v>8400</v>
          </cell>
          <cell r="G157" t="str">
            <v>Zinsertrag</v>
          </cell>
          <cell r="H157">
            <v>1.2803378575091644</v>
          </cell>
          <cell r="I157">
            <v>0</v>
          </cell>
        </row>
        <row r="158">
          <cell r="A158">
            <v>9700</v>
          </cell>
          <cell r="B158" t="str">
            <v>S</v>
          </cell>
          <cell r="C158">
            <v>0</v>
          </cell>
          <cell r="D158">
            <v>0</v>
          </cell>
          <cell r="E158">
            <v>-9312136.0800000001</v>
          </cell>
          <cell r="F158" t="str">
            <v>9700</v>
          </cell>
          <cell r="G158" t="str">
            <v>Defizit</v>
          </cell>
          <cell r="I158">
            <v>0</v>
          </cell>
        </row>
        <row r="159">
          <cell r="A159">
            <v>0</v>
          </cell>
          <cell r="B159" t="str">
            <v>S</v>
          </cell>
          <cell r="C159" t="e">
            <v>#VALUE!</v>
          </cell>
          <cell r="D159">
            <v>0</v>
          </cell>
          <cell r="E159">
            <v>0</v>
          </cell>
          <cell r="I159" t="str">
            <v>Ausserordentlicher und betriebsfremder Erfolg</v>
          </cell>
        </row>
        <row r="160">
          <cell r="A160">
            <v>0</v>
          </cell>
          <cell r="B160" t="str">
            <v>S</v>
          </cell>
          <cell r="C160">
            <v>0</v>
          </cell>
          <cell r="D160">
            <v>0</v>
          </cell>
          <cell r="E160">
            <v>0</v>
          </cell>
          <cell r="I160" t="str">
            <v>Erfolg aus Finanzanlagen</v>
          </cell>
        </row>
        <row r="161">
          <cell r="A161">
            <v>3030</v>
          </cell>
          <cell r="B161" t="str">
            <v>h</v>
          </cell>
          <cell r="C161">
            <v>15926.4</v>
          </cell>
          <cell r="D161">
            <v>20000</v>
          </cell>
          <cell r="E161">
            <v>20450</v>
          </cell>
          <cell r="F161" t="str">
            <v>3030</v>
          </cell>
          <cell r="G161" t="str">
            <v>Ertrag Schulgelder und Gebühren</v>
          </cell>
          <cell r="H161">
            <v>0.8194803587696371</v>
          </cell>
          <cell r="I161">
            <v>15926.4</v>
          </cell>
        </row>
        <row r="162">
          <cell r="A162">
            <v>3031</v>
          </cell>
          <cell r="B162" t="str">
            <v>h</v>
          </cell>
          <cell r="C162">
            <v>146005.1</v>
          </cell>
          <cell r="D162">
            <v>158000</v>
          </cell>
          <cell r="E162">
            <v>1644140.2</v>
          </cell>
          <cell r="F162" t="str">
            <v>3031</v>
          </cell>
          <cell r="G162" t="str">
            <v>Entgeld für Arbeit von Lernenden alter Vertrag</v>
          </cell>
          <cell r="H162">
            <v>7.5125773388962189</v>
          </cell>
          <cell r="I162">
            <v>146005.1</v>
          </cell>
        </row>
        <row r="163">
          <cell r="A163">
            <v>3032</v>
          </cell>
          <cell r="B163" t="str">
            <v>h</v>
          </cell>
          <cell r="C163">
            <v>1592175.15</v>
          </cell>
          <cell r="D163">
            <v>1450000</v>
          </cell>
          <cell r="E163">
            <v>0</v>
          </cell>
          <cell r="F163" t="str">
            <v>3032</v>
          </cell>
          <cell r="G163" t="str">
            <v>Entgeld für Arbeit von Lernenden neuer Rahmenvertr</v>
          </cell>
          <cell r="H163">
            <v>81.924117386609709</v>
          </cell>
          <cell r="I163">
            <v>1592175.15</v>
          </cell>
        </row>
        <row r="164">
          <cell r="A164">
            <v>0</v>
          </cell>
          <cell r="B164" t="str">
            <v>S</v>
          </cell>
          <cell r="C164" t="e">
            <v>#VALUE!</v>
          </cell>
          <cell r="D164">
            <v>-1754106.65</v>
          </cell>
          <cell r="E164">
            <v>-1628000</v>
          </cell>
          <cell r="F164" t="str">
            <v>7510</v>
          </cell>
          <cell r="G164" t="str">
            <v>Aufwand Schulhaus</v>
          </cell>
          <cell r="H164">
            <v>7.7832149172601714E-2</v>
          </cell>
          <cell r="I164" t="str">
            <v>Ertrag Ausbildungsgänge</v>
          </cell>
        </row>
        <row r="165">
          <cell r="A165">
            <v>0</v>
          </cell>
          <cell r="B165" t="str">
            <v>S</v>
          </cell>
          <cell r="C165">
            <v>0</v>
          </cell>
          <cell r="D165">
            <v>0</v>
          </cell>
          <cell r="E165">
            <v>0</v>
          </cell>
          <cell r="I165" t="str">
            <v>Erfolg Schulhaus</v>
          </cell>
        </row>
        <row r="166">
          <cell r="A166">
            <v>4406</v>
          </cell>
          <cell r="B166" t="str">
            <v>S</v>
          </cell>
          <cell r="C166">
            <v>0</v>
          </cell>
          <cell r="D166">
            <v>0</v>
          </cell>
          <cell r="E166">
            <v>1140000</v>
          </cell>
          <cell r="F166" t="str">
            <v>4406</v>
          </cell>
          <cell r="G166" t="str">
            <v>Instruktionsbeiträge</v>
          </cell>
          <cell r="I166">
            <v>0</v>
          </cell>
        </row>
        <row r="167">
          <cell r="A167">
            <v>4410</v>
          </cell>
          <cell r="B167" t="str">
            <v>S</v>
          </cell>
          <cell r="C167">
            <v>1063140</v>
          </cell>
          <cell r="D167">
            <v>0</v>
          </cell>
          <cell r="E167">
            <v>0</v>
          </cell>
          <cell r="F167" t="str">
            <v>4410</v>
          </cell>
          <cell r="G167" t="str">
            <v>Ausbildungsentschädigungen an Lernorte Praxis</v>
          </cell>
          <cell r="H167">
            <v>9.3071324368221138</v>
          </cell>
          <cell r="I167">
            <v>1063140</v>
          </cell>
        </row>
        <row r="168">
          <cell r="A168">
            <v>4411</v>
          </cell>
          <cell r="B168" t="str">
            <v>S</v>
          </cell>
          <cell r="C168">
            <v>257920</v>
          </cell>
          <cell r="D168">
            <v>0</v>
          </cell>
          <cell r="E168">
            <v>0</v>
          </cell>
          <cell r="F168" t="str">
            <v>4411</v>
          </cell>
          <cell r="G168" t="str">
            <v>Zusatzentschädigungen Infrastruktur Lernort Praxis</v>
          </cell>
          <cell r="H168">
            <v>2.257929903968583</v>
          </cell>
          <cell r="I168">
            <v>257920</v>
          </cell>
        </row>
        <row r="169">
          <cell r="A169">
            <v>0</v>
          </cell>
          <cell r="B169" t="str">
            <v>S</v>
          </cell>
          <cell r="C169" t="e">
            <v>#VALUE!</v>
          </cell>
          <cell r="D169">
            <v>1321060</v>
          </cell>
          <cell r="E169">
            <v>0</v>
          </cell>
          <cell r="I169" t="str">
            <v>Aufwand für Drittleistungen</v>
          </cell>
        </row>
        <row r="170">
          <cell r="A170">
            <v>0</v>
          </cell>
          <cell r="B170" t="str">
            <v>S</v>
          </cell>
          <cell r="C170">
            <v>0</v>
          </cell>
          <cell r="D170">
            <v>0</v>
          </cell>
          <cell r="E170">
            <v>0</v>
          </cell>
          <cell r="F170" t="str">
            <v>8400</v>
          </cell>
          <cell r="G170" t="str">
            <v>Zinsertrag</v>
          </cell>
          <cell r="I170">
            <v>0</v>
          </cell>
        </row>
        <row r="171">
          <cell r="A171">
            <v>5032</v>
          </cell>
          <cell r="B171" t="str">
            <v>S</v>
          </cell>
          <cell r="C171">
            <v>3467948.1</v>
          </cell>
          <cell r="D171">
            <v>3526000</v>
          </cell>
          <cell r="E171">
            <v>3810683.3</v>
          </cell>
          <cell r="F171" t="str">
            <v>5032</v>
          </cell>
          <cell r="G171" t="str">
            <v>Besoldung Lernende</v>
          </cell>
          <cell r="H171">
            <v>30.359738370041214</v>
          </cell>
          <cell r="I171">
            <v>3467948.1</v>
          </cell>
        </row>
        <row r="172">
          <cell r="A172">
            <v>5033</v>
          </cell>
          <cell r="B172" t="str">
            <v>S</v>
          </cell>
          <cell r="C172">
            <v>11626.8</v>
          </cell>
          <cell r="D172">
            <v>0</v>
          </cell>
          <cell r="E172">
            <v>0</v>
          </cell>
          <cell r="F172" t="str">
            <v>5033</v>
          </cell>
          <cell r="G172" t="str">
            <v>Zulagen aus Praxis Einsatz</v>
          </cell>
          <cell r="H172">
            <v>0.10178543504754158</v>
          </cell>
          <cell r="I172">
            <v>11626.8</v>
          </cell>
        </row>
        <row r="173">
          <cell r="A173">
            <v>5034</v>
          </cell>
          <cell r="B173" t="str">
            <v>S</v>
          </cell>
          <cell r="C173">
            <v>-9751.15</v>
          </cell>
          <cell r="D173">
            <v>0</v>
          </cell>
          <cell r="E173">
            <v>0</v>
          </cell>
          <cell r="F173" t="str">
            <v>5034</v>
          </cell>
          <cell r="G173" t="str">
            <v>Rückvergütung Zulagen Praxis Einsatz</v>
          </cell>
          <cell r="H173">
            <v>-8.5365280641606894E-2</v>
          </cell>
          <cell r="I173">
            <v>9751.15</v>
          </cell>
        </row>
        <row r="174">
          <cell r="A174">
            <v>5750</v>
          </cell>
          <cell r="B174" t="str">
            <v>S</v>
          </cell>
          <cell r="C174">
            <v>291300</v>
          </cell>
          <cell r="D174">
            <v>0</v>
          </cell>
          <cell r="E174">
            <v>0</v>
          </cell>
          <cell r="F174" t="str">
            <v>5750</v>
          </cell>
          <cell r="G174" t="str">
            <v>Sozialleistungen Lernende</v>
          </cell>
          <cell r="H174">
            <v>2.5501511361121598</v>
          </cell>
          <cell r="I174">
            <v>291300</v>
          </cell>
        </row>
        <row r="175">
          <cell r="A175">
            <v>0</v>
          </cell>
          <cell r="B175" t="str">
            <v>S</v>
          </cell>
          <cell r="C175" t="e">
            <v>#VALUE!</v>
          </cell>
          <cell r="D175">
            <v>3761123.75</v>
          </cell>
          <cell r="E175">
            <v>3526000</v>
          </cell>
          <cell r="I175" t="str">
            <v>Lohnaufwand Lernende</v>
          </cell>
        </row>
        <row r="176">
          <cell r="A176">
            <v>0</v>
          </cell>
          <cell r="B176" t="str">
            <v>S</v>
          </cell>
          <cell r="C176">
            <v>0</v>
          </cell>
          <cell r="D176">
            <v>0</v>
          </cell>
          <cell r="E176">
            <v>0</v>
          </cell>
          <cell r="F176" t="str">
            <v>9001</v>
          </cell>
          <cell r="G176" t="str">
            <v>Gewinn/Verlust</v>
          </cell>
          <cell r="I176">
            <v>0</v>
          </cell>
        </row>
        <row r="177">
          <cell r="A177">
            <v>0</v>
          </cell>
          <cell r="B177" t="str">
            <v>S</v>
          </cell>
          <cell r="C177" t="e">
            <v>#VALUE!</v>
          </cell>
          <cell r="D177">
            <v>3328077.1</v>
          </cell>
          <cell r="E177">
            <v>1898000</v>
          </cell>
          <cell r="I177" t="str">
            <v>Lernende</v>
          </cell>
        </row>
        <row r="178">
          <cell r="A178">
            <v>0</v>
          </cell>
          <cell r="B178" t="str">
            <v>S</v>
          </cell>
          <cell r="C178">
            <v>0</v>
          </cell>
          <cell r="D178">
            <v>0</v>
          </cell>
          <cell r="E178">
            <v>0</v>
          </cell>
        </row>
        <row r="179">
          <cell r="A179">
            <v>0</v>
          </cell>
          <cell r="B179" t="str">
            <v>S</v>
          </cell>
          <cell r="C179" t="e">
            <v>#VALUE!</v>
          </cell>
          <cell r="D179">
            <v>9479376.8900000006</v>
          </cell>
          <cell r="E179">
            <v>8422000</v>
          </cell>
          <cell r="F179" t="str">
            <v>9001</v>
          </cell>
          <cell r="G179" t="str">
            <v>Gewinn/Verlust</v>
          </cell>
          <cell r="H179" t="str">
            <v>Unverbuchtes Ergebnis</v>
          </cell>
          <cell r="I179" t="str">
            <v>E R G E B N I S</v>
          </cell>
        </row>
        <row r="180">
          <cell r="A180">
            <v>0</v>
          </cell>
          <cell r="B180" t="str">
            <v>S</v>
          </cell>
          <cell r="C180">
            <v>0</v>
          </cell>
          <cell r="D180">
            <v>0</v>
          </cell>
          <cell r="E180">
            <v>0</v>
          </cell>
          <cell r="I180" t="str">
            <v>Eröffnungsbilanz</v>
          </cell>
        </row>
        <row r="181">
          <cell r="A181">
            <v>9001</v>
          </cell>
          <cell r="B181" t="str">
            <v>S</v>
          </cell>
          <cell r="C181">
            <v>0</v>
          </cell>
          <cell r="D181">
            <v>0</v>
          </cell>
          <cell r="E181">
            <v>0</v>
          </cell>
          <cell r="F181" t="str">
            <v>9001</v>
          </cell>
          <cell r="G181" t="str">
            <v>Gewinn/Verlust</v>
          </cell>
          <cell r="I181">
            <v>0</v>
          </cell>
        </row>
        <row r="182">
          <cell r="A182">
            <v>0</v>
          </cell>
          <cell r="B182" t="str">
            <v>S</v>
          </cell>
          <cell r="C182" t="e">
            <v>#VALUE!</v>
          </cell>
          <cell r="D182">
            <v>0</v>
          </cell>
          <cell r="E182">
            <v>0</v>
          </cell>
          <cell r="H182" t="str">
            <v>Unverbuchtes Ergebnis</v>
          </cell>
          <cell r="I182" t="str">
            <v>Eröffnungsbilanz</v>
          </cell>
        </row>
        <row r="183">
          <cell r="A183">
            <v>0</v>
          </cell>
          <cell r="B183" t="str">
            <v>S</v>
          </cell>
          <cell r="C183">
            <v>0</v>
          </cell>
          <cell r="D183">
            <v>0</v>
          </cell>
          <cell r="E183">
            <v>0</v>
          </cell>
          <cell r="F183">
            <v>37454</v>
          </cell>
          <cell r="G183">
            <v>0.47006944444444443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Bilanz"/>
      <sheetName val="Kommentar"/>
      <sheetName val="ER Basis"/>
      <sheetName val="ER DEZ  29.1."/>
      <sheetName val="Bilanz Dez 29.1."/>
      <sheetName val="Analyse"/>
    </sheetNames>
    <sheetDataSet>
      <sheetData sheetId="0"/>
      <sheetData sheetId="1"/>
      <sheetData sheetId="2"/>
      <sheetData sheetId="3">
        <row r="12">
          <cell r="A12" t="e">
            <v>#VALUE!</v>
          </cell>
          <cell r="B12" t="str">
            <v>H</v>
          </cell>
          <cell r="C12" t="e">
            <v>#VALUE!</v>
          </cell>
          <cell r="D12">
            <v>0</v>
          </cell>
          <cell r="E12">
            <v>0</v>
          </cell>
        </row>
        <row r="13">
          <cell r="A13">
            <v>0</v>
          </cell>
          <cell r="B13" t="str">
            <v>H</v>
          </cell>
          <cell r="C13">
            <v>0</v>
          </cell>
          <cell r="D13">
            <v>0</v>
          </cell>
          <cell r="E13">
            <v>0</v>
          </cell>
        </row>
        <row r="14">
          <cell r="A14">
            <v>0</v>
          </cell>
          <cell r="B14" t="str">
            <v>H</v>
          </cell>
          <cell r="C14">
            <v>0</v>
          </cell>
          <cell r="D14">
            <v>0</v>
          </cell>
          <cell r="E14">
            <v>0</v>
          </cell>
        </row>
        <row r="15">
          <cell r="A15">
            <v>0</v>
          </cell>
          <cell r="B15" t="str">
            <v>H</v>
          </cell>
          <cell r="C15">
            <v>0</v>
          </cell>
          <cell r="D15">
            <v>0</v>
          </cell>
          <cell r="E15">
            <v>0</v>
          </cell>
        </row>
        <row r="16">
          <cell r="A16">
            <v>3030</v>
          </cell>
          <cell r="B16" t="str">
            <v>H</v>
          </cell>
          <cell r="C16">
            <v>6495</v>
          </cell>
          <cell r="D16">
            <v>4000</v>
          </cell>
          <cell r="E16">
            <v>5060</v>
          </cell>
        </row>
        <row r="17">
          <cell r="A17">
            <v>3031</v>
          </cell>
          <cell r="B17" t="str">
            <v>H</v>
          </cell>
          <cell r="C17">
            <v>0</v>
          </cell>
          <cell r="D17">
            <v>0</v>
          </cell>
          <cell r="E17">
            <v>0</v>
          </cell>
        </row>
        <row r="18">
          <cell r="A18">
            <v>3032</v>
          </cell>
          <cell r="B18" t="str">
            <v>H</v>
          </cell>
          <cell r="C18">
            <v>0</v>
          </cell>
          <cell r="D18">
            <v>0</v>
          </cell>
          <cell r="E18">
            <v>0</v>
          </cell>
        </row>
        <row r="19">
          <cell r="A19">
            <v>3033</v>
          </cell>
          <cell r="B19" t="str">
            <v>H</v>
          </cell>
          <cell r="C19">
            <v>0</v>
          </cell>
          <cell r="D19">
            <v>0</v>
          </cell>
          <cell r="E19">
            <v>0</v>
          </cell>
        </row>
        <row r="20">
          <cell r="A20">
            <v>3034</v>
          </cell>
          <cell r="B20" t="str">
            <v>H</v>
          </cell>
          <cell r="C20">
            <v>0</v>
          </cell>
          <cell r="D20">
            <v>0</v>
          </cell>
          <cell r="E20">
            <v>0</v>
          </cell>
        </row>
        <row r="21">
          <cell r="A21">
            <v>3035</v>
          </cell>
          <cell r="B21" t="str">
            <v>H</v>
          </cell>
          <cell r="C21">
            <v>0</v>
          </cell>
          <cell r="D21">
            <v>0</v>
          </cell>
          <cell r="E21">
            <v>0</v>
          </cell>
        </row>
        <row r="22">
          <cell r="A22">
            <v>3036</v>
          </cell>
          <cell r="B22" t="str">
            <v>H</v>
          </cell>
          <cell r="C22">
            <v>0</v>
          </cell>
          <cell r="D22">
            <v>0</v>
          </cell>
          <cell r="E22">
            <v>0</v>
          </cell>
        </row>
        <row r="23">
          <cell r="A23">
            <v>0</v>
          </cell>
          <cell r="B23" t="str">
            <v>H</v>
          </cell>
          <cell r="C23" t="e">
            <v>#VALUE!</v>
          </cell>
          <cell r="D23">
            <v>6495</v>
          </cell>
          <cell r="E23">
            <v>4000</v>
          </cell>
        </row>
        <row r="24">
          <cell r="A24">
            <v>0</v>
          </cell>
          <cell r="B24" t="str">
            <v>H</v>
          </cell>
          <cell r="C24">
            <v>0</v>
          </cell>
          <cell r="D24">
            <v>0</v>
          </cell>
          <cell r="E24">
            <v>0</v>
          </cell>
        </row>
        <row r="25">
          <cell r="A25">
            <v>3230</v>
          </cell>
          <cell r="B25" t="str">
            <v>H</v>
          </cell>
          <cell r="C25">
            <v>0</v>
          </cell>
          <cell r="D25">
            <v>0</v>
          </cell>
          <cell r="E25">
            <v>0</v>
          </cell>
        </row>
        <row r="26">
          <cell r="A26">
            <v>3231</v>
          </cell>
          <cell r="B26" t="str">
            <v>H</v>
          </cell>
          <cell r="C26">
            <v>0</v>
          </cell>
          <cell r="D26">
            <v>0</v>
          </cell>
          <cell r="E26">
            <v>0</v>
          </cell>
        </row>
        <row r="27">
          <cell r="A27">
            <v>3235</v>
          </cell>
          <cell r="B27" t="str">
            <v>H</v>
          </cell>
          <cell r="C27">
            <v>0</v>
          </cell>
          <cell r="D27">
            <v>0</v>
          </cell>
          <cell r="E27">
            <v>0</v>
          </cell>
        </row>
        <row r="28">
          <cell r="A28">
            <v>3236</v>
          </cell>
          <cell r="B28" t="str">
            <v>H</v>
          </cell>
          <cell r="C28">
            <v>0</v>
          </cell>
          <cell r="D28">
            <v>0</v>
          </cell>
          <cell r="E28">
            <v>0</v>
          </cell>
        </row>
        <row r="29">
          <cell r="A29">
            <v>0</v>
          </cell>
          <cell r="B29" t="str">
            <v>H</v>
          </cell>
          <cell r="C29" t="e">
            <v>#VALUE!</v>
          </cell>
          <cell r="D29">
            <v>0</v>
          </cell>
          <cell r="E29">
            <v>0</v>
          </cell>
        </row>
        <row r="30">
          <cell r="A30">
            <v>0</v>
          </cell>
          <cell r="B30" t="str">
            <v>H</v>
          </cell>
          <cell r="C30">
            <v>0</v>
          </cell>
          <cell r="D30">
            <v>0</v>
          </cell>
          <cell r="E30">
            <v>0</v>
          </cell>
        </row>
        <row r="31">
          <cell r="A31">
            <v>3430</v>
          </cell>
          <cell r="B31" t="str">
            <v>H</v>
          </cell>
          <cell r="C31">
            <v>0</v>
          </cell>
          <cell r="D31">
            <v>0</v>
          </cell>
          <cell r="E31">
            <v>13624</v>
          </cell>
        </row>
        <row r="32">
          <cell r="A32">
            <v>0</v>
          </cell>
          <cell r="B32" t="str">
            <v>H</v>
          </cell>
          <cell r="C32" t="e">
            <v>#VALUE!</v>
          </cell>
          <cell r="D32">
            <v>0</v>
          </cell>
          <cell r="E32">
            <v>0</v>
          </cell>
        </row>
        <row r="33">
          <cell r="A33">
            <v>0</v>
          </cell>
          <cell r="B33" t="str">
            <v>H</v>
          </cell>
          <cell r="C33">
            <v>0</v>
          </cell>
          <cell r="D33">
            <v>0</v>
          </cell>
          <cell r="E33">
            <v>0</v>
          </cell>
        </row>
        <row r="34">
          <cell r="A34">
            <v>3620</v>
          </cell>
          <cell r="B34" t="str">
            <v>H</v>
          </cell>
          <cell r="C34">
            <v>4023.27</v>
          </cell>
          <cell r="D34">
            <v>3000</v>
          </cell>
          <cell r="E34">
            <v>4153.3999999999996</v>
          </cell>
        </row>
        <row r="35">
          <cell r="A35">
            <v>0</v>
          </cell>
          <cell r="B35" t="str">
            <v>H</v>
          </cell>
          <cell r="C35" t="e">
            <v>#VALUE!</v>
          </cell>
          <cell r="D35">
            <v>4023</v>
          </cell>
          <cell r="E35">
            <v>3000</v>
          </cell>
        </row>
        <row r="36">
          <cell r="A36">
            <v>0</v>
          </cell>
          <cell r="B36" t="str">
            <v>H</v>
          </cell>
          <cell r="C36">
            <v>0</v>
          </cell>
          <cell r="D36">
            <v>0</v>
          </cell>
          <cell r="E36">
            <v>0</v>
          </cell>
        </row>
        <row r="37">
          <cell r="A37">
            <v>3905</v>
          </cell>
          <cell r="B37" t="str">
            <v>H</v>
          </cell>
          <cell r="C37">
            <v>0</v>
          </cell>
          <cell r="D37">
            <v>0</v>
          </cell>
          <cell r="E37">
            <v>0</v>
          </cell>
        </row>
        <row r="38">
          <cell r="A38">
            <v>0</v>
          </cell>
          <cell r="B38" t="str">
            <v>H</v>
          </cell>
          <cell r="C38" t="e">
            <v>#VALUE!</v>
          </cell>
          <cell r="D38">
            <v>0</v>
          </cell>
          <cell r="E38">
            <v>0</v>
          </cell>
        </row>
        <row r="39">
          <cell r="A39">
            <v>0</v>
          </cell>
          <cell r="B39" t="str">
            <v>H</v>
          </cell>
          <cell r="C39">
            <v>0</v>
          </cell>
          <cell r="D39">
            <v>0</v>
          </cell>
          <cell r="E39">
            <v>0</v>
          </cell>
        </row>
        <row r="40">
          <cell r="A40">
            <v>0</v>
          </cell>
          <cell r="B40" t="str">
            <v>H</v>
          </cell>
          <cell r="C40" t="e">
            <v>#VALUE!</v>
          </cell>
          <cell r="D40">
            <v>10518</v>
          </cell>
          <cell r="E40">
            <v>7000</v>
          </cell>
        </row>
        <row r="41">
          <cell r="A41">
            <v>0</v>
          </cell>
          <cell r="B41" t="str">
            <v>s</v>
          </cell>
          <cell r="C41">
            <v>0</v>
          </cell>
          <cell r="D41">
            <v>0</v>
          </cell>
          <cell r="E41">
            <v>0</v>
          </cell>
        </row>
        <row r="42">
          <cell r="A42">
            <v>4030</v>
          </cell>
          <cell r="B42" t="str">
            <v>s</v>
          </cell>
          <cell r="C42">
            <v>602.15</v>
          </cell>
          <cell r="D42">
            <v>2000</v>
          </cell>
          <cell r="E42">
            <v>1138.17</v>
          </cell>
        </row>
        <row r="43">
          <cell r="A43">
            <v>4031</v>
          </cell>
          <cell r="B43" t="str">
            <v>s</v>
          </cell>
          <cell r="C43">
            <v>0</v>
          </cell>
          <cell r="D43">
            <v>0</v>
          </cell>
          <cell r="E43">
            <v>262.61</v>
          </cell>
        </row>
        <row r="44">
          <cell r="A44">
            <v>4033</v>
          </cell>
          <cell r="B44" t="str">
            <v>s</v>
          </cell>
          <cell r="C44">
            <v>168.25</v>
          </cell>
          <cell r="D44">
            <v>0</v>
          </cell>
          <cell r="E44">
            <v>0</v>
          </cell>
        </row>
        <row r="45">
          <cell r="A45">
            <v>4034</v>
          </cell>
          <cell r="B45" t="str">
            <v>s</v>
          </cell>
          <cell r="C45">
            <v>3569.3</v>
          </cell>
          <cell r="D45">
            <v>0</v>
          </cell>
          <cell r="E45">
            <v>2835.1</v>
          </cell>
        </row>
        <row r="46">
          <cell r="A46">
            <v>4035</v>
          </cell>
          <cell r="B46" t="str">
            <v>s</v>
          </cell>
          <cell r="C46">
            <v>0</v>
          </cell>
          <cell r="D46">
            <v>0</v>
          </cell>
          <cell r="E46">
            <v>0</v>
          </cell>
        </row>
        <row r="47">
          <cell r="A47">
            <v>0</v>
          </cell>
          <cell r="B47" t="str">
            <v>s</v>
          </cell>
          <cell r="C47" t="e">
            <v>#VALUE!</v>
          </cell>
          <cell r="D47">
            <v>4339.7</v>
          </cell>
          <cell r="E47">
            <v>2000</v>
          </cell>
        </row>
        <row r="48">
          <cell r="A48">
            <v>0</v>
          </cell>
          <cell r="B48" t="str">
            <v>s</v>
          </cell>
          <cell r="C48">
            <v>0</v>
          </cell>
          <cell r="D48">
            <v>0</v>
          </cell>
          <cell r="E48">
            <v>0</v>
          </cell>
        </row>
        <row r="49">
          <cell r="A49">
            <v>4230</v>
          </cell>
          <cell r="B49" t="str">
            <v>s</v>
          </cell>
          <cell r="C49">
            <v>0</v>
          </cell>
          <cell r="D49">
            <v>0</v>
          </cell>
          <cell r="E49">
            <v>0</v>
          </cell>
        </row>
        <row r="50">
          <cell r="A50">
            <v>0</v>
          </cell>
          <cell r="B50" t="str">
            <v>s</v>
          </cell>
          <cell r="C50" t="e">
            <v>#VALUE!</v>
          </cell>
          <cell r="D50">
            <v>0</v>
          </cell>
          <cell r="E50">
            <v>0</v>
          </cell>
        </row>
        <row r="51">
          <cell r="A51">
            <v>0</v>
          </cell>
          <cell r="B51" t="str">
            <v>s</v>
          </cell>
          <cell r="C51">
            <v>0</v>
          </cell>
          <cell r="D51">
            <v>0</v>
          </cell>
          <cell r="E51">
            <v>0</v>
          </cell>
        </row>
        <row r="52">
          <cell r="A52">
            <v>4430</v>
          </cell>
          <cell r="B52" t="str">
            <v>s</v>
          </cell>
          <cell r="C52">
            <v>42996</v>
          </cell>
          <cell r="D52">
            <v>43000</v>
          </cell>
          <cell r="E52">
            <v>56604</v>
          </cell>
        </row>
        <row r="53">
          <cell r="A53">
            <v>0</v>
          </cell>
          <cell r="B53" t="str">
            <v>s</v>
          </cell>
          <cell r="C53" t="e">
            <v>#VALUE!</v>
          </cell>
          <cell r="D53">
            <v>42996</v>
          </cell>
          <cell r="E53">
            <v>43000</v>
          </cell>
        </row>
        <row r="54">
          <cell r="A54">
            <v>0</v>
          </cell>
          <cell r="B54" t="str">
            <v>s</v>
          </cell>
          <cell r="C54">
            <v>0</v>
          </cell>
          <cell r="D54">
            <v>0</v>
          </cell>
          <cell r="E54">
            <v>0</v>
          </cell>
        </row>
        <row r="55">
          <cell r="A55">
            <v>0</v>
          </cell>
          <cell r="B55" t="str">
            <v>s</v>
          </cell>
          <cell r="C55" t="e">
            <v>#VALUE!</v>
          </cell>
          <cell r="D55">
            <v>47335.7</v>
          </cell>
          <cell r="E55">
            <v>45000</v>
          </cell>
        </row>
        <row r="56">
          <cell r="A56">
            <v>0</v>
          </cell>
          <cell r="B56" t="str">
            <v>s</v>
          </cell>
          <cell r="C56">
            <v>0</v>
          </cell>
          <cell r="D56">
            <v>0</v>
          </cell>
          <cell r="E56">
            <v>0</v>
          </cell>
        </row>
        <row r="57">
          <cell r="A57">
            <v>5030</v>
          </cell>
          <cell r="B57" t="str">
            <v>s</v>
          </cell>
          <cell r="C57">
            <v>49000</v>
          </cell>
          <cell r="D57">
            <v>49000</v>
          </cell>
          <cell r="E57">
            <v>0</v>
          </cell>
        </row>
        <row r="58">
          <cell r="A58">
            <v>5031</v>
          </cell>
          <cell r="B58" t="str">
            <v>s</v>
          </cell>
          <cell r="C58">
            <v>199476.3</v>
          </cell>
          <cell r="D58">
            <v>237000</v>
          </cell>
          <cell r="E58">
            <v>223371.95</v>
          </cell>
        </row>
        <row r="59">
          <cell r="A59">
            <v>5032</v>
          </cell>
          <cell r="B59" t="str">
            <v>s</v>
          </cell>
          <cell r="C59">
            <v>0</v>
          </cell>
          <cell r="D59">
            <v>0</v>
          </cell>
          <cell r="E59">
            <v>0</v>
          </cell>
        </row>
        <row r="60">
          <cell r="A60">
            <v>5039</v>
          </cell>
          <cell r="B60" t="str">
            <v>s</v>
          </cell>
          <cell r="C60">
            <v>33165.800000000003</v>
          </cell>
          <cell r="D60">
            <v>38000</v>
          </cell>
          <cell r="E60">
            <v>32662.45</v>
          </cell>
        </row>
        <row r="61">
          <cell r="A61">
            <v>0</v>
          </cell>
          <cell r="B61" t="str">
            <v>s</v>
          </cell>
          <cell r="C61" t="e">
            <v>#VALUE!</v>
          </cell>
          <cell r="D61">
            <v>281642.09999999998</v>
          </cell>
          <cell r="E61">
            <v>324000</v>
          </cell>
        </row>
        <row r="62">
          <cell r="A62">
            <v>0</v>
          </cell>
          <cell r="B62" t="str">
            <v>s</v>
          </cell>
          <cell r="C62">
            <v>0</v>
          </cell>
          <cell r="D62">
            <v>0</v>
          </cell>
          <cell r="E62">
            <v>0</v>
          </cell>
        </row>
        <row r="63">
          <cell r="A63">
            <v>5230</v>
          </cell>
          <cell r="B63" t="str">
            <v>s</v>
          </cell>
          <cell r="C63">
            <v>0</v>
          </cell>
          <cell r="D63">
            <v>0</v>
          </cell>
          <cell r="E63">
            <v>0</v>
          </cell>
        </row>
        <row r="64">
          <cell r="A64">
            <v>0</v>
          </cell>
          <cell r="B64" t="str">
            <v>s</v>
          </cell>
          <cell r="C64" t="e">
            <v>#VALUE!</v>
          </cell>
          <cell r="D64">
            <v>0</v>
          </cell>
          <cell r="E64">
            <v>0</v>
          </cell>
        </row>
        <row r="65">
          <cell r="A65">
            <v>0</v>
          </cell>
          <cell r="B65" t="str">
            <v>s</v>
          </cell>
          <cell r="C65">
            <v>0</v>
          </cell>
          <cell r="D65">
            <v>0</v>
          </cell>
          <cell r="E65">
            <v>0</v>
          </cell>
        </row>
        <row r="66">
          <cell r="A66">
            <v>5430</v>
          </cell>
          <cell r="B66" t="str">
            <v>s</v>
          </cell>
          <cell r="C66">
            <v>0</v>
          </cell>
          <cell r="D66">
            <v>0</v>
          </cell>
          <cell r="E66">
            <v>0</v>
          </cell>
        </row>
        <row r="67">
          <cell r="A67">
            <v>0</v>
          </cell>
          <cell r="B67" t="str">
            <v>s</v>
          </cell>
          <cell r="C67" t="e">
            <v>#VALUE!</v>
          </cell>
          <cell r="D67">
            <v>0</v>
          </cell>
          <cell r="E67">
            <v>0</v>
          </cell>
        </row>
        <row r="68">
          <cell r="A68">
            <v>0</v>
          </cell>
          <cell r="B68" t="str">
            <v>s</v>
          </cell>
          <cell r="C68">
            <v>0</v>
          </cell>
          <cell r="D68">
            <v>0</v>
          </cell>
          <cell r="E68">
            <v>0</v>
          </cell>
        </row>
        <row r="69">
          <cell r="A69">
            <v>5610</v>
          </cell>
          <cell r="B69" t="str">
            <v>s</v>
          </cell>
          <cell r="C69">
            <v>0</v>
          </cell>
          <cell r="D69">
            <v>0</v>
          </cell>
          <cell r="E69">
            <v>0</v>
          </cell>
        </row>
        <row r="70">
          <cell r="A70">
            <v>5611</v>
          </cell>
          <cell r="B70" t="str">
            <v>s</v>
          </cell>
          <cell r="C70">
            <v>0</v>
          </cell>
          <cell r="D70">
            <v>0</v>
          </cell>
          <cell r="E70">
            <v>0</v>
          </cell>
        </row>
        <row r="71">
          <cell r="A71">
            <v>0</v>
          </cell>
          <cell r="B71" t="str">
            <v>s</v>
          </cell>
          <cell r="C71" t="e">
            <v>#VALUE!</v>
          </cell>
          <cell r="D71">
            <v>0</v>
          </cell>
          <cell r="E71">
            <v>0</v>
          </cell>
        </row>
        <row r="72">
          <cell r="A72">
            <v>0</v>
          </cell>
          <cell r="B72" t="str">
            <v>s</v>
          </cell>
          <cell r="C72">
            <v>0</v>
          </cell>
          <cell r="D72">
            <v>0</v>
          </cell>
          <cell r="E72">
            <v>0</v>
          </cell>
        </row>
        <row r="73">
          <cell r="A73">
            <v>5700</v>
          </cell>
          <cell r="B73" t="str">
            <v>s</v>
          </cell>
          <cell r="C73">
            <v>16407.7</v>
          </cell>
          <cell r="D73">
            <v>15000</v>
          </cell>
          <cell r="E73">
            <v>14752.85</v>
          </cell>
        </row>
        <row r="74">
          <cell r="A74">
            <v>5720</v>
          </cell>
          <cell r="B74" t="str">
            <v>s</v>
          </cell>
          <cell r="C74">
            <v>21673.4</v>
          </cell>
          <cell r="D74">
            <v>20000</v>
          </cell>
          <cell r="E74">
            <v>19277.599999999999</v>
          </cell>
        </row>
        <row r="75">
          <cell r="A75">
            <v>5730</v>
          </cell>
          <cell r="B75" t="str">
            <v>s</v>
          </cell>
          <cell r="C75">
            <v>1866.5</v>
          </cell>
          <cell r="D75">
            <v>4000</v>
          </cell>
          <cell r="E75">
            <v>775.25</v>
          </cell>
        </row>
        <row r="76">
          <cell r="A76">
            <v>5740</v>
          </cell>
          <cell r="B76" t="str">
            <v>s</v>
          </cell>
          <cell r="C76">
            <v>2614.0500000000002</v>
          </cell>
          <cell r="D76">
            <v>1000</v>
          </cell>
          <cell r="E76">
            <v>2354.35</v>
          </cell>
        </row>
        <row r="77">
          <cell r="A77">
            <v>0</v>
          </cell>
          <cell r="B77" t="str">
            <v>s</v>
          </cell>
          <cell r="C77" t="e">
            <v>#VALUE!</v>
          </cell>
          <cell r="D77">
            <v>42561.65</v>
          </cell>
          <cell r="E77">
            <v>40000</v>
          </cell>
        </row>
        <row r="78">
          <cell r="A78">
            <v>0</v>
          </cell>
          <cell r="B78" t="str">
            <v>s</v>
          </cell>
          <cell r="C78">
            <v>0</v>
          </cell>
          <cell r="D78">
            <v>0</v>
          </cell>
          <cell r="E78">
            <v>0</v>
          </cell>
        </row>
        <row r="79">
          <cell r="A79">
            <v>5800</v>
          </cell>
          <cell r="B79" t="str">
            <v>s</v>
          </cell>
          <cell r="C79">
            <v>0</v>
          </cell>
          <cell r="D79">
            <v>0</v>
          </cell>
          <cell r="E79">
            <v>0</v>
          </cell>
        </row>
        <row r="80">
          <cell r="A80">
            <v>5810</v>
          </cell>
          <cell r="B80" t="str">
            <v>S</v>
          </cell>
          <cell r="C80">
            <v>8547.6</v>
          </cell>
          <cell r="D80">
            <v>7000</v>
          </cell>
          <cell r="E80">
            <v>3439.3</v>
          </cell>
        </row>
        <row r="81">
          <cell r="A81">
            <v>5820</v>
          </cell>
          <cell r="B81" t="str">
            <v>S</v>
          </cell>
          <cell r="C81">
            <v>3770.4</v>
          </cell>
          <cell r="D81">
            <v>2000</v>
          </cell>
          <cell r="E81">
            <v>3195.4</v>
          </cell>
        </row>
        <row r="82">
          <cell r="A82">
            <v>5830</v>
          </cell>
          <cell r="B82" t="str">
            <v>S</v>
          </cell>
          <cell r="C82">
            <v>6938</v>
          </cell>
          <cell r="D82">
            <v>10000</v>
          </cell>
          <cell r="E82">
            <v>9168</v>
          </cell>
        </row>
        <row r="83">
          <cell r="A83">
            <v>5840</v>
          </cell>
          <cell r="B83" t="str">
            <v>S</v>
          </cell>
          <cell r="C83">
            <v>0</v>
          </cell>
          <cell r="D83">
            <v>0</v>
          </cell>
          <cell r="E83">
            <v>0</v>
          </cell>
        </row>
        <row r="84">
          <cell r="A84">
            <v>5880</v>
          </cell>
          <cell r="B84" t="str">
            <v>S</v>
          </cell>
          <cell r="C84">
            <v>4149.7</v>
          </cell>
          <cell r="D84">
            <v>0</v>
          </cell>
          <cell r="E84">
            <v>2170</v>
          </cell>
        </row>
        <row r="85">
          <cell r="A85">
            <v>0</v>
          </cell>
          <cell r="B85" t="str">
            <v>S</v>
          </cell>
          <cell r="C85" t="e">
            <v>#VALUE!</v>
          </cell>
          <cell r="D85">
            <v>23405.7</v>
          </cell>
          <cell r="E85">
            <v>19000</v>
          </cell>
        </row>
        <row r="86">
          <cell r="A86">
            <v>0</v>
          </cell>
          <cell r="B86" t="str">
            <v>S</v>
          </cell>
          <cell r="C86">
            <v>0</v>
          </cell>
          <cell r="D86">
            <v>0</v>
          </cell>
          <cell r="E86">
            <v>0</v>
          </cell>
        </row>
        <row r="87">
          <cell r="A87">
            <v>0</v>
          </cell>
          <cell r="B87" t="str">
            <v>S</v>
          </cell>
          <cell r="C87" t="e">
            <v>#VALUE!</v>
          </cell>
          <cell r="D87">
            <v>347609.45</v>
          </cell>
          <cell r="E87">
            <v>383000</v>
          </cell>
        </row>
        <row r="88">
          <cell r="A88">
            <v>0</v>
          </cell>
          <cell r="B88" t="str">
            <v>S</v>
          </cell>
          <cell r="C88">
            <v>0</v>
          </cell>
          <cell r="D88">
            <v>0</v>
          </cell>
          <cell r="E88">
            <v>0</v>
          </cell>
        </row>
        <row r="89">
          <cell r="A89">
            <v>6000</v>
          </cell>
          <cell r="B89" t="str">
            <v>S</v>
          </cell>
          <cell r="C89">
            <v>4440</v>
          </cell>
          <cell r="D89">
            <v>5000</v>
          </cell>
          <cell r="E89">
            <v>4440</v>
          </cell>
        </row>
        <row r="90">
          <cell r="A90">
            <v>6040</v>
          </cell>
          <cell r="B90" t="str">
            <v>S</v>
          </cell>
          <cell r="C90">
            <v>0</v>
          </cell>
          <cell r="D90">
            <v>0</v>
          </cell>
          <cell r="E90">
            <v>0</v>
          </cell>
        </row>
        <row r="91">
          <cell r="A91">
            <v>6050</v>
          </cell>
          <cell r="B91" t="str">
            <v>S</v>
          </cell>
          <cell r="C91">
            <v>0</v>
          </cell>
          <cell r="D91">
            <v>0</v>
          </cell>
          <cell r="E91">
            <v>0</v>
          </cell>
        </row>
        <row r="92">
          <cell r="A92">
            <v>0</v>
          </cell>
          <cell r="B92" t="str">
            <v>S</v>
          </cell>
          <cell r="C92" t="e">
            <v>#VALUE!</v>
          </cell>
          <cell r="D92">
            <v>4440</v>
          </cell>
          <cell r="E92">
            <v>5000</v>
          </cell>
        </row>
        <row r="93">
          <cell r="A93">
            <v>0</v>
          </cell>
          <cell r="B93" t="str">
            <v>S</v>
          </cell>
          <cell r="C93">
            <v>0</v>
          </cell>
          <cell r="D93">
            <v>0</v>
          </cell>
          <cell r="E93">
            <v>0</v>
          </cell>
        </row>
        <row r="94">
          <cell r="A94">
            <v>6150</v>
          </cell>
          <cell r="B94" t="str">
            <v>S</v>
          </cell>
          <cell r="C94">
            <v>0</v>
          </cell>
          <cell r="D94">
            <v>0</v>
          </cell>
          <cell r="E94">
            <v>4207.7</v>
          </cell>
        </row>
        <row r="95">
          <cell r="A95">
            <v>6151</v>
          </cell>
          <cell r="B95" t="str">
            <v>S</v>
          </cell>
          <cell r="C95">
            <v>5003.6000000000004</v>
          </cell>
          <cell r="D95">
            <v>5000</v>
          </cell>
          <cell r="E95">
            <v>0</v>
          </cell>
        </row>
        <row r="96">
          <cell r="A96">
            <v>6152</v>
          </cell>
          <cell r="B96" t="str">
            <v>S</v>
          </cell>
          <cell r="C96">
            <v>0</v>
          </cell>
          <cell r="D96">
            <v>0</v>
          </cell>
          <cell r="E96">
            <v>0</v>
          </cell>
        </row>
        <row r="97">
          <cell r="A97">
            <v>0</v>
          </cell>
          <cell r="B97" t="str">
            <v>S</v>
          </cell>
          <cell r="C97" t="e">
            <v>#VALUE!</v>
          </cell>
          <cell r="D97">
            <v>5003.6000000000004</v>
          </cell>
          <cell r="E97">
            <v>5000</v>
          </cell>
        </row>
        <row r="98">
          <cell r="A98">
            <v>0</v>
          </cell>
          <cell r="B98" t="str">
            <v>S</v>
          </cell>
          <cell r="C98">
            <v>0</v>
          </cell>
          <cell r="D98">
            <v>0</v>
          </cell>
          <cell r="E98">
            <v>0</v>
          </cell>
        </row>
        <row r="99">
          <cell r="A99">
            <v>6200</v>
          </cell>
          <cell r="B99" t="str">
            <v>S</v>
          </cell>
          <cell r="C99">
            <v>0</v>
          </cell>
          <cell r="D99">
            <v>0</v>
          </cell>
          <cell r="E99">
            <v>0</v>
          </cell>
        </row>
        <row r="100">
          <cell r="A100">
            <v>0</v>
          </cell>
          <cell r="B100" t="str">
            <v>S</v>
          </cell>
          <cell r="C100" t="e">
            <v>#VALUE!</v>
          </cell>
          <cell r="D100">
            <v>0</v>
          </cell>
          <cell r="E100">
            <v>0</v>
          </cell>
        </row>
        <row r="101">
          <cell r="A101">
            <v>0</v>
          </cell>
          <cell r="B101" t="str">
            <v>S</v>
          </cell>
          <cell r="C101">
            <v>0</v>
          </cell>
          <cell r="D101">
            <v>0</v>
          </cell>
          <cell r="E101">
            <v>0</v>
          </cell>
        </row>
        <row r="102">
          <cell r="A102">
            <v>6300</v>
          </cell>
          <cell r="B102" t="str">
            <v>S</v>
          </cell>
          <cell r="C102">
            <v>0</v>
          </cell>
          <cell r="D102">
            <v>0</v>
          </cell>
          <cell r="E102">
            <v>0</v>
          </cell>
        </row>
        <row r="103">
          <cell r="A103">
            <v>6360</v>
          </cell>
          <cell r="B103" t="str">
            <v>S</v>
          </cell>
          <cell r="C103">
            <v>0</v>
          </cell>
          <cell r="D103">
            <v>0</v>
          </cell>
          <cell r="E103">
            <v>0</v>
          </cell>
        </row>
        <row r="104">
          <cell r="A104">
            <v>0</v>
          </cell>
          <cell r="B104" t="str">
            <v>S</v>
          </cell>
          <cell r="C104" t="e">
            <v>#VALUE!</v>
          </cell>
          <cell r="D104">
            <v>0</v>
          </cell>
          <cell r="E104">
            <v>0</v>
          </cell>
        </row>
        <row r="105">
          <cell r="A105">
            <v>0</v>
          </cell>
          <cell r="B105" t="str">
            <v>S</v>
          </cell>
          <cell r="C105">
            <v>0</v>
          </cell>
          <cell r="D105">
            <v>0</v>
          </cell>
          <cell r="E105">
            <v>0</v>
          </cell>
        </row>
        <row r="106">
          <cell r="A106">
            <v>6400</v>
          </cell>
          <cell r="B106" t="str">
            <v>S</v>
          </cell>
          <cell r="C106">
            <v>0</v>
          </cell>
          <cell r="D106">
            <v>0</v>
          </cell>
          <cell r="E106">
            <v>0</v>
          </cell>
        </row>
        <row r="107">
          <cell r="A107">
            <v>6420</v>
          </cell>
          <cell r="B107" t="str">
            <v>S</v>
          </cell>
          <cell r="C107">
            <v>0</v>
          </cell>
          <cell r="D107">
            <v>0</v>
          </cell>
          <cell r="E107">
            <v>0</v>
          </cell>
        </row>
        <row r="108">
          <cell r="A108">
            <v>6430</v>
          </cell>
          <cell r="B108" t="str">
            <v>S</v>
          </cell>
          <cell r="C108">
            <v>0</v>
          </cell>
          <cell r="D108">
            <v>0</v>
          </cell>
          <cell r="E108">
            <v>0</v>
          </cell>
        </row>
        <row r="109">
          <cell r="A109">
            <v>6460</v>
          </cell>
          <cell r="B109" t="str">
            <v>S</v>
          </cell>
          <cell r="C109">
            <v>0</v>
          </cell>
          <cell r="D109">
            <v>0</v>
          </cell>
          <cell r="E109">
            <v>0</v>
          </cell>
        </row>
        <row r="110">
          <cell r="A110">
            <v>0</v>
          </cell>
          <cell r="B110" t="str">
            <v>S</v>
          </cell>
          <cell r="C110" t="e">
            <v>#VALUE!</v>
          </cell>
          <cell r="D110">
            <v>0</v>
          </cell>
          <cell r="E110">
            <v>0</v>
          </cell>
        </row>
        <row r="111">
          <cell r="A111">
            <v>0</v>
          </cell>
          <cell r="B111" t="str">
            <v>S</v>
          </cell>
          <cell r="C111">
            <v>0</v>
          </cell>
          <cell r="D111">
            <v>0</v>
          </cell>
          <cell r="E111">
            <v>0</v>
          </cell>
        </row>
        <row r="112">
          <cell r="A112">
            <v>6500</v>
          </cell>
          <cell r="B112" t="str">
            <v>S</v>
          </cell>
          <cell r="C112">
            <v>0</v>
          </cell>
          <cell r="D112">
            <v>0</v>
          </cell>
          <cell r="E112">
            <v>29.4</v>
          </cell>
        </row>
        <row r="113">
          <cell r="A113">
            <v>6510</v>
          </cell>
          <cell r="B113" t="str">
            <v>S</v>
          </cell>
          <cell r="C113">
            <v>0</v>
          </cell>
          <cell r="D113">
            <v>0</v>
          </cell>
          <cell r="E113">
            <v>0</v>
          </cell>
        </row>
        <row r="114">
          <cell r="A114">
            <v>6560</v>
          </cell>
          <cell r="B114" t="str">
            <v>S</v>
          </cell>
          <cell r="C114">
            <v>9635.6</v>
          </cell>
          <cell r="D114">
            <v>10000</v>
          </cell>
          <cell r="E114">
            <v>0</v>
          </cell>
        </row>
        <row r="115">
          <cell r="A115">
            <v>6590</v>
          </cell>
          <cell r="B115" t="str">
            <v>S</v>
          </cell>
          <cell r="C115">
            <v>-0.2</v>
          </cell>
          <cell r="D115">
            <v>0</v>
          </cell>
          <cell r="E115">
            <v>69.45</v>
          </cell>
        </row>
        <row r="116">
          <cell r="A116">
            <v>0</v>
          </cell>
          <cell r="B116" t="str">
            <v>S</v>
          </cell>
          <cell r="C116" t="e">
            <v>#VALUE!</v>
          </cell>
          <cell r="D116">
            <v>9635.4</v>
          </cell>
          <cell r="E116">
            <v>10000</v>
          </cell>
        </row>
        <row r="117">
          <cell r="A117">
            <v>0</v>
          </cell>
          <cell r="B117" t="str">
            <v>S</v>
          </cell>
          <cell r="C117">
            <v>0</v>
          </cell>
          <cell r="D117">
            <v>0</v>
          </cell>
          <cell r="E117">
            <v>0</v>
          </cell>
        </row>
        <row r="118">
          <cell r="A118">
            <v>6630</v>
          </cell>
          <cell r="B118" t="str">
            <v>S</v>
          </cell>
          <cell r="C118">
            <v>29488.35</v>
          </cell>
          <cell r="D118">
            <v>5000</v>
          </cell>
          <cell r="E118">
            <v>24323.55</v>
          </cell>
        </row>
        <row r="119">
          <cell r="A119">
            <v>0</v>
          </cell>
          <cell r="B119" t="str">
            <v>S</v>
          </cell>
          <cell r="C119" t="e">
            <v>#VALUE!</v>
          </cell>
          <cell r="D119">
            <v>29488.35</v>
          </cell>
          <cell r="E119">
            <v>5000</v>
          </cell>
        </row>
        <row r="120">
          <cell r="A120">
            <v>0</v>
          </cell>
          <cell r="B120" t="str">
            <v>S</v>
          </cell>
          <cell r="C120">
            <v>0</v>
          </cell>
          <cell r="D120">
            <v>0</v>
          </cell>
          <cell r="E120">
            <v>0</v>
          </cell>
        </row>
        <row r="121">
          <cell r="A121">
            <v>6730</v>
          </cell>
          <cell r="B121" t="str">
            <v>S</v>
          </cell>
          <cell r="C121">
            <v>0</v>
          </cell>
          <cell r="D121">
            <v>25000</v>
          </cell>
          <cell r="E121">
            <v>0</v>
          </cell>
        </row>
        <row r="122">
          <cell r="A122">
            <v>6750</v>
          </cell>
          <cell r="B122" t="str">
            <v>S</v>
          </cell>
          <cell r="C122">
            <v>24996</v>
          </cell>
          <cell r="D122">
            <v>0</v>
          </cell>
          <cell r="E122">
            <v>27000</v>
          </cell>
        </row>
        <row r="123">
          <cell r="A123">
            <v>0</v>
          </cell>
          <cell r="B123" t="str">
            <v>S</v>
          </cell>
          <cell r="C123" t="e">
            <v>#VALUE!</v>
          </cell>
          <cell r="D123">
            <v>24996</v>
          </cell>
          <cell r="E123">
            <v>25000</v>
          </cell>
        </row>
        <row r="124">
          <cell r="A124">
            <v>0</v>
          </cell>
          <cell r="B124" t="str">
            <v>S</v>
          </cell>
          <cell r="C124">
            <v>0</v>
          </cell>
          <cell r="D124">
            <v>0</v>
          </cell>
          <cell r="E124">
            <v>0</v>
          </cell>
        </row>
        <row r="125">
          <cell r="A125">
            <v>6800</v>
          </cell>
          <cell r="B125" t="str">
            <v>S</v>
          </cell>
          <cell r="C125">
            <v>0</v>
          </cell>
          <cell r="D125">
            <v>5000</v>
          </cell>
          <cell r="E125">
            <v>0</v>
          </cell>
        </row>
        <row r="126">
          <cell r="A126">
            <v>6850</v>
          </cell>
          <cell r="B126" t="str">
            <v>S</v>
          </cell>
          <cell r="C126">
            <v>0</v>
          </cell>
          <cell r="D126">
            <v>0</v>
          </cell>
          <cell r="E126">
            <v>0</v>
          </cell>
        </row>
        <row r="127">
          <cell r="A127">
            <v>0</v>
          </cell>
          <cell r="B127" t="str">
            <v>S</v>
          </cell>
          <cell r="C127" t="e">
            <v>#VALUE!</v>
          </cell>
          <cell r="D127">
            <v>0</v>
          </cell>
          <cell r="E127">
            <v>5000</v>
          </cell>
        </row>
        <row r="128">
          <cell r="A128">
            <v>0</v>
          </cell>
          <cell r="B128" t="str">
            <v>S</v>
          </cell>
          <cell r="C128">
            <v>0</v>
          </cell>
          <cell r="D128">
            <v>0</v>
          </cell>
          <cell r="E128">
            <v>0</v>
          </cell>
        </row>
        <row r="129">
          <cell r="A129">
            <v>6960</v>
          </cell>
          <cell r="B129" t="str">
            <v>S</v>
          </cell>
          <cell r="C129">
            <v>0</v>
          </cell>
          <cell r="D129">
            <v>0</v>
          </cell>
          <cell r="E129">
            <v>0</v>
          </cell>
        </row>
        <row r="130">
          <cell r="A130">
            <v>0</v>
          </cell>
          <cell r="B130" t="str">
            <v>S</v>
          </cell>
          <cell r="C130" t="e">
            <v>#VALUE!</v>
          </cell>
          <cell r="D130">
            <v>0</v>
          </cell>
          <cell r="E130">
            <v>0</v>
          </cell>
        </row>
        <row r="131">
          <cell r="A131">
            <v>0</v>
          </cell>
          <cell r="B131" t="str">
            <v>S</v>
          </cell>
          <cell r="C131">
            <v>0</v>
          </cell>
          <cell r="D131">
            <v>0</v>
          </cell>
          <cell r="E131">
            <v>0</v>
          </cell>
        </row>
        <row r="132">
          <cell r="A132">
            <v>0</v>
          </cell>
          <cell r="B132" t="str">
            <v>S</v>
          </cell>
          <cell r="C132" t="e">
            <v>#VALUE!</v>
          </cell>
          <cell r="D132">
            <v>73563.350000000006</v>
          </cell>
          <cell r="E132">
            <v>55000</v>
          </cell>
        </row>
        <row r="133">
          <cell r="A133">
            <v>0</v>
          </cell>
          <cell r="B133" t="str">
            <v>S</v>
          </cell>
          <cell r="C133">
            <v>0</v>
          </cell>
          <cell r="D133">
            <v>0</v>
          </cell>
          <cell r="E133">
            <v>0</v>
          </cell>
        </row>
        <row r="134">
          <cell r="A134">
            <v>7000</v>
          </cell>
          <cell r="B134" t="str">
            <v>S</v>
          </cell>
          <cell r="C134">
            <v>0</v>
          </cell>
          <cell r="D134">
            <v>0</v>
          </cell>
          <cell r="E134">
            <v>0</v>
          </cell>
        </row>
        <row r="135">
          <cell r="A135">
            <v>7010</v>
          </cell>
          <cell r="B135" t="str">
            <v>S</v>
          </cell>
          <cell r="C135">
            <v>0</v>
          </cell>
          <cell r="D135">
            <v>0</v>
          </cell>
          <cell r="E135">
            <v>0</v>
          </cell>
        </row>
        <row r="136">
          <cell r="A136">
            <v>0</v>
          </cell>
          <cell r="B136" t="str">
            <v>S</v>
          </cell>
          <cell r="C136" t="e">
            <v>#VALUE!</v>
          </cell>
          <cell r="D136">
            <v>0</v>
          </cell>
          <cell r="E136">
            <v>0</v>
          </cell>
        </row>
        <row r="137">
          <cell r="A137">
            <v>0</v>
          </cell>
          <cell r="B137" t="str">
            <v>S</v>
          </cell>
          <cell r="C137">
            <v>0</v>
          </cell>
          <cell r="D137">
            <v>0</v>
          </cell>
          <cell r="E137">
            <v>0</v>
          </cell>
        </row>
        <row r="138">
          <cell r="A138">
            <v>0</v>
          </cell>
          <cell r="B138" t="str">
            <v>S</v>
          </cell>
          <cell r="C138" t="e">
            <v>#VALUE!</v>
          </cell>
          <cell r="D138">
            <v>0</v>
          </cell>
          <cell r="E138">
            <v>0</v>
          </cell>
        </row>
        <row r="139">
          <cell r="A139">
            <v>0</v>
          </cell>
          <cell r="B139" t="str">
            <v>S</v>
          </cell>
          <cell r="C139">
            <v>0</v>
          </cell>
          <cell r="D139">
            <v>0</v>
          </cell>
          <cell r="E139">
            <v>0</v>
          </cell>
        </row>
        <row r="140">
          <cell r="A140">
            <v>7500</v>
          </cell>
          <cell r="B140" t="str">
            <v>S</v>
          </cell>
          <cell r="C140">
            <v>0</v>
          </cell>
          <cell r="D140">
            <v>0</v>
          </cell>
          <cell r="E140">
            <v>0</v>
          </cell>
        </row>
        <row r="141">
          <cell r="A141">
            <v>7510</v>
          </cell>
          <cell r="B141" t="str">
            <v>S</v>
          </cell>
          <cell r="C141">
            <v>0</v>
          </cell>
          <cell r="D141">
            <v>0</v>
          </cell>
          <cell r="E141">
            <v>0</v>
          </cell>
        </row>
        <row r="142">
          <cell r="A142">
            <v>0</v>
          </cell>
          <cell r="B142" t="str">
            <v>S</v>
          </cell>
          <cell r="C142" t="e">
            <v>#VALUE!</v>
          </cell>
          <cell r="D142">
            <v>0</v>
          </cell>
          <cell r="E142">
            <v>0</v>
          </cell>
        </row>
        <row r="143">
          <cell r="A143">
            <v>0</v>
          </cell>
          <cell r="B143" t="str">
            <v>S</v>
          </cell>
          <cell r="C143">
            <v>0</v>
          </cell>
          <cell r="D143">
            <v>0</v>
          </cell>
          <cell r="E143">
            <v>0</v>
          </cell>
        </row>
        <row r="144">
          <cell r="A144">
            <v>0</v>
          </cell>
          <cell r="B144" t="str">
            <v>S</v>
          </cell>
          <cell r="C144" t="e">
            <v>#VALUE!</v>
          </cell>
          <cell r="D144">
            <v>0</v>
          </cell>
          <cell r="E144">
            <v>0</v>
          </cell>
        </row>
        <row r="145">
          <cell r="A145">
            <v>0</v>
          </cell>
          <cell r="B145" t="str">
            <v>S</v>
          </cell>
          <cell r="C145">
            <v>0</v>
          </cell>
          <cell r="D145">
            <v>0</v>
          </cell>
          <cell r="E145">
            <v>0</v>
          </cell>
        </row>
        <row r="146">
          <cell r="A146">
            <v>0</v>
          </cell>
          <cell r="B146" t="str">
            <v>S</v>
          </cell>
          <cell r="C146" t="e">
            <v>#VALUE!</v>
          </cell>
          <cell r="D146">
            <v>0</v>
          </cell>
          <cell r="E146">
            <v>0</v>
          </cell>
        </row>
        <row r="147">
          <cell r="A147">
            <v>0</v>
          </cell>
          <cell r="B147" t="str">
            <v>S</v>
          </cell>
          <cell r="C147">
            <v>0</v>
          </cell>
          <cell r="D147">
            <v>0</v>
          </cell>
          <cell r="E147">
            <v>0</v>
          </cell>
        </row>
        <row r="148">
          <cell r="A148">
            <v>0</v>
          </cell>
          <cell r="B148" t="str">
            <v>S</v>
          </cell>
          <cell r="C148" t="e">
            <v>#VALUE!</v>
          </cell>
          <cell r="D148">
            <v>0</v>
          </cell>
          <cell r="E148">
            <v>0</v>
          </cell>
        </row>
        <row r="149">
          <cell r="A149">
            <v>0</v>
          </cell>
          <cell r="B149" t="str">
            <v>S</v>
          </cell>
          <cell r="C149">
            <v>0</v>
          </cell>
          <cell r="D149">
            <v>0</v>
          </cell>
          <cell r="E149">
            <v>0</v>
          </cell>
        </row>
        <row r="150">
          <cell r="A150">
            <v>0</v>
          </cell>
          <cell r="B150" t="str">
            <v>S</v>
          </cell>
          <cell r="C150" t="e">
            <v>#VALUE!</v>
          </cell>
          <cell r="D150">
            <v>457990.5</v>
          </cell>
          <cell r="E150">
            <v>476000</v>
          </cell>
        </row>
        <row r="151">
          <cell r="A151">
            <v>0</v>
          </cell>
          <cell r="B151" t="str">
            <v>S</v>
          </cell>
          <cell r="C151">
            <v>0</v>
          </cell>
          <cell r="D151">
            <v>0</v>
          </cell>
          <cell r="E151">
            <v>0</v>
          </cell>
        </row>
        <row r="152">
          <cell r="A152">
            <v>9700</v>
          </cell>
          <cell r="B152" t="str">
            <v>S</v>
          </cell>
          <cell r="C152">
            <v>0</v>
          </cell>
          <cell r="D152">
            <v>0</v>
          </cell>
          <cell r="E152">
            <v>-409239.73</v>
          </cell>
        </row>
        <row r="153">
          <cell r="A153">
            <v>0</v>
          </cell>
          <cell r="B153" t="str">
            <v>S</v>
          </cell>
          <cell r="C153" t="e">
            <v>#VALUE!</v>
          </cell>
          <cell r="D153">
            <v>0</v>
          </cell>
          <cell r="E153">
            <v>0</v>
          </cell>
        </row>
        <row r="154">
          <cell r="A154">
            <v>0</v>
          </cell>
          <cell r="B154" t="str">
            <v>S</v>
          </cell>
          <cell r="C154">
            <v>0</v>
          </cell>
          <cell r="D154">
            <v>0</v>
          </cell>
          <cell r="E154">
            <v>0</v>
          </cell>
        </row>
        <row r="155">
          <cell r="A155">
            <v>0</v>
          </cell>
          <cell r="B155" t="str">
            <v>S</v>
          </cell>
          <cell r="C155">
            <v>0</v>
          </cell>
          <cell r="D155">
            <v>0</v>
          </cell>
          <cell r="E155">
            <v>476000</v>
          </cell>
        </row>
        <row r="156">
          <cell r="A156">
            <v>0</v>
          </cell>
          <cell r="B156" t="str">
            <v>S</v>
          </cell>
          <cell r="C156">
            <v>0</v>
          </cell>
          <cell r="D156">
            <v>0</v>
          </cell>
          <cell r="E156">
            <v>0</v>
          </cell>
        </row>
        <row r="157">
          <cell r="A157">
            <v>0</v>
          </cell>
          <cell r="B157" t="str">
            <v>S</v>
          </cell>
          <cell r="C157">
            <v>0</v>
          </cell>
          <cell r="D157">
            <v>0</v>
          </cell>
          <cell r="E157">
            <v>0</v>
          </cell>
        </row>
        <row r="158">
          <cell r="A158">
            <v>0</v>
          </cell>
          <cell r="B158" t="str">
            <v>S</v>
          </cell>
          <cell r="C158">
            <v>0</v>
          </cell>
          <cell r="D158">
            <v>0</v>
          </cell>
          <cell r="E158">
            <v>0</v>
          </cell>
        </row>
        <row r="159">
          <cell r="A159">
            <v>37650</v>
          </cell>
          <cell r="B159" t="str">
            <v>S</v>
          </cell>
          <cell r="C159">
            <v>0</v>
          </cell>
          <cell r="D159">
            <v>0</v>
          </cell>
          <cell r="E159" t="e">
            <v>#VALUE!</v>
          </cell>
        </row>
        <row r="160">
          <cell r="A160">
            <v>0</v>
          </cell>
          <cell r="B160" t="str">
            <v>S</v>
          </cell>
          <cell r="C160">
            <v>0</v>
          </cell>
          <cell r="D160">
            <v>0</v>
          </cell>
          <cell r="E160">
            <v>0</v>
          </cell>
        </row>
        <row r="161">
          <cell r="A161">
            <v>0</v>
          </cell>
          <cell r="B161" t="str">
            <v>S</v>
          </cell>
          <cell r="C161">
            <v>0</v>
          </cell>
          <cell r="D161">
            <v>0</v>
          </cell>
          <cell r="E161">
            <v>0</v>
          </cell>
        </row>
        <row r="162">
          <cell r="A162">
            <v>0</v>
          </cell>
          <cell r="B162" t="str">
            <v>S</v>
          </cell>
          <cell r="C162">
            <v>0</v>
          </cell>
          <cell r="D162">
            <v>0</v>
          </cell>
          <cell r="E162">
            <v>0</v>
          </cell>
        </row>
        <row r="163">
          <cell r="A163">
            <v>0</v>
          </cell>
          <cell r="B163" t="str">
            <v>S</v>
          </cell>
          <cell r="C163">
            <v>0</v>
          </cell>
          <cell r="D163">
            <v>0</v>
          </cell>
          <cell r="E163">
            <v>0</v>
          </cell>
        </row>
        <row r="164">
          <cell r="A164">
            <v>0</v>
          </cell>
          <cell r="B164" t="str">
            <v>S</v>
          </cell>
          <cell r="C164">
            <v>0</v>
          </cell>
          <cell r="D164">
            <v>0</v>
          </cell>
          <cell r="E164">
            <v>0</v>
          </cell>
        </row>
        <row r="165">
          <cell r="A165">
            <v>0</v>
          </cell>
          <cell r="B165" t="str">
            <v>S</v>
          </cell>
          <cell r="C165">
            <v>0</v>
          </cell>
          <cell r="D165">
            <v>0</v>
          </cell>
          <cell r="E165">
            <v>0</v>
          </cell>
        </row>
        <row r="166">
          <cell r="A166">
            <v>0</v>
          </cell>
          <cell r="B166" t="str">
            <v>S</v>
          </cell>
          <cell r="C166">
            <v>0</v>
          </cell>
          <cell r="D166">
            <v>0</v>
          </cell>
          <cell r="E166">
            <v>0</v>
          </cell>
        </row>
        <row r="167">
          <cell r="A167">
            <v>0</v>
          </cell>
          <cell r="B167" t="str">
            <v>S</v>
          </cell>
          <cell r="C167">
            <v>0</v>
          </cell>
          <cell r="D167">
            <v>0</v>
          </cell>
          <cell r="E167">
            <v>0</v>
          </cell>
        </row>
        <row r="168">
          <cell r="A168">
            <v>0</v>
          </cell>
          <cell r="B168" t="str">
            <v>S</v>
          </cell>
          <cell r="C168">
            <v>0</v>
          </cell>
          <cell r="D168">
            <v>0</v>
          </cell>
          <cell r="E168">
            <v>0</v>
          </cell>
        </row>
        <row r="169">
          <cell r="A169">
            <v>0</v>
          </cell>
          <cell r="B169" t="str">
            <v>S</v>
          </cell>
          <cell r="C169">
            <v>0</v>
          </cell>
          <cell r="D169">
            <v>0</v>
          </cell>
          <cell r="E169">
            <v>0</v>
          </cell>
        </row>
        <row r="170">
          <cell r="A170">
            <v>0</v>
          </cell>
          <cell r="B170" t="str">
            <v>S</v>
          </cell>
          <cell r="C170">
            <v>0</v>
          </cell>
          <cell r="D170">
            <v>0</v>
          </cell>
          <cell r="E170">
            <v>0</v>
          </cell>
        </row>
        <row r="171">
          <cell r="A171">
            <v>0</v>
          </cell>
          <cell r="B171" t="str">
            <v>S</v>
          </cell>
          <cell r="C171">
            <v>0</v>
          </cell>
          <cell r="D171">
            <v>0</v>
          </cell>
          <cell r="E171">
            <v>0</v>
          </cell>
        </row>
        <row r="172">
          <cell r="A172">
            <v>0</v>
          </cell>
          <cell r="B172" t="str">
            <v>S</v>
          </cell>
          <cell r="C172">
            <v>0</v>
          </cell>
          <cell r="D172">
            <v>0</v>
          </cell>
          <cell r="E172">
            <v>0</v>
          </cell>
        </row>
        <row r="173">
          <cell r="A173">
            <v>0</v>
          </cell>
          <cell r="B173" t="str">
            <v>S</v>
          </cell>
          <cell r="C173">
            <v>0</v>
          </cell>
          <cell r="D173">
            <v>0</v>
          </cell>
          <cell r="E173">
            <v>0</v>
          </cell>
        </row>
        <row r="174">
          <cell r="A174">
            <v>0</v>
          </cell>
          <cell r="B174" t="str">
            <v>S</v>
          </cell>
          <cell r="C174">
            <v>0</v>
          </cell>
          <cell r="D174">
            <v>0</v>
          </cell>
          <cell r="E174">
            <v>0</v>
          </cell>
        </row>
        <row r="175">
          <cell r="A175">
            <v>0</v>
          </cell>
          <cell r="B175" t="str">
            <v>S</v>
          </cell>
          <cell r="C175">
            <v>0</v>
          </cell>
          <cell r="D175">
            <v>0</v>
          </cell>
          <cell r="E175">
            <v>0</v>
          </cell>
        </row>
        <row r="176">
          <cell r="A176">
            <v>0</v>
          </cell>
          <cell r="B176" t="str">
            <v>S</v>
          </cell>
          <cell r="C176">
            <v>0</v>
          </cell>
          <cell r="D176">
            <v>0</v>
          </cell>
          <cell r="E176">
            <v>0</v>
          </cell>
        </row>
        <row r="177">
          <cell r="A177">
            <v>0</v>
          </cell>
          <cell r="B177" t="str">
            <v>S</v>
          </cell>
          <cell r="C177">
            <v>0</v>
          </cell>
          <cell r="D177">
            <v>0</v>
          </cell>
          <cell r="E177">
            <v>0</v>
          </cell>
        </row>
        <row r="178">
          <cell r="A178">
            <v>0</v>
          </cell>
          <cell r="B178" t="str">
            <v>S</v>
          </cell>
          <cell r="C178">
            <v>0</v>
          </cell>
          <cell r="D178">
            <v>0</v>
          </cell>
          <cell r="E178">
            <v>0</v>
          </cell>
        </row>
        <row r="179">
          <cell r="A179">
            <v>0</v>
          </cell>
          <cell r="B179" t="str">
            <v>S</v>
          </cell>
          <cell r="C179">
            <v>0</v>
          </cell>
          <cell r="D179">
            <v>0</v>
          </cell>
          <cell r="E179">
            <v>0</v>
          </cell>
        </row>
        <row r="180">
          <cell r="A180">
            <v>0</v>
          </cell>
          <cell r="B180" t="str">
            <v>S</v>
          </cell>
          <cell r="C180">
            <v>0</v>
          </cell>
          <cell r="D180">
            <v>0</v>
          </cell>
          <cell r="E180">
            <v>0</v>
          </cell>
        </row>
        <row r="181">
          <cell r="A181">
            <v>0</v>
          </cell>
          <cell r="B181" t="str">
            <v>S</v>
          </cell>
          <cell r="C181">
            <v>0</v>
          </cell>
          <cell r="D181">
            <v>0</v>
          </cell>
          <cell r="E181">
            <v>0</v>
          </cell>
        </row>
        <row r="182">
          <cell r="A182">
            <v>0</v>
          </cell>
          <cell r="B182" t="str">
            <v>S</v>
          </cell>
          <cell r="C182">
            <v>0</v>
          </cell>
          <cell r="D182">
            <v>0</v>
          </cell>
          <cell r="E182">
            <v>0</v>
          </cell>
        </row>
        <row r="183">
          <cell r="A183">
            <v>0</v>
          </cell>
          <cell r="B183" t="str">
            <v>S</v>
          </cell>
          <cell r="C183">
            <v>0</v>
          </cell>
          <cell r="D183">
            <v>0</v>
          </cell>
          <cell r="E183">
            <v>0</v>
          </cell>
        </row>
        <row r="184">
          <cell r="A184">
            <v>0</v>
          </cell>
          <cell r="B184" t="str">
            <v>S</v>
          </cell>
          <cell r="C184">
            <v>0</v>
          </cell>
          <cell r="D184">
            <v>0</v>
          </cell>
          <cell r="E184">
            <v>0</v>
          </cell>
        </row>
        <row r="185">
          <cell r="A185">
            <v>0</v>
          </cell>
          <cell r="B185" t="str">
            <v>S</v>
          </cell>
          <cell r="C185">
            <v>0</v>
          </cell>
          <cell r="D185">
            <v>0</v>
          </cell>
          <cell r="E185">
            <v>0</v>
          </cell>
        </row>
        <row r="186">
          <cell r="A186">
            <v>0</v>
          </cell>
          <cell r="B186" t="str">
            <v>S</v>
          </cell>
          <cell r="C186">
            <v>0</v>
          </cell>
          <cell r="D186">
            <v>0</v>
          </cell>
          <cell r="E186">
            <v>0</v>
          </cell>
        </row>
        <row r="187">
          <cell r="A187">
            <v>0</v>
          </cell>
          <cell r="B187" t="str">
            <v>S</v>
          </cell>
          <cell r="C187">
            <v>0</v>
          </cell>
          <cell r="D187">
            <v>0</v>
          </cell>
          <cell r="E187">
            <v>0</v>
          </cell>
        </row>
        <row r="188">
          <cell r="A188">
            <v>0</v>
          </cell>
          <cell r="B188" t="str">
            <v>S</v>
          </cell>
          <cell r="C188">
            <v>0</v>
          </cell>
          <cell r="D188">
            <v>0</v>
          </cell>
          <cell r="E188">
            <v>0</v>
          </cell>
        </row>
        <row r="189">
          <cell r="A189">
            <v>0</v>
          </cell>
          <cell r="B189" t="str">
            <v>S</v>
          </cell>
          <cell r="C189">
            <v>0</v>
          </cell>
          <cell r="D189">
            <v>0</v>
          </cell>
          <cell r="E189">
            <v>0</v>
          </cell>
        </row>
        <row r="190">
          <cell r="A190">
            <v>0</v>
          </cell>
          <cell r="B190" t="str">
            <v>S</v>
          </cell>
          <cell r="C190">
            <v>0</v>
          </cell>
          <cell r="D190">
            <v>0</v>
          </cell>
          <cell r="E190">
            <v>0</v>
          </cell>
        </row>
        <row r="191">
          <cell r="A191">
            <v>0</v>
          </cell>
          <cell r="B191" t="str">
            <v>S</v>
          </cell>
          <cell r="C191">
            <v>0</v>
          </cell>
          <cell r="D191">
            <v>0</v>
          </cell>
          <cell r="E191">
            <v>0</v>
          </cell>
        </row>
        <row r="192">
          <cell r="A192">
            <v>0</v>
          </cell>
          <cell r="B192" t="str">
            <v>S</v>
          </cell>
          <cell r="C192">
            <v>0</v>
          </cell>
          <cell r="D192">
            <v>0</v>
          </cell>
          <cell r="E192">
            <v>0</v>
          </cell>
        </row>
        <row r="193">
          <cell r="A193">
            <v>0</v>
          </cell>
          <cell r="B193" t="str">
            <v>S</v>
          </cell>
          <cell r="C193">
            <v>0</v>
          </cell>
          <cell r="D193">
            <v>0</v>
          </cell>
          <cell r="E193">
            <v>0</v>
          </cell>
        </row>
        <row r="194">
          <cell r="A194">
            <v>0</v>
          </cell>
          <cell r="B194" t="str">
            <v>S</v>
          </cell>
          <cell r="C194">
            <v>0</v>
          </cell>
          <cell r="D194">
            <v>0</v>
          </cell>
          <cell r="E194">
            <v>0</v>
          </cell>
        </row>
        <row r="195">
          <cell r="A195">
            <v>0</v>
          </cell>
          <cell r="B195" t="str">
            <v>S</v>
          </cell>
          <cell r="C195">
            <v>0</v>
          </cell>
          <cell r="D195">
            <v>0</v>
          </cell>
          <cell r="E195">
            <v>0</v>
          </cell>
        </row>
        <row r="196">
          <cell r="A196">
            <v>0</v>
          </cell>
          <cell r="B196" t="str">
            <v>S</v>
          </cell>
          <cell r="C196">
            <v>0</v>
          </cell>
          <cell r="D196">
            <v>0</v>
          </cell>
          <cell r="E196">
            <v>0</v>
          </cell>
        </row>
        <row r="197">
          <cell r="A197">
            <v>0</v>
          </cell>
          <cell r="B197" t="str">
            <v>S</v>
          </cell>
          <cell r="C197">
            <v>0</v>
          </cell>
          <cell r="D197">
            <v>0</v>
          </cell>
          <cell r="E197">
            <v>0</v>
          </cell>
        </row>
        <row r="198">
          <cell r="A198">
            <v>0</v>
          </cell>
          <cell r="B198" t="str">
            <v>S</v>
          </cell>
          <cell r="C198">
            <v>0</v>
          </cell>
          <cell r="D198">
            <v>0</v>
          </cell>
          <cell r="E198">
            <v>0</v>
          </cell>
        </row>
        <row r="199">
          <cell r="A199">
            <v>0</v>
          </cell>
          <cell r="B199" t="str">
            <v>S</v>
          </cell>
          <cell r="C199">
            <v>0</v>
          </cell>
          <cell r="D199">
            <v>0</v>
          </cell>
          <cell r="E199">
            <v>0</v>
          </cell>
        </row>
        <row r="200">
          <cell r="A200">
            <v>0</v>
          </cell>
          <cell r="B200" t="str">
            <v>S</v>
          </cell>
          <cell r="C200">
            <v>0</v>
          </cell>
          <cell r="D200">
            <v>0</v>
          </cell>
          <cell r="E200">
            <v>0</v>
          </cell>
        </row>
        <row r="201">
          <cell r="A201">
            <v>0</v>
          </cell>
          <cell r="B201" t="str">
            <v>S</v>
          </cell>
          <cell r="C201">
            <v>0</v>
          </cell>
          <cell r="D201">
            <v>0</v>
          </cell>
          <cell r="E201">
            <v>0</v>
          </cell>
        </row>
        <row r="202">
          <cell r="A202">
            <v>0</v>
          </cell>
          <cell r="B202" t="str">
            <v>S</v>
          </cell>
          <cell r="C202">
            <v>0</v>
          </cell>
          <cell r="D202">
            <v>0</v>
          </cell>
          <cell r="E202">
            <v>0</v>
          </cell>
        </row>
        <row r="203">
          <cell r="A203">
            <v>0</v>
          </cell>
          <cell r="B203" t="str">
            <v>S</v>
          </cell>
          <cell r="C203">
            <v>0</v>
          </cell>
          <cell r="D203">
            <v>0</v>
          </cell>
          <cell r="E203">
            <v>0</v>
          </cell>
        </row>
        <row r="204">
          <cell r="A204">
            <v>0</v>
          </cell>
          <cell r="B204" t="str">
            <v>S</v>
          </cell>
          <cell r="C204">
            <v>0</v>
          </cell>
          <cell r="D204">
            <v>0</v>
          </cell>
          <cell r="E204">
            <v>0</v>
          </cell>
        </row>
        <row r="205">
          <cell r="A205">
            <v>0</v>
          </cell>
          <cell r="B205" t="str">
            <v>S</v>
          </cell>
          <cell r="C205">
            <v>0</v>
          </cell>
          <cell r="D205">
            <v>0</v>
          </cell>
          <cell r="E205">
            <v>0</v>
          </cell>
        </row>
        <row r="206">
          <cell r="A206">
            <v>0</v>
          </cell>
          <cell r="B206" t="str">
            <v>S</v>
          </cell>
          <cell r="C206">
            <v>0</v>
          </cell>
          <cell r="D206">
            <v>0</v>
          </cell>
          <cell r="E206">
            <v>0</v>
          </cell>
        </row>
        <row r="207">
          <cell r="A207">
            <v>0</v>
          </cell>
          <cell r="B207" t="str">
            <v>S</v>
          </cell>
          <cell r="C207">
            <v>0</v>
          </cell>
          <cell r="D207">
            <v>0</v>
          </cell>
          <cell r="E207">
            <v>0</v>
          </cell>
        </row>
        <row r="208">
          <cell r="A208">
            <v>0</v>
          </cell>
          <cell r="B208" t="str">
            <v>S</v>
          </cell>
          <cell r="C208">
            <v>0</v>
          </cell>
          <cell r="D208">
            <v>0</v>
          </cell>
          <cell r="E208">
            <v>0</v>
          </cell>
        </row>
        <row r="209">
          <cell r="A209">
            <v>0</v>
          </cell>
          <cell r="B209" t="str">
            <v>S</v>
          </cell>
          <cell r="C209">
            <v>0</v>
          </cell>
          <cell r="D209">
            <v>0</v>
          </cell>
          <cell r="E209">
            <v>0</v>
          </cell>
        </row>
        <row r="210">
          <cell r="A210">
            <v>0</v>
          </cell>
          <cell r="B210" t="str">
            <v>S</v>
          </cell>
          <cell r="C210">
            <v>0</v>
          </cell>
          <cell r="D210">
            <v>0</v>
          </cell>
          <cell r="E210">
            <v>0</v>
          </cell>
        </row>
        <row r="211">
          <cell r="A211">
            <v>0</v>
          </cell>
          <cell r="B211" t="str">
            <v>S</v>
          </cell>
          <cell r="C211">
            <v>0</v>
          </cell>
          <cell r="D211">
            <v>0</v>
          </cell>
          <cell r="E211">
            <v>0</v>
          </cell>
        </row>
        <row r="212">
          <cell r="A212">
            <v>0</v>
          </cell>
          <cell r="B212" t="str">
            <v>S</v>
          </cell>
          <cell r="C212">
            <v>0</v>
          </cell>
          <cell r="D212">
            <v>0</v>
          </cell>
          <cell r="E212">
            <v>0</v>
          </cell>
        </row>
        <row r="213">
          <cell r="A213">
            <v>0</v>
          </cell>
          <cell r="B213" t="str">
            <v>S</v>
          </cell>
          <cell r="C213">
            <v>0</v>
          </cell>
          <cell r="D213">
            <v>0</v>
          </cell>
          <cell r="E213">
            <v>0</v>
          </cell>
        </row>
        <row r="214">
          <cell r="A214">
            <v>0</v>
          </cell>
          <cell r="B214" t="str">
            <v>S</v>
          </cell>
          <cell r="C214">
            <v>0</v>
          </cell>
          <cell r="D214">
            <v>0</v>
          </cell>
          <cell r="E214">
            <v>0</v>
          </cell>
        </row>
        <row r="215">
          <cell r="A215">
            <v>0</v>
          </cell>
          <cell r="B215" t="str">
            <v>S</v>
          </cell>
          <cell r="C215">
            <v>0</v>
          </cell>
          <cell r="D215">
            <v>0</v>
          </cell>
          <cell r="E215">
            <v>0</v>
          </cell>
        </row>
        <row r="216">
          <cell r="A216">
            <v>0</v>
          </cell>
          <cell r="B216" t="str">
            <v>S</v>
          </cell>
          <cell r="C216">
            <v>0</v>
          </cell>
          <cell r="D216">
            <v>0</v>
          </cell>
          <cell r="E216">
            <v>0</v>
          </cell>
        </row>
        <row r="217">
          <cell r="A217">
            <v>0</v>
          </cell>
          <cell r="B217" t="str">
            <v>S</v>
          </cell>
          <cell r="C217">
            <v>0</v>
          </cell>
          <cell r="D217">
            <v>0</v>
          </cell>
          <cell r="E217">
            <v>0</v>
          </cell>
        </row>
        <row r="218">
          <cell r="A218">
            <v>0</v>
          </cell>
          <cell r="B218" t="str">
            <v>S</v>
          </cell>
          <cell r="C218">
            <v>0</v>
          </cell>
          <cell r="D218">
            <v>0</v>
          </cell>
          <cell r="E218">
            <v>0</v>
          </cell>
        </row>
        <row r="219">
          <cell r="A219">
            <v>0</v>
          </cell>
          <cell r="B219" t="str">
            <v>S</v>
          </cell>
          <cell r="C219">
            <v>0</v>
          </cell>
          <cell r="D219">
            <v>0</v>
          </cell>
          <cell r="E219">
            <v>0</v>
          </cell>
        </row>
        <row r="220">
          <cell r="A220">
            <v>0</v>
          </cell>
          <cell r="B220" t="str">
            <v>S</v>
          </cell>
          <cell r="C220">
            <v>0</v>
          </cell>
          <cell r="D220">
            <v>0</v>
          </cell>
          <cell r="E220">
            <v>0</v>
          </cell>
        </row>
        <row r="221">
          <cell r="A221">
            <v>0</v>
          </cell>
          <cell r="B221" t="str">
            <v>S</v>
          </cell>
          <cell r="C221">
            <v>0</v>
          </cell>
          <cell r="D221">
            <v>0</v>
          </cell>
          <cell r="E221">
            <v>0</v>
          </cell>
        </row>
        <row r="222">
          <cell r="A222">
            <v>0</v>
          </cell>
          <cell r="B222" t="str">
            <v>S</v>
          </cell>
          <cell r="C222">
            <v>0</v>
          </cell>
          <cell r="D222">
            <v>0</v>
          </cell>
          <cell r="E222">
            <v>0</v>
          </cell>
        </row>
        <row r="223">
          <cell r="A223">
            <v>0</v>
          </cell>
          <cell r="B223" t="str">
            <v>S</v>
          </cell>
          <cell r="C223">
            <v>0</v>
          </cell>
          <cell r="D223">
            <v>0</v>
          </cell>
          <cell r="E223">
            <v>0</v>
          </cell>
        </row>
        <row r="224">
          <cell r="A224">
            <v>0</v>
          </cell>
          <cell r="B224" t="str">
            <v>S</v>
          </cell>
          <cell r="C224">
            <v>0</v>
          </cell>
          <cell r="D224">
            <v>0</v>
          </cell>
          <cell r="E224">
            <v>0</v>
          </cell>
        </row>
        <row r="225">
          <cell r="A225">
            <v>0</v>
          </cell>
          <cell r="B225" t="str">
            <v>S</v>
          </cell>
          <cell r="C225">
            <v>0</v>
          </cell>
          <cell r="D225">
            <v>0</v>
          </cell>
          <cell r="E225">
            <v>0</v>
          </cell>
        </row>
        <row r="226">
          <cell r="A226">
            <v>0</v>
          </cell>
          <cell r="B226" t="str">
            <v>S</v>
          </cell>
          <cell r="C226">
            <v>0</v>
          </cell>
          <cell r="D226">
            <v>0</v>
          </cell>
          <cell r="E226">
            <v>0</v>
          </cell>
        </row>
        <row r="227">
          <cell r="A227">
            <v>0</v>
          </cell>
          <cell r="B227" t="str">
            <v>S</v>
          </cell>
          <cell r="C227">
            <v>0</v>
          </cell>
          <cell r="D227">
            <v>0</v>
          </cell>
          <cell r="E227">
            <v>0</v>
          </cell>
        </row>
      </sheetData>
      <sheetData sheetId="4"/>
      <sheetData sheetId="5"/>
      <sheetData sheetId="6"/>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printerSettings" Target="../printerSettings/printerSettings11.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printerSettings" Target="../printerSettings/printerSettings10.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omments" Target="../comments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65"/>
  <sheetViews>
    <sheetView zoomScaleNormal="100" workbookViewId="0">
      <selection activeCell="E27" sqref="E27"/>
    </sheetView>
  </sheetViews>
  <sheetFormatPr baseColWidth="10" defaultColWidth="11.42578125" defaultRowHeight="12.75" x14ac:dyDescent="0.2"/>
  <cols>
    <col min="1" max="1" width="34.7109375" style="14" customWidth="1"/>
    <col min="2" max="2" width="12.42578125" style="14" customWidth="1"/>
    <col min="3" max="4" width="10.7109375" style="14" customWidth="1"/>
    <col min="5" max="5" width="15.28515625" style="14" customWidth="1"/>
    <col min="6" max="6" width="14.7109375" style="14" bestFit="1" customWidth="1"/>
    <col min="7" max="7" width="13.42578125" style="14" customWidth="1"/>
    <col min="8" max="8" width="9.28515625" style="14" customWidth="1"/>
    <col min="9" max="16384" width="11.42578125" style="14"/>
  </cols>
  <sheetData>
    <row r="1" spans="1:10" ht="13.15" customHeight="1" x14ac:dyDescent="0.2">
      <c r="A1" s="103" t="s">
        <v>190</v>
      </c>
      <c r="B1" s="103"/>
      <c r="C1" s="103"/>
      <c r="D1" s="103"/>
      <c r="E1" s="103"/>
      <c r="F1" s="594"/>
      <c r="G1" s="103"/>
      <c r="H1" s="103"/>
      <c r="I1" s="103"/>
      <c r="J1" s="103"/>
    </row>
    <row r="2" spans="1:10" ht="13.15" customHeight="1" x14ac:dyDescent="0.2">
      <c r="A2" s="104" t="s">
        <v>173</v>
      </c>
      <c r="B2" s="104"/>
      <c r="C2" s="104"/>
      <c r="D2" s="103"/>
      <c r="E2" s="104"/>
      <c r="F2" s="594"/>
      <c r="G2" s="104"/>
      <c r="H2" s="103"/>
      <c r="I2" s="103"/>
      <c r="J2" s="103"/>
    </row>
    <row r="3" spans="1:10" ht="13.9" customHeight="1" x14ac:dyDescent="0.25">
      <c r="A3" s="104" t="s">
        <v>176</v>
      </c>
      <c r="B3" s="55"/>
      <c r="C3" s="55"/>
      <c r="F3" s="594"/>
    </row>
    <row r="4" spans="1:10" x14ac:dyDescent="0.2">
      <c r="A4" s="242"/>
      <c r="B4" s="49"/>
      <c r="C4" s="49"/>
    </row>
    <row r="5" spans="1:10" ht="15" x14ac:dyDescent="0.25">
      <c r="E5" s="605"/>
      <c r="F5" s="605"/>
      <c r="G5" s="53"/>
      <c r="H5" s="53"/>
    </row>
    <row r="6" spans="1:10" ht="15" x14ac:dyDescent="0.25">
      <c r="E6" s="105"/>
      <c r="F6" s="105"/>
      <c r="G6" s="53"/>
      <c r="H6" s="53"/>
    </row>
    <row r="7" spans="1:10" ht="15" x14ac:dyDescent="0.25">
      <c r="D7" s="106" t="s">
        <v>80</v>
      </c>
      <c r="E7" s="606" t="str">
        <f>IF(A4="","",A4)</f>
        <v/>
      </c>
      <c r="F7" s="606"/>
      <c r="G7" s="107"/>
      <c r="H7" s="107"/>
    </row>
    <row r="10" spans="1:10" x14ac:dyDescent="0.2">
      <c r="A10" s="47" t="s">
        <v>213</v>
      </c>
      <c r="B10" s="47"/>
      <c r="C10" s="47"/>
      <c r="J10" s="53"/>
    </row>
    <row r="11" spans="1:10" x14ac:dyDescent="0.2">
      <c r="A11" s="309" t="s">
        <v>147</v>
      </c>
    </row>
    <row r="12" spans="1:10" x14ac:dyDescent="0.2">
      <c r="A12" s="47" t="s">
        <v>81</v>
      </c>
      <c r="B12" s="47"/>
      <c r="C12" s="47"/>
      <c r="E12" s="607" t="str">
        <f>IF(Deckblatt!A15="","",Deckblatt!A15)</f>
        <v/>
      </c>
      <c r="F12" s="608"/>
      <c r="G12" s="609"/>
      <c r="H12" s="87"/>
      <c r="I12" s="175"/>
    </row>
    <row r="13" spans="1:10" x14ac:dyDescent="0.2">
      <c r="A13" s="47"/>
      <c r="B13" s="47"/>
      <c r="C13" s="47"/>
      <c r="E13" s="108"/>
      <c r="F13" s="108"/>
      <c r="G13" s="108"/>
      <c r="H13" s="87"/>
      <c r="I13" s="175"/>
    </row>
    <row r="16" spans="1:10" x14ac:dyDescent="0.2">
      <c r="F16" s="46"/>
      <c r="G16" s="46"/>
      <c r="H16" s="46"/>
    </row>
    <row r="17" spans="1:8" ht="25.5" x14ac:dyDescent="0.2">
      <c r="A17" s="610" t="s">
        <v>82</v>
      </c>
      <c r="B17" s="610"/>
      <c r="C17" s="610"/>
      <c r="D17" s="610"/>
      <c r="E17" s="110" t="s">
        <v>214</v>
      </c>
      <c r="F17" s="139" t="s">
        <v>192</v>
      </c>
      <c r="G17" s="139" t="s">
        <v>174</v>
      </c>
    </row>
    <row r="18" spans="1:8" ht="17.25" customHeight="1" x14ac:dyDescent="0.2">
      <c r="A18" s="595" t="s">
        <v>83</v>
      </c>
      <c r="B18" s="596"/>
      <c r="C18" s="596"/>
      <c r="D18" s="596"/>
      <c r="E18" s="596"/>
      <c r="F18" s="596"/>
      <c r="G18" s="597"/>
    </row>
    <row r="19" spans="1:8" ht="18" hidden="1" customHeight="1" x14ac:dyDescent="0.2">
      <c r="A19" s="602" t="s">
        <v>105</v>
      </c>
      <c r="B19" s="603"/>
      <c r="C19" s="603"/>
      <c r="D19" s="604"/>
      <c r="E19" s="177" t="e">
        <f>IF(#REF!=0,0,ROUND(#REF!/('Leistungen planen '!H45+'Leistungen planen '!H49+'Leistungen planen '!H57),1))</f>
        <v>#REF!</v>
      </c>
      <c r="F19" s="178"/>
      <c r="G19" s="178"/>
    </row>
    <row r="20" spans="1:8" ht="17.25" customHeight="1" x14ac:dyDescent="0.2">
      <c r="A20" s="602" t="s">
        <v>282</v>
      </c>
      <c r="B20" s="603"/>
      <c r="C20" s="603"/>
      <c r="D20" s="604"/>
      <c r="E20" s="177">
        <f>'Übersicht pro Angebot'!H7</f>
        <v>0</v>
      </c>
      <c r="F20" s="320">
        <f>IF('Leistungen planen '!L45="",0,'Finanzen planen'!L60/'Leistungen planen '!L45)</f>
        <v>0</v>
      </c>
      <c r="G20" s="203"/>
    </row>
    <row r="21" spans="1:8" ht="17.25" customHeight="1" x14ac:dyDescent="0.2">
      <c r="A21" s="600" t="s">
        <v>283</v>
      </c>
      <c r="B21" s="598"/>
      <c r="C21" s="598"/>
      <c r="D21" s="601"/>
      <c r="E21" s="177">
        <f>'Übersicht pro Angebot'!H12</f>
        <v>0</v>
      </c>
      <c r="F21" s="320">
        <f>IF('Leistungen planen '!L49="",0,'Finanzen planen'!Q60/'Leistungen planen '!L49)</f>
        <v>0</v>
      </c>
      <c r="G21" s="203"/>
    </row>
    <row r="22" spans="1:8" ht="17.25" customHeight="1" x14ac:dyDescent="0.2">
      <c r="A22" s="600" t="s">
        <v>149</v>
      </c>
      <c r="B22" s="611"/>
      <c r="C22" s="598" t="str">
        <f>'Leistungen planen '!B52</f>
        <v>Angebot</v>
      </c>
      <c r="D22" s="599"/>
      <c r="E22" s="177">
        <f>'Übersicht pro Angebot'!H17</f>
        <v>0</v>
      </c>
      <c r="F22" s="320">
        <f>IF('Leistungen planen '!L53="",0,'Finanzen planen'!V60/'Leistungen planen '!L53)</f>
        <v>0</v>
      </c>
      <c r="G22" s="203"/>
    </row>
    <row r="23" spans="1:8" ht="17.25" customHeight="1" x14ac:dyDescent="0.2">
      <c r="A23" s="600" t="s">
        <v>150</v>
      </c>
      <c r="B23" s="598"/>
      <c r="C23" s="598"/>
      <c r="D23" s="601"/>
      <c r="E23" s="177">
        <f>'Übersicht pro Angebot'!H22</f>
        <v>0</v>
      </c>
      <c r="F23" s="320">
        <f>IF('Leistungen planen '!L57="",0,'Finanzen planen'!AA60/'Leistungen planen '!L57)</f>
        <v>0</v>
      </c>
      <c r="G23" s="203"/>
    </row>
    <row r="24" spans="1:8" ht="17.25" customHeight="1" x14ac:dyDescent="0.2">
      <c r="A24" s="600" t="s">
        <v>151</v>
      </c>
      <c r="B24" s="598"/>
      <c r="C24" s="598"/>
      <c r="D24" s="601"/>
      <c r="E24" s="177">
        <f>'Übersicht pro Angebot'!H27</f>
        <v>0</v>
      </c>
      <c r="F24" s="320">
        <f>IF('Leistungen planen '!L61="",0,'Finanzen planen'!AF60/'Leistungen planen '!L61)</f>
        <v>0</v>
      </c>
      <c r="G24" s="322"/>
    </row>
    <row r="25" spans="1:8" ht="17.25" hidden="1" customHeight="1" x14ac:dyDescent="0.2">
      <c r="A25" s="595" t="s">
        <v>84</v>
      </c>
      <c r="B25" s="596"/>
      <c r="C25" s="596"/>
      <c r="D25" s="597"/>
      <c r="E25" s="176" t="e">
        <f>#REF!</f>
        <v>#REF!</v>
      </c>
      <c r="F25" s="285"/>
      <c r="G25" s="204"/>
    </row>
    <row r="26" spans="1:8" ht="17.25" hidden="1" customHeight="1" x14ac:dyDescent="0.2">
      <c r="A26" s="610" t="s">
        <v>85</v>
      </c>
      <c r="B26" s="610"/>
      <c r="C26" s="610"/>
      <c r="D26" s="610"/>
      <c r="E26" s="176" t="e">
        <f>#REF!</f>
        <v>#REF!</v>
      </c>
      <c r="F26" s="176" t="e">
        <f>#REF!</f>
        <v>#REF!</v>
      </c>
      <c r="G26" s="176" t="e">
        <f>#REF!</f>
        <v>#REF!</v>
      </c>
    </row>
    <row r="27" spans="1:8" ht="17.25" customHeight="1" x14ac:dyDescent="0.2">
      <c r="A27" s="595" t="s">
        <v>86</v>
      </c>
      <c r="B27" s="596"/>
      <c r="C27" s="596"/>
      <c r="D27" s="597"/>
      <c r="E27" s="176">
        <f>'Finanzen planen'!H68</f>
        <v>0</v>
      </c>
      <c r="F27" s="176">
        <f>'Finanzen planen'!D68</f>
        <v>0</v>
      </c>
      <c r="G27" s="285"/>
    </row>
    <row r="28" spans="1:8" ht="9" customHeight="1" x14ac:dyDescent="0.2">
      <c r="A28" s="622"/>
      <c r="B28" s="622"/>
      <c r="C28" s="622"/>
      <c r="D28" s="622"/>
      <c r="E28" s="622"/>
      <c r="F28" s="622"/>
      <c r="G28" s="622"/>
    </row>
    <row r="29" spans="1:8" ht="26.25" customHeight="1" x14ac:dyDescent="0.2">
      <c r="A29" s="109" t="s">
        <v>87</v>
      </c>
      <c r="B29" s="623" t="s">
        <v>88</v>
      </c>
      <c r="C29" s="624"/>
      <c r="D29" s="625"/>
      <c r="E29" s="626" t="s">
        <v>89</v>
      </c>
      <c r="F29" s="624"/>
      <c r="G29" s="625"/>
    </row>
    <row r="30" spans="1:8" ht="30" customHeight="1" x14ac:dyDescent="0.2">
      <c r="A30" s="111"/>
      <c r="B30" s="112">
        <v>2024</v>
      </c>
      <c r="C30" s="112">
        <v>2023</v>
      </c>
      <c r="D30" s="113" t="s">
        <v>193</v>
      </c>
      <c r="E30" s="112">
        <v>2024</v>
      </c>
      <c r="F30" s="112">
        <v>2023</v>
      </c>
      <c r="G30" s="114" t="s">
        <v>90</v>
      </c>
    </row>
    <row r="31" spans="1:8" ht="10.5" customHeight="1" x14ac:dyDescent="0.2">
      <c r="A31" s="624"/>
      <c r="B31" s="624"/>
      <c r="C31" s="624"/>
      <c r="D31" s="624"/>
      <c r="E31" s="624"/>
      <c r="F31" s="624"/>
      <c r="G31" s="624"/>
    </row>
    <row r="32" spans="1:8" x14ac:dyDescent="0.2">
      <c r="A32" s="115" t="s">
        <v>91</v>
      </c>
      <c r="B32" s="179">
        <f>'Leistungen planen '!E45</f>
        <v>0</v>
      </c>
      <c r="C32" s="354"/>
      <c r="D32" s="116">
        <f>B32-C32</f>
        <v>0</v>
      </c>
      <c r="E32" s="153">
        <f>'Leistungen planen '!H45</f>
        <v>0</v>
      </c>
      <c r="F32" s="202">
        <f>'Leistungen planen '!L45</f>
        <v>0</v>
      </c>
      <c r="G32" s="117" t="e">
        <f>IF(E32="","",IF(F32="","",(1-F32/E32)))</f>
        <v>#DIV/0!</v>
      </c>
      <c r="H32" s="118"/>
    </row>
    <row r="33" spans="1:8" ht="6.75" customHeight="1" x14ac:dyDescent="0.2">
      <c r="A33" s="622"/>
      <c r="B33" s="622"/>
      <c r="C33" s="622"/>
      <c r="D33" s="622"/>
      <c r="E33" s="622"/>
      <c r="F33" s="622"/>
      <c r="G33" s="622"/>
      <c r="H33" s="58"/>
    </row>
    <row r="34" spans="1:8" x14ac:dyDescent="0.2">
      <c r="A34" s="119" t="s">
        <v>92</v>
      </c>
      <c r="B34" s="153">
        <f>'Leistungen planen '!E49</f>
        <v>0</v>
      </c>
      <c r="C34" s="355"/>
      <c r="D34" s="116">
        <f>B34-C34</f>
        <v>0</v>
      </c>
      <c r="E34" s="153">
        <f>'Leistungen planen '!H49</f>
        <v>0</v>
      </c>
      <c r="F34" s="153">
        <f>'Leistungen planen '!L49</f>
        <v>0</v>
      </c>
      <c r="G34" s="117" t="e">
        <f>IF(E34="","",IF(F34="","",(1-F34/E34)))</f>
        <v>#DIV/0!</v>
      </c>
      <c r="H34" s="58"/>
    </row>
    <row r="35" spans="1:8" ht="6.75" customHeight="1" x14ac:dyDescent="0.2">
      <c r="A35" s="185"/>
      <c r="B35" s="198"/>
      <c r="C35" s="200"/>
      <c r="D35" s="199"/>
      <c r="E35" s="198"/>
      <c r="F35" s="198"/>
      <c r="G35" s="201"/>
      <c r="H35" s="58"/>
    </row>
    <row r="36" spans="1:8" x14ac:dyDescent="0.2">
      <c r="A36" s="119" t="str">
        <f>'Leistungen planen '!B52</f>
        <v>Angebot</v>
      </c>
      <c r="B36" s="153">
        <f>'Leistungen planen '!E53</f>
        <v>0</v>
      </c>
      <c r="C36" s="355"/>
      <c r="D36" s="116">
        <f>B36-C36</f>
        <v>0</v>
      </c>
      <c r="E36" s="153">
        <f>'Leistungen planen '!H53</f>
        <v>0</v>
      </c>
      <c r="F36" s="153">
        <f>'Leistungen planen '!L53</f>
        <v>0</v>
      </c>
      <c r="G36" s="117" t="e">
        <f>IF(E36="","",IF(F36="","",(1-F36/E36)))</f>
        <v>#DIV/0!</v>
      </c>
      <c r="H36" s="58"/>
    </row>
    <row r="37" spans="1:8" ht="6.75" customHeight="1" x14ac:dyDescent="0.2">
      <c r="A37" s="186"/>
      <c r="B37" s="186"/>
      <c r="C37" s="186"/>
      <c r="D37" s="186"/>
      <c r="E37" s="186"/>
      <c r="F37" s="186"/>
      <c r="G37" s="186"/>
      <c r="H37" s="93"/>
    </row>
    <row r="38" spans="1:8" ht="25.5" x14ac:dyDescent="0.2">
      <c r="A38" s="593" t="s">
        <v>286</v>
      </c>
      <c r="B38" s="153">
        <f>'Leistungen planen '!E57</f>
        <v>0</v>
      </c>
      <c r="C38" s="355"/>
      <c r="D38" s="116">
        <f>B38-C38</f>
        <v>0</v>
      </c>
      <c r="E38" s="153">
        <f>'Leistungen planen '!H57</f>
        <v>0</v>
      </c>
      <c r="F38" s="153">
        <f>'Leistungen planen '!L57</f>
        <v>0</v>
      </c>
      <c r="G38" s="117" t="e">
        <f>IF(E38="","",IF(F38="","",(1-F38/E38)))</f>
        <v>#DIV/0!</v>
      </c>
      <c r="H38" s="93"/>
    </row>
    <row r="39" spans="1:8" ht="6.75" customHeight="1" x14ac:dyDescent="0.2">
      <c r="A39" s="618"/>
      <c r="B39" s="618"/>
      <c r="C39" s="618"/>
      <c r="D39" s="618"/>
      <c r="E39" s="120"/>
      <c r="F39" s="120"/>
      <c r="G39" s="120"/>
      <c r="H39" s="120"/>
    </row>
    <row r="40" spans="1:8" s="47" customFormat="1" ht="12.75" customHeight="1" x14ac:dyDescent="0.2">
      <c r="A40" s="119" t="s">
        <v>140</v>
      </c>
      <c r="B40" s="286"/>
      <c r="C40" s="286"/>
      <c r="D40" s="287"/>
      <c r="E40" s="276">
        <f>'Leistungen planen '!H61</f>
        <v>0</v>
      </c>
      <c r="F40" s="321">
        <f>'Leistungen planen '!L61</f>
        <v>0</v>
      </c>
      <c r="G40" s="117" t="e">
        <f>IF(E40="","",IF(F40="","",(1-F40/E40)))</f>
        <v>#DIV/0!</v>
      </c>
      <c r="H40" s="275"/>
    </row>
    <row r="41" spans="1:8" ht="6" customHeight="1" x14ac:dyDescent="0.2">
      <c r="A41" s="93"/>
      <c r="B41" s="93"/>
      <c r="C41" s="93"/>
      <c r="D41" s="93"/>
      <c r="E41" s="120"/>
      <c r="F41" s="120"/>
      <c r="G41" s="120"/>
      <c r="H41" s="120"/>
    </row>
    <row r="42" spans="1:8" ht="6" hidden="1" customHeight="1" x14ac:dyDescent="0.2"/>
    <row r="43" spans="1:8" hidden="1" x14ac:dyDescent="0.2">
      <c r="A43" s="47"/>
      <c r="B43" s="47"/>
      <c r="C43" s="47"/>
      <c r="D43" s="47"/>
      <c r="E43" s="47"/>
      <c r="F43" s="47"/>
      <c r="G43" s="47"/>
    </row>
    <row r="44" spans="1:8" ht="6" hidden="1" customHeight="1" x14ac:dyDescent="0.2"/>
    <row r="45" spans="1:8" x14ac:dyDescent="0.2">
      <c r="A45" s="47" t="s">
        <v>93</v>
      </c>
      <c r="B45" s="47"/>
      <c r="C45" s="47"/>
      <c r="D45" s="47"/>
    </row>
    <row r="46" spans="1:8" x14ac:dyDescent="0.2">
      <c r="A46" s="14" t="s">
        <v>94</v>
      </c>
    </row>
    <row r="57" spans="1:8" ht="12.75" customHeight="1" x14ac:dyDescent="0.2"/>
    <row r="58" spans="1:8" x14ac:dyDescent="0.2">
      <c r="A58" s="47" t="s">
        <v>191</v>
      </c>
      <c r="B58" s="47"/>
      <c r="C58" s="47"/>
    </row>
    <row r="59" spans="1:8" x14ac:dyDescent="0.2">
      <c r="A59" s="121" t="s">
        <v>95</v>
      </c>
      <c r="B59" s="619" t="s">
        <v>96</v>
      </c>
      <c r="C59" s="620"/>
      <c r="D59" s="620"/>
      <c r="E59" s="621"/>
      <c r="F59" s="121" t="s">
        <v>67</v>
      </c>
      <c r="G59" s="121" t="s">
        <v>97</v>
      </c>
      <c r="H59" s="121" t="s">
        <v>98</v>
      </c>
    </row>
    <row r="60" spans="1:8" ht="29.25" customHeight="1" x14ac:dyDescent="0.2">
      <c r="A60" s="122" t="s">
        <v>102</v>
      </c>
      <c r="B60" s="612" t="s">
        <v>156</v>
      </c>
      <c r="C60" s="613"/>
      <c r="D60" s="613"/>
      <c r="E60" s="614"/>
      <c r="F60" s="122" t="str">
        <f>IF(A4="","",A4)</f>
        <v/>
      </c>
      <c r="G60" s="123">
        <f ca="1">TODAY()</f>
        <v>45197</v>
      </c>
      <c r="H60" s="124"/>
    </row>
    <row r="61" spans="1:8" ht="29.25" hidden="1" customHeight="1" x14ac:dyDescent="0.2">
      <c r="A61" s="122" t="s">
        <v>103</v>
      </c>
      <c r="B61" s="612" t="s">
        <v>156</v>
      </c>
      <c r="C61" s="613"/>
      <c r="D61" s="613"/>
      <c r="E61" s="614"/>
      <c r="F61" s="122"/>
      <c r="G61" s="123"/>
      <c r="H61" s="122"/>
    </row>
    <row r="62" spans="1:8" ht="29.25" customHeight="1" x14ac:dyDescent="0.2">
      <c r="A62" s="382" t="s">
        <v>175</v>
      </c>
      <c r="B62" s="612" t="s">
        <v>156</v>
      </c>
      <c r="C62" s="613"/>
      <c r="D62" s="613"/>
      <c r="E62" s="614"/>
      <c r="F62" s="382" t="s">
        <v>194</v>
      </c>
      <c r="G62" s="123"/>
      <c r="H62" s="122"/>
    </row>
    <row r="63" spans="1:8" ht="29.25" customHeight="1" x14ac:dyDescent="0.2">
      <c r="A63" s="369" t="s">
        <v>195</v>
      </c>
      <c r="B63" s="612" t="s">
        <v>156</v>
      </c>
      <c r="C63" s="613"/>
      <c r="D63" s="613"/>
      <c r="E63" s="614"/>
      <c r="F63" s="319" t="s">
        <v>166</v>
      </c>
      <c r="G63" s="124"/>
      <c r="H63" s="124"/>
    </row>
    <row r="64" spans="1:8" ht="29.25" hidden="1" customHeight="1" x14ac:dyDescent="0.2">
      <c r="A64" s="319" t="s">
        <v>188</v>
      </c>
      <c r="B64" s="612" t="s">
        <v>156</v>
      </c>
      <c r="C64" s="613"/>
      <c r="D64" s="613"/>
      <c r="E64" s="614"/>
      <c r="F64" s="319" t="s">
        <v>189</v>
      </c>
      <c r="G64" s="124"/>
      <c r="H64" s="124"/>
    </row>
    <row r="65" spans="1:8" ht="27" customHeight="1" x14ac:dyDescent="0.2">
      <c r="A65" s="125" t="s">
        <v>99</v>
      </c>
      <c r="B65" s="615" t="s">
        <v>162</v>
      </c>
      <c r="C65" s="616"/>
      <c r="D65" s="616"/>
      <c r="E65" s="617"/>
      <c r="F65" s="122" t="str">
        <f>IF(A4="","",A4)</f>
        <v/>
      </c>
      <c r="G65" s="124"/>
      <c r="H65" s="124"/>
    </row>
  </sheetData>
  <sheetProtection algorithmName="SHA-512" hashValue="nG5qtJZRHKICMV3XCQfa1puFdquZ/UGnLhiUDR+0rfUUZc1dRNufxBKw3PWF7uksLR6lRMJYJS5kza1LhcJbKg==" saltValue="Jr9K1wg/6R8zAk7zOB9vqA==" spinCount="100000" sheet="1" objects="1" scenarios="1"/>
  <customSheetViews>
    <customSheetView guid="{9DC15D43-DB91-4026-B1BA-B1C8C851D0CB}" fitToPage="1" hiddenRows="1" state="hidden" topLeftCell="A31">
      <selection activeCell="G32" sqref="G32"/>
      <pageMargins left="0.47" right="0.5" top="0.55000000000000004" bottom="0.53" header="0.31496062992125984" footer="0.31496062992125984"/>
      <pageSetup paperSize="9" scale="78" orientation="portrait" r:id="rId1"/>
    </customSheetView>
    <customSheetView guid="{F5ADE00B-8571-46B4-9428-64D54163C2F4}" showPageBreaks="1" fitToPage="1" printArea="1" hiddenRows="1" state="hidden" topLeftCell="A31">
      <selection activeCell="G32" sqref="G32"/>
      <pageMargins left="0.47" right="0.5" top="0.55000000000000004" bottom="0.53" header="0.31496062992125984" footer="0.31496062992125984"/>
      <pageSetup paperSize="9" scale="78" orientation="portrait" r:id="rId2"/>
    </customSheetView>
  </customSheetViews>
  <mergeCells count="28">
    <mergeCell ref="A26:D26"/>
    <mergeCell ref="A27:D27"/>
    <mergeCell ref="B64:E64"/>
    <mergeCell ref="B65:E65"/>
    <mergeCell ref="A39:D39"/>
    <mergeCell ref="B59:E59"/>
    <mergeCell ref="B60:E60"/>
    <mergeCell ref="B61:E61"/>
    <mergeCell ref="B63:E63"/>
    <mergeCell ref="A28:G28"/>
    <mergeCell ref="B29:D29"/>
    <mergeCell ref="E29:G29"/>
    <mergeCell ref="A31:G31"/>
    <mergeCell ref="A33:G33"/>
    <mergeCell ref="B62:E62"/>
    <mergeCell ref="A25:D25"/>
    <mergeCell ref="C22:D22"/>
    <mergeCell ref="A24:D24"/>
    <mergeCell ref="A19:D19"/>
    <mergeCell ref="E5:F5"/>
    <mergeCell ref="E7:F7"/>
    <mergeCell ref="E12:G12"/>
    <mergeCell ref="A17:D17"/>
    <mergeCell ref="A18:G18"/>
    <mergeCell ref="A22:B22"/>
    <mergeCell ref="A20:D20"/>
    <mergeCell ref="A21:D21"/>
    <mergeCell ref="A23:D23"/>
  </mergeCells>
  <pageMargins left="0.47" right="0.5" top="0.55000000000000004" bottom="0.53" header="0.31496062992125984" footer="0.31496062992125984"/>
  <pageSetup paperSize="9" scale="7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50"/>
  <sheetViews>
    <sheetView showGridLines="0" zoomScale="85" zoomScaleNormal="85" workbookViewId="0">
      <selection activeCell="D10" sqref="D10"/>
    </sheetView>
  </sheetViews>
  <sheetFormatPr baseColWidth="10" defaultColWidth="11.5703125" defaultRowHeight="12.75" x14ac:dyDescent="0.2"/>
  <cols>
    <col min="1" max="1" width="7.5703125" style="460" customWidth="1"/>
    <col min="2" max="2" width="15.28515625" style="460" customWidth="1"/>
    <col min="3" max="3" width="8.5703125" style="460" customWidth="1"/>
    <col min="4" max="5" width="12.7109375" style="460" customWidth="1"/>
    <col min="6" max="7" width="20.28515625" style="460" customWidth="1"/>
    <col min="8" max="8" width="21.5703125" style="460" customWidth="1"/>
    <col min="9" max="9" width="12.42578125" style="460" customWidth="1"/>
    <col min="10" max="11" width="14.7109375" style="460" customWidth="1"/>
    <col min="12" max="12" width="17.7109375" style="460" customWidth="1"/>
    <col min="13" max="13" width="18.5703125" style="460" customWidth="1"/>
    <col min="14" max="16384" width="11.5703125" style="460"/>
  </cols>
  <sheetData>
    <row r="1" spans="1:14" ht="33.75" x14ac:dyDescent="0.2">
      <c r="A1" s="457" t="s">
        <v>172</v>
      </c>
      <c r="B1" s="458"/>
      <c r="C1" s="458"/>
      <c r="D1" s="458"/>
      <c r="E1" s="458"/>
      <c r="F1" s="458"/>
      <c r="G1" s="808" t="s">
        <v>170</v>
      </c>
      <c r="H1" s="808"/>
      <c r="I1" s="808"/>
      <c r="J1" s="808"/>
      <c r="K1" s="808"/>
      <c r="L1" s="808"/>
      <c r="M1" s="808"/>
      <c r="N1" s="459"/>
    </row>
    <row r="2" spans="1:14" ht="20.25" x14ac:dyDescent="0.2">
      <c r="A2" s="461"/>
      <c r="B2" s="462"/>
      <c r="C2" s="462"/>
      <c r="D2" s="462"/>
      <c r="E2" s="462"/>
      <c r="F2" s="462"/>
      <c r="G2" s="356"/>
      <c r="H2" s="356"/>
      <c r="I2" s="356"/>
      <c r="J2" s="356"/>
      <c r="K2" s="356"/>
      <c r="L2" s="356"/>
      <c r="M2" s="356"/>
      <c r="N2" s="459"/>
    </row>
    <row r="3" spans="1:14" ht="20.25" x14ac:dyDescent="0.2">
      <c r="A3" s="461" t="s">
        <v>212</v>
      </c>
      <c r="B3" s="462"/>
      <c r="C3" s="462"/>
      <c r="D3" s="462"/>
      <c r="E3" s="462"/>
      <c r="F3" s="462"/>
      <c r="G3" s="356"/>
      <c r="H3" s="356"/>
      <c r="I3" s="356"/>
      <c r="J3" s="356"/>
      <c r="K3" s="356"/>
      <c r="L3" s="356"/>
      <c r="M3" s="356"/>
      <c r="N3" s="459"/>
    </row>
    <row r="4" spans="1:14" ht="20.25" x14ac:dyDescent="0.2">
      <c r="A4" s="461"/>
      <c r="B4" s="462"/>
      <c r="C4" s="462"/>
      <c r="D4" s="462"/>
      <c r="E4" s="462"/>
      <c r="F4" s="462"/>
      <c r="G4" s="356"/>
      <c r="H4" s="356"/>
      <c r="I4" s="356"/>
      <c r="J4" s="356"/>
      <c r="K4" s="356"/>
      <c r="L4" s="356"/>
      <c r="M4" s="356"/>
      <c r="N4" s="459"/>
    </row>
    <row r="5" spans="1:14" ht="20.25" x14ac:dyDescent="0.2">
      <c r="A5" s="461" t="s">
        <v>169</v>
      </c>
      <c r="B5" s="462"/>
      <c r="C5" s="809">
        <f>Deckblatt!A15</f>
        <v>0</v>
      </c>
      <c r="D5" s="810"/>
      <c r="E5" s="810"/>
      <c r="F5" s="810"/>
      <c r="G5" s="810"/>
      <c r="H5" s="810"/>
      <c r="I5" s="810"/>
      <c r="J5" s="810"/>
      <c r="K5" s="810"/>
      <c r="L5" s="810"/>
      <c r="M5" s="810"/>
      <c r="N5" s="459"/>
    </row>
    <row r="6" spans="1:14" ht="21" thickBot="1" x14ac:dyDescent="0.25">
      <c r="A6" s="461"/>
      <c r="B6" s="462"/>
      <c r="C6" s="462"/>
      <c r="D6" s="462"/>
      <c r="E6" s="462"/>
      <c r="F6" s="462"/>
      <c r="G6" s="462"/>
      <c r="H6" s="462"/>
      <c r="I6" s="230"/>
      <c r="J6" s="462"/>
      <c r="K6" s="462"/>
      <c r="L6" s="229"/>
      <c r="M6" s="230"/>
      <c r="N6" s="459"/>
    </row>
    <row r="7" spans="1:14" ht="84" customHeight="1" thickBot="1" x14ac:dyDescent="0.25">
      <c r="A7" s="463"/>
      <c r="B7" s="464"/>
      <c r="C7" s="464"/>
      <c r="D7" s="464"/>
      <c r="E7" s="811" t="s">
        <v>261</v>
      </c>
      <c r="F7" s="812"/>
      <c r="G7" s="813" t="s">
        <v>291</v>
      </c>
      <c r="H7" s="814"/>
    </row>
    <row r="8" spans="1:14" x14ac:dyDescent="0.2">
      <c r="A8" s="798">
        <v>1</v>
      </c>
      <c r="B8" s="792" t="str">
        <f>'Übersicht pro Angebot'!B4</f>
        <v xml:space="preserve">Wohnen mit integrierter Beschäftigung 
</v>
      </c>
      <c r="C8" s="763" t="s">
        <v>117</v>
      </c>
      <c r="D8" s="763" t="s">
        <v>118</v>
      </c>
      <c r="E8" s="802" t="s">
        <v>125</v>
      </c>
      <c r="F8" s="803"/>
      <c r="G8" s="765" t="s">
        <v>117</v>
      </c>
      <c r="H8" s="780" t="s">
        <v>259</v>
      </c>
      <c r="I8" s="459"/>
    </row>
    <row r="9" spans="1:14" ht="13.5" thickBot="1" x14ac:dyDescent="0.25">
      <c r="A9" s="799"/>
      <c r="B9" s="793"/>
      <c r="C9" s="764"/>
      <c r="D9" s="764"/>
      <c r="E9" s="804"/>
      <c r="F9" s="805"/>
      <c r="G9" s="766"/>
      <c r="H9" s="781"/>
      <c r="I9" s="459"/>
    </row>
    <row r="10" spans="1:14" ht="26.25" thickBot="1" x14ac:dyDescent="0.25">
      <c r="A10" s="799"/>
      <c r="B10" s="794"/>
      <c r="C10" s="231" t="s">
        <v>21</v>
      </c>
      <c r="D10" s="231" t="s">
        <v>121</v>
      </c>
      <c r="E10" s="768" t="s">
        <v>60</v>
      </c>
      <c r="F10" s="769"/>
      <c r="G10" s="234" t="s">
        <v>23</v>
      </c>
      <c r="H10" s="235" t="s">
        <v>60</v>
      </c>
      <c r="I10" s="459"/>
    </row>
    <row r="11" spans="1:14" ht="19.149999999999999" customHeight="1" thickBot="1" x14ac:dyDescent="0.25">
      <c r="A11" s="800"/>
      <c r="B11" s="801"/>
      <c r="C11" s="241">
        <f>'Übersicht pro Angebot'!C7</f>
        <v>0</v>
      </c>
      <c r="D11" s="240">
        <f>'Übersicht pro Angebot'!D7</f>
        <v>0</v>
      </c>
      <c r="E11" s="770">
        <f>'Übersicht pro Angebot'!H7</f>
        <v>0</v>
      </c>
      <c r="F11" s="771"/>
      <c r="G11" s="362">
        <f>'Übersicht pro Angebot'!J7</f>
        <v>0</v>
      </c>
      <c r="H11" s="324">
        <f>'Übersicht pro Angebot'!K7</f>
        <v>0</v>
      </c>
      <c r="I11" s="357"/>
    </row>
    <row r="12" spans="1:14" ht="21" thickBot="1" x14ac:dyDescent="0.25">
      <c r="A12" s="463"/>
      <c r="B12" s="464"/>
      <c r="C12" s="464"/>
      <c r="D12" s="464"/>
      <c r="E12" s="465"/>
      <c r="F12" s="463"/>
      <c r="G12" s="464"/>
      <c r="H12" s="466"/>
      <c r="I12" s="459"/>
    </row>
    <row r="13" spans="1:14" x14ac:dyDescent="0.2">
      <c r="A13" s="798">
        <v>2</v>
      </c>
      <c r="B13" s="792" t="str">
        <f>'Übersicht pro Angebot'!B9</f>
        <v xml:space="preserve">Wohnen </v>
      </c>
      <c r="C13" s="763" t="s">
        <v>117</v>
      </c>
      <c r="D13" s="763" t="s">
        <v>118</v>
      </c>
      <c r="E13" s="802" t="s">
        <v>125</v>
      </c>
      <c r="F13" s="803"/>
      <c r="G13" s="765" t="s">
        <v>117</v>
      </c>
      <c r="H13" s="780" t="str">
        <f>H8</f>
        <v>Tarif pro
Kalendertag</v>
      </c>
      <c r="I13" s="459"/>
    </row>
    <row r="14" spans="1:14" ht="13.5" thickBot="1" x14ac:dyDescent="0.25">
      <c r="A14" s="799"/>
      <c r="B14" s="793"/>
      <c r="C14" s="764"/>
      <c r="D14" s="764"/>
      <c r="E14" s="804"/>
      <c r="F14" s="805"/>
      <c r="G14" s="766"/>
      <c r="H14" s="781"/>
      <c r="I14" s="459"/>
    </row>
    <row r="15" spans="1:14" ht="26.25" thickBot="1" x14ac:dyDescent="0.25">
      <c r="A15" s="799"/>
      <c r="B15" s="794"/>
      <c r="C15" s="231" t="s">
        <v>21</v>
      </c>
      <c r="D15" s="231" t="s">
        <v>121</v>
      </c>
      <c r="E15" s="768" t="s">
        <v>60</v>
      </c>
      <c r="F15" s="769"/>
      <c r="G15" s="237" t="s">
        <v>23</v>
      </c>
      <c r="H15" s="235" t="s">
        <v>60</v>
      </c>
      <c r="I15" s="459"/>
    </row>
    <row r="16" spans="1:14" ht="19.149999999999999" customHeight="1" thickBot="1" x14ac:dyDescent="0.25">
      <c r="A16" s="800"/>
      <c r="B16" s="801"/>
      <c r="C16" s="241">
        <f>'Übersicht pro Angebot'!C12</f>
        <v>0</v>
      </c>
      <c r="D16" s="240">
        <f>'Übersicht pro Angebot'!D12</f>
        <v>0</v>
      </c>
      <c r="E16" s="770">
        <f>'Übersicht pro Angebot'!H12</f>
        <v>0</v>
      </c>
      <c r="F16" s="771"/>
      <c r="G16" s="362">
        <f>'Übersicht pro Angebot'!J12</f>
        <v>0</v>
      </c>
      <c r="H16" s="324">
        <f>'Übersicht pro Angebot'!K12</f>
        <v>0</v>
      </c>
      <c r="I16" s="459"/>
    </row>
    <row r="17" spans="1:14" ht="21" thickBot="1" x14ac:dyDescent="0.25">
      <c r="A17" s="238"/>
      <c r="B17" s="383"/>
      <c r="C17" s="383"/>
      <c r="D17" s="383"/>
      <c r="E17" s="467"/>
      <c r="F17" s="467"/>
      <c r="G17" s="383"/>
      <c r="H17" s="468"/>
      <c r="I17" s="459"/>
    </row>
    <row r="18" spans="1:14" x14ac:dyDescent="0.2">
      <c r="A18" s="798">
        <v>3</v>
      </c>
      <c r="B18" s="792" t="str">
        <f>'Leistungen planen '!B52</f>
        <v>Angebot</v>
      </c>
      <c r="C18" s="763" t="s">
        <v>117</v>
      </c>
      <c r="D18" s="763" t="s">
        <v>118</v>
      </c>
      <c r="E18" s="802" t="s">
        <v>125</v>
      </c>
      <c r="F18" s="803"/>
      <c r="G18" s="765" t="s">
        <v>117</v>
      </c>
      <c r="H18" s="780" t="str">
        <f>H8</f>
        <v>Tarif pro
Kalendertag</v>
      </c>
      <c r="I18" s="459"/>
    </row>
    <row r="19" spans="1:14" ht="13.5" thickBot="1" x14ac:dyDescent="0.25">
      <c r="A19" s="799"/>
      <c r="B19" s="793"/>
      <c r="C19" s="764"/>
      <c r="D19" s="764"/>
      <c r="E19" s="804"/>
      <c r="F19" s="805"/>
      <c r="G19" s="766"/>
      <c r="H19" s="781"/>
      <c r="I19" s="459"/>
    </row>
    <row r="20" spans="1:14" ht="26.25" thickBot="1" x14ac:dyDescent="0.25">
      <c r="A20" s="799"/>
      <c r="B20" s="794"/>
      <c r="C20" s="231" t="s">
        <v>21</v>
      </c>
      <c r="D20" s="231" t="s">
        <v>121</v>
      </c>
      <c r="E20" s="768" t="s">
        <v>60</v>
      </c>
      <c r="F20" s="769"/>
      <c r="G20" s="237" t="s">
        <v>23</v>
      </c>
      <c r="H20" s="235" t="s">
        <v>60</v>
      </c>
      <c r="I20" s="459"/>
    </row>
    <row r="21" spans="1:14" ht="19.149999999999999" customHeight="1" thickBot="1" x14ac:dyDescent="0.25">
      <c r="A21" s="800"/>
      <c r="B21" s="795"/>
      <c r="C21" s="240">
        <f>'Übersicht pro Angebot'!C17</f>
        <v>0</v>
      </c>
      <c r="D21" s="240">
        <f>'Übersicht pro Angebot'!D17</f>
        <v>0</v>
      </c>
      <c r="E21" s="770">
        <f>'Übersicht pro Angebot'!H17</f>
        <v>0</v>
      </c>
      <c r="F21" s="771"/>
      <c r="G21" s="362">
        <f>'Übersicht pro Angebot'!J17</f>
        <v>0</v>
      </c>
      <c r="H21" s="324">
        <f>'Übersicht pro Angebot'!K17</f>
        <v>0</v>
      </c>
      <c r="I21" s="459"/>
    </row>
    <row r="22" spans="1:14" ht="21" thickBot="1" x14ac:dyDescent="0.25">
      <c r="A22" s="238"/>
      <c r="B22" s="383"/>
      <c r="C22" s="383"/>
      <c r="D22" s="383"/>
      <c r="E22" s="467"/>
      <c r="F22" s="467"/>
      <c r="G22" s="383"/>
      <c r="H22" s="468"/>
      <c r="I22" s="469"/>
    </row>
    <row r="23" spans="1:14" ht="15" x14ac:dyDescent="0.2">
      <c r="A23" s="798">
        <v>4</v>
      </c>
      <c r="B23" s="792" t="str">
        <f>'Übersicht pro Angebot'!B19</f>
        <v xml:space="preserve">Tagestruktur für externe und/oder interne
</v>
      </c>
      <c r="C23" s="763" t="s">
        <v>117</v>
      </c>
      <c r="D23" s="763" t="s">
        <v>118</v>
      </c>
      <c r="E23" s="802" t="s">
        <v>148</v>
      </c>
      <c r="F23" s="803"/>
      <c r="G23" s="765" t="s">
        <v>117</v>
      </c>
      <c r="H23" s="780" t="s">
        <v>260</v>
      </c>
      <c r="I23" s="469"/>
    </row>
    <row r="24" spans="1:14" ht="15.75" thickBot="1" x14ac:dyDescent="0.25">
      <c r="A24" s="799"/>
      <c r="B24" s="793"/>
      <c r="C24" s="764"/>
      <c r="D24" s="764"/>
      <c r="E24" s="804"/>
      <c r="F24" s="805"/>
      <c r="G24" s="766"/>
      <c r="H24" s="781"/>
      <c r="I24" s="469"/>
    </row>
    <row r="25" spans="1:14" ht="15.75" thickBot="1" x14ac:dyDescent="0.25">
      <c r="A25" s="799"/>
      <c r="B25" s="794"/>
      <c r="C25" s="231" t="s">
        <v>21</v>
      </c>
      <c r="D25" s="231" t="s">
        <v>64</v>
      </c>
      <c r="E25" s="768" t="s">
        <v>60</v>
      </c>
      <c r="F25" s="769"/>
      <c r="G25" s="237" t="s">
        <v>64</v>
      </c>
      <c r="H25" s="235" t="s">
        <v>60</v>
      </c>
      <c r="I25" s="469"/>
    </row>
    <row r="26" spans="1:14" ht="19.149999999999999" customHeight="1" thickBot="1" x14ac:dyDescent="0.25">
      <c r="A26" s="800"/>
      <c r="B26" s="795"/>
      <c r="C26" s="240">
        <f>'Übersicht pro Angebot'!C22</f>
        <v>0</v>
      </c>
      <c r="D26" s="240">
        <f>'Übersicht pro Angebot'!D22</f>
        <v>0</v>
      </c>
      <c r="E26" s="770">
        <f>'Übersicht pro Angebot'!H22</f>
        <v>0</v>
      </c>
      <c r="F26" s="771"/>
      <c r="G26" s="358">
        <f>D26</f>
        <v>0</v>
      </c>
      <c r="H26" s="324">
        <f>'Übersicht pro Angebot'!K22</f>
        <v>0</v>
      </c>
      <c r="I26" s="469"/>
    </row>
    <row r="27" spans="1:14" ht="21" thickBot="1" x14ac:dyDescent="0.25">
      <c r="A27" s="238"/>
      <c r="B27" s="383"/>
      <c r="C27" s="270"/>
      <c r="D27" s="270"/>
      <c r="E27" s="273"/>
      <c r="F27" s="273"/>
      <c r="G27" s="271"/>
      <c r="H27" s="271"/>
      <c r="I27" s="272"/>
      <c r="J27" s="273"/>
      <c r="K27" s="469"/>
    </row>
    <row r="28" spans="1:14" ht="15" x14ac:dyDescent="0.2">
      <c r="A28" s="798">
        <v>5</v>
      </c>
      <c r="B28" s="792" t="s">
        <v>140</v>
      </c>
      <c r="C28" s="763" t="s">
        <v>117</v>
      </c>
      <c r="D28" s="763" t="s">
        <v>118</v>
      </c>
      <c r="E28" s="802" t="s">
        <v>144</v>
      </c>
      <c r="F28" s="803"/>
      <c r="G28" s="787"/>
      <c r="H28" s="774"/>
      <c r="I28" s="775"/>
      <c r="J28" s="774"/>
      <c r="K28" s="469"/>
    </row>
    <row r="29" spans="1:14" ht="15.75" thickBot="1" x14ac:dyDescent="0.25">
      <c r="A29" s="799"/>
      <c r="B29" s="793"/>
      <c r="C29" s="764"/>
      <c r="D29" s="764"/>
      <c r="E29" s="804"/>
      <c r="F29" s="805"/>
      <c r="G29" s="788"/>
      <c r="H29" s="774"/>
      <c r="I29" s="776"/>
      <c r="J29" s="777"/>
      <c r="K29" s="469"/>
    </row>
    <row r="30" spans="1:14" ht="15.75" thickBot="1" x14ac:dyDescent="0.25">
      <c r="A30" s="799"/>
      <c r="B30" s="794"/>
      <c r="C30" s="231" t="s">
        <v>21</v>
      </c>
      <c r="D30" s="231" t="s">
        <v>141</v>
      </c>
      <c r="E30" s="768" t="s">
        <v>60</v>
      </c>
      <c r="F30" s="769"/>
      <c r="G30" s="384"/>
      <c r="H30" s="383"/>
      <c r="I30" s="290"/>
      <c r="J30" s="291"/>
      <c r="K30" s="469"/>
    </row>
    <row r="31" spans="1:14" ht="19.149999999999999" customHeight="1" thickBot="1" x14ac:dyDescent="0.25">
      <c r="A31" s="800"/>
      <c r="B31" s="795"/>
      <c r="C31" s="359"/>
      <c r="D31" s="240">
        <f>'Übersicht pro Angebot'!D27</f>
        <v>0</v>
      </c>
      <c r="E31" s="770">
        <f>'Übersicht pro Angebot'!H27</f>
        <v>0</v>
      </c>
      <c r="F31" s="771"/>
      <c r="G31" s="292"/>
      <c r="H31" s="271"/>
      <c r="I31" s="272"/>
      <c r="J31" s="293"/>
      <c r="K31" s="469"/>
    </row>
    <row r="32" spans="1:14" ht="20.25" x14ac:dyDescent="0.2">
      <c r="A32" s="238"/>
      <c r="B32" s="383"/>
      <c r="C32" s="270"/>
      <c r="D32" s="270"/>
      <c r="E32" s="271"/>
      <c r="F32" s="273"/>
      <c r="G32" s="273"/>
      <c r="H32" s="273"/>
      <c r="I32" s="273"/>
      <c r="J32" s="271"/>
      <c r="K32" s="271"/>
      <c r="L32" s="272"/>
      <c r="M32" s="273"/>
      <c r="N32" s="469"/>
    </row>
    <row r="33" spans="1:14" ht="15" x14ac:dyDescent="0.2">
      <c r="A33" s="778"/>
      <c r="B33" s="779"/>
      <c r="C33" s="779"/>
      <c r="D33" s="779"/>
      <c r="E33" s="779"/>
      <c r="F33" s="779"/>
      <c r="G33" s="779"/>
      <c r="H33" s="779"/>
      <c r="I33" s="779"/>
      <c r="J33" s="779"/>
      <c r="K33" s="779"/>
      <c r="L33" s="779"/>
      <c r="M33" s="779"/>
      <c r="N33" s="469"/>
    </row>
    <row r="34" spans="1:14" ht="21" thickBot="1" x14ac:dyDescent="0.25">
      <c r="A34" s="463"/>
      <c r="B34" s="464"/>
      <c r="C34" s="464"/>
      <c r="D34" s="464"/>
      <c r="E34" s="464"/>
      <c r="F34" s="465"/>
      <c r="G34" s="465"/>
      <c r="H34" s="465"/>
      <c r="I34" s="463"/>
      <c r="J34" s="464"/>
      <c r="K34" s="464"/>
      <c r="L34" s="463"/>
      <c r="M34" s="469"/>
      <c r="N34" s="469"/>
    </row>
    <row r="35" spans="1:14" ht="15" x14ac:dyDescent="0.2">
      <c r="A35" s="470"/>
      <c r="B35" s="471"/>
      <c r="C35" s="471"/>
      <c r="D35" s="471"/>
      <c r="E35" s="471"/>
      <c r="F35" s="471"/>
      <c r="G35" s="472"/>
      <c r="H35" s="473"/>
      <c r="I35" s="474"/>
      <c r="J35" s="475"/>
      <c r="K35" s="475"/>
      <c r="L35" s="476"/>
      <c r="M35" s="475"/>
      <c r="N35" s="477"/>
    </row>
    <row r="36" spans="1:14" ht="28.5" x14ac:dyDescent="0.2">
      <c r="A36" s="796" t="s">
        <v>110</v>
      </c>
      <c r="B36" s="797"/>
      <c r="C36" s="478"/>
      <c r="D36" s="478"/>
      <c r="E36" s="478"/>
      <c r="F36" s="479"/>
      <c r="G36" s="480"/>
      <c r="H36" s="479"/>
      <c r="I36" s="481" t="s">
        <v>57</v>
      </c>
      <c r="J36" s="482"/>
      <c r="K36" s="483"/>
      <c r="L36" s="484"/>
      <c r="M36" s="485"/>
      <c r="N36" s="486"/>
    </row>
    <row r="37" spans="1:14" ht="15" x14ac:dyDescent="0.2">
      <c r="A37" s="487"/>
      <c r="B37" s="488"/>
      <c r="C37" s="488"/>
      <c r="D37" s="488"/>
      <c r="E37" s="488"/>
      <c r="F37" s="488"/>
      <c r="G37" s="489"/>
      <c r="H37" s="488"/>
      <c r="I37" s="490"/>
      <c r="J37" s="485"/>
      <c r="K37" s="491"/>
      <c r="L37" s="484"/>
      <c r="M37" s="485"/>
      <c r="N37" s="492"/>
    </row>
    <row r="38" spans="1:14" ht="15" x14ac:dyDescent="0.2">
      <c r="A38" s="820" t="s">
        <v>177</v>
      </c>
      <c r="B38" s="821"/>
      <c r="C38" s="821"/>
      <c r="D38" s="821"/>
      <c r="E38" s="493"/>
      <c r="F38" s="493"/>
      <c r="G38" s="494"/>
      <c r="H38" s="493"/>
      <c r="I38" s="786" t="s">
        <v>154</v>
      </c>
      <c r="J38" s="767"/>
      <c r="K38" s="495"/>
      <c r="L38" s="496" t="s">
        <v>155</v>
      </c>
      <c r="M38" s="497"/>
      <c r="N38" s="498"/>
    </row>
    <row r="39" spans="1:14" ht="15" x14ac:dyDescent="0.2">
      <c r="A39" s="499"/>
      <c r="B39" s="500"/>
      <c r="C39" s="500"/>
      <c r="D39" s="500"/>
      <c r="E39" s="500"/>
      <c r="F39" s="500"/>
      <c r="G39" s="501"/>
      <c r="H39" s="500"/>
      <c r="I39" s="502"/>
      <c r="J39" s="503"/>
      <c r="K39" s="504"/>
      <c r="L39" s="484"/>
      <c r="M39" s="497"/>
      <c r="N39" s="498"/>
    </row>
    <row r="40" spans="1:14" ht="15" x14ac:dyDescent="0.2">
      <c r="A40" s="499"/>
      <c r="B40" s="500"/>
      <c r="C40" s="500"/>
      <c r="D40" s="500"/>
      <c r="E40" s="500"/>
      <c r="F40" s="500"/>
      <c r="G40" s="501"/>
      <c r="H40" s="500"/>
      <c r="I40" s="502"/>
      <c r="J40" s="503"/>
      <c r="K40" s="504"/>
      <c r="L40" s="484"/>
      <c r="M40" s="497"/>
      <c r="N40" s="498"/>
    </row>
    <row r="41" spans="1:14" ht="15" x14ac:dyDescent="0.2">
      <c r="A41" s="505"/>
      <c r="B41" s="230"/>
      <c r="C41" s="506"/>
      <c r="D41" s="506"/>
      <c r="E41" s="230"/>
      <c r="F41" s="230"/>
      <c r="G41" s="507"/>
      <c r="H41" s="230"/>
      <c r="I41" s="502"/>
      <c r="J41" s="503"/>
      <c r="K41" s="504"/>
      <c r="L41" s="508"/>
      <c r="M41" s="508"/>
      <c r="N41" s="509"/>
    </row>
    <row r="42" spans="1:14" ht="15" x14ac:dyDescent="0.2">
      <c r="A42" s="505"/>
      <c r="B42" s="230"/>
      <c r="C42" s="478"/>
      <c r="D42" s="478"/>
      <c r="E42" s="230"/>
      <c r="F42" s="230"/>
      <c r="G42" s="507"/>
      <c r="H42" s="230"/>
      <c r="I42" s="815" t="s">
        <v>109</v>
      </c>
      <c r="J42" s="816"/>
      <c r="K42" s="244"/>
      <c r="L42" s="817" t="s">
        <v>109</v>
      </c>
      <c r="M42" s="818"/>
      <c r="N42" s="819"/>
    </row>
    <row r="43" spans="1:14" ht="15" x14ac:dyDescent="0.2">
      <c r="A43" s="505"/>
      <c r="B43" s="230"/>
      <c r="C43" s="478"/>
      <c r="D43" s="478"/>
      <c r="E43" s="478"/>
      <c r="F43" s="230"/>
      <c r="G43" s="507"/>
      <c r="H43" s="230"/>
      <c r="I43" s="360"/>
      <c r="J43" s="361"/>
      <c r="K43" s="245"/>
      <c r="L43" s="484"/>
      <c r="M43" s="510"/>
      <c r="N43" s="239"/>
    </row>
    <row r="44" spans="1:14" ht="15" x14ac:dyDescent="0.2">
      <c r="A44" s="505"/>
      <c r="B44" s="230"/>
      <c r="C44" s="506"/>
      <c r="D44" s="506"/>
      <c r="E44" s="506"/>
      <c r="F44" s="230"/>
      <c r="G44" s="507"/>
      <c r="H44" s="230"/>
      <c r="I44" s="502"/>
      <c r="J44" s="503"/>
      <c r="K44" s="504"/>
      <c r="L44" s="484"/>
      <c r="M44" s="497"/>
      <c r="N44" s="498"/>
    </row>
    <row r="45" spans="1:14" ht="15" x14ac:dyDescent="0.2">
      <c r="A45" s="511" t="s">
        <v>168</v>
      </c>
      <c r="B45" s="459"/>
      <c r="C45" s="500"/>
      <c r="D45" s="500"/>
      <c r="E45" s="512"/>
      <c r="F45" s="230"/>
      <c r="G45" s="501"/>
      <c r="H45" s="500"/>
      <c r="I45" s="505"/>
      <c r="J45" s="230"/>
      <c r="K45" s="504"/>
      <c r="L45" s="484"/>
      <c r="M45" s="497"/>
      <c r="N45" s="513"/>
    </row>
    <row r="46" spans="1:14" ht="15" x14ac:dyDescent="0.2">
      <c r="A46" s="511" t="s">
        <v>187</v>
      </c>
      <c r="B46" s="459"/>
      <c r="C46" s="478"/>
      <c r="D46" s="478"/>
      <c r="E46" s="512"/>
      <c r="F46" s="230"/>
      <c r="G46" s="501"/>
      <c r="H46" s="500"/>
      <c r="I46" s="505"/>
      <c r="J46" s="230"/>
      <c r="K46" s="245"/>
      <c r="L46" s="484"/>
      <c r="M46" s="822"/>
      <c r="N46" s="823"/>
    </row>
    <row r="47" spans="1:14" ht="15" x14ac:dyDescent="0.2">
      <c r="A47" s="499"/>
      <c r="B47" s="478"/>
      <c r="C47" s="478"/>
      <c r="D47" s="478"/>
      <c r="E47" s="230"/>
      <c r="F47" s="500"/>
      <c r="G47" s="501"/>
      <c r="H47" s="500"/>
      <c r="I47" s="502"/>
      <c r="J47" s="503"/>
      <c r="K47" s="245"/>
      <c r="L47" s="484"/>
      <c r="M47" s="514"/>
      <c r="N47" s="515"/>
    </row>
    <row r="48" spans="1:14" ht="15" x14ac:dyDescent="0.2">
      <c r="A48" s="499"/>
      <c r="B48" s="478"/>
      <c r="C48" s="478"/>
      <c r="D48" s="478"/>
      <c r="E48" s="230"/>
      <c r="F48" s="500"/>
      <c r="G48" s="501"/>
      <c r="H48" s="500"/>
      <c r="I48" s="815" t="s">
        <v>109</v>
      </c>
      <c r="J48" s="816"/>
      <c r="K48" s="244"/>
      <c r="L48" s="817" t="s">
        <v>109</v>
      </c>
      <c r="M48" s="818"/>
      <c r="N48" s="819"/>
    </row>
    <row r="49" spans="1:14" ht="15" x14ac:dyDescent="0.2">
      <c r="A49" s="499"/>
      <c r="B49" s="500"/>
      <c r="C49" s="500"/>
      <c r="D49" s="500"/>
      <c r="E49" s="500"/>
      <c r="F49" s="500"/>
      <c r="G49" s="501"/>
      <c r="H49" s="500"/>
      <c r="I49" s="246"/>
      <c r="J49" s="245"/>
      <c r="K49" s="247"/>
      <c r="L49" s="484"/>
      <c r="M49" s="497"/>
      <c r="N49" s="239"/>
    </row>
    <row r="50" spans="1:14" ht="15.75" thickBot="1" x14ac:dyDescent="0.25">
      <c r="A50" s="516"/>
      <c r="B50" s="517"/>
      <c r="C50" s="517"/>
      <c r="D50" s="517"/>
      <c r="E50" s="517"/>
      <c r="F50" s="517"/>
      <c r="G50" s="518"/>
      <c r="H50" s="500"/>
      <c r="I50" s="519"/>
      <c r="J50" s="520"/>
      <c r="K50" s="521"/>
      <c r="L50" s="522"/>
      <c r="M50" s="523"/>
      <c r="N50" s="524"/>
    </row>
  </sheetData>
  <sheetProtection algorithmName="SHA-512" hashValue="sRNqvHs4C6iFZCMbbzD0LJnjio13rYv0ZhzPOUg5sJnXym1DX6Yxz29hIFnqulv+MIglO9l5oHe4owLvy/kK7w==" saltValue="ixIi+CSvig7UbyD1ipGpyw==" spinCount="100000" sheet="1" objects="1" scenarios="1"/>
  <mergeCells count="60">
    <mergeCell ref="I48:J48"/>
    <mergeCell ref="L48:N48"/>
    <mergeCell ref="I28:I29"/>
    <mergeCell ref="J28:J29"/>
    <mergeCell ref="E30:F30"/>
    <mergeCell ref="E31:F31"/>
    <mergeCell ref="A33:M33"/>
    <mergeCell ref="A36:B36"/>
    <mergeCell ref="A38:D38"/>
    <mergeCell ref="I38:J38"/>
    <mergeCell ref="I42:J42"/>
    <mergeCell ref="L42:N42"/>
    <mergeCell ref="M46:N46"/>
    <mergeCell ref="G23:G24"/>
    <mergeCell ref="H23:H24"/>
    <mergeCell ref="E25:F25"/>
    <mergeCell ref="E26:F26"/>
    <mergeCell ref="A28:A31"/>
    <mergeCell ref="B28:B31"/>
    <mergeCell ref="C28:C29"/>
    <mergeCell ref="D28:D29"/>
    <mergeCell ref="E28:F29"/>
    <mergeCell ref="G28:G29"/>
    <mergeCell ref="H28:H29"/>
    <mergeCell ref="A23:A26"/>
    <mergeCell ref="B23:B26"/>
    <mergeCell ref="C23:C24"/>
    <mergeCell ref="D23:D24"/>
    <mergeCell ref="E23:F24"/>
    <mergeCell ref="G18:G19"/>
    <mergeCell ref="H18:H19"/>
    <mergeCell ref="E20:F20"/>
    <mergeCell ref="E21:F21"/>
    <mergeCell ref="A13:A16"/>
    <mergeCell ref="B13:B16"/>
    <mergeCell ref="C13:C14"/>
    <mergeCell ref="E15:F15"/>
    <mergeCell ref="E16:F16"/>
    <mergeCell ref="A18:A21"/>
    <mergeCell ref="B18:B21"/>
    <mergeCell ref="C18:C19"/>
    <mergeCell ref="D18:D19"/>
    <mergeCell ref="E18:F19"/>
    <mergeCell ref="D13:D14"/>
    <mergeCell ref="E13:F14"/>
    <mergeCell ref="G1:M1"/>
    <mergeCell ref="C5:M5"/>
    <mergeCell ref="E7:F7"/>
    <mergeCell ref="G7:H7"/>
    <mergeCell ref="G8:G9"/>
    <mergeCell ref="H8:H9"/>
    <mergeCell ref="G13:G14"/>
    <mergeCell ref="H13:H14"/>
    <mergeCell ref="A8:A11"/>
    <mergeCell ref="B8:B11"/>
    <mergeCell ref="C8:C9"/>
    <mergeCell ref="D8:D9"/>
    <mergeCell ref="E8:F9"/>
    <mergeCell ref="E10:F10"/>
    <mergeCell ref="E11:F11"/>
  </mergeCells>
  <conditionalFormatting sqref="E31">
    <cfRule type="cellIs" dxfId="0" priority="1" stopIfTrue="1" operator="greaterThan">
      <formula>158</formula>
    </cfRule>
  </conditionalFormatting>
  <pageMargins left="0.93" right="0.7" top="0.78740157499999996" bottom="0.78740157499999996"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3"/>
  <sheetViews>
    <sheetView showGridLines="0" topLeftCell="A7" zoomScaleNormal="100" workbookViewId="0">
      <selection activeCell="A21" sqref="A21:B21"/>
    </sheetView>
  </sheetViews>
  <sheetFormatPr baseColWidth="10" defaultColWidth="11.42578125" defaultRowHeight="12.75" x14ac:dyDescent="0.2"/>
  <cols>
    <col min="1" max="1" width="23.7109375" style="541" customWidth="1"/>
    <col min="2" max="2" width="14.7109375" style="541" customWidth="1"/>
    <col min="3" max="3" width="25" style="541" customWidth="1"/>
    <col min="4" max="4" width="19.7109375" style="541" customWidth="1"/>
    <col min="5" max="5" width="18.7109375" style="541" customWidth="1"/>
    <col min="6" max="9" width="11.42578125" style="542"/>
    <col min="10" max="16384" width="11.42578125" style="541"/>
  </cols>
  <sheetData>
    <row r="1" spans="1:5" ht="16.5" customHeight="1" x14ac:dyDescent="0.2">
      <c r="A1" s="540" t="s">
        <v>263</v>
      </c>
    </row>
    <row r="2" spans="1:5" ht="16.5" customHeight="1" x14ac:dyDescent="0.2">
      <c r="A2" s="540" t="s">
        <v>173</v>
      </c>
    </row>
    <row r="3" spans="1:5" ht="16.5" customHeight="1" x14ac:dyDescent="0.2">
      <c r="A3" s="540" t="s">
        <v>264</v>
      </c>
    </row>
    <row r="4" spans="1:5" ht="16.5" customHeight="1" x14ac:dyDescent="0.2">
      <c r="A4" s="540" t="s">
        <v>265</v>
      </c>
      <c r="B4" s="543"/>
      <c r="C4" s="543"/>
      <c r="D4" s="543"/>
      <c r="E4" s="543"/>
    </row>
    <row r="5" spans="1:5" ht="16.5" customHeight="1" x14ac:dyDescent="0.2">
      <c r="A5" s="540" t="s">
        <v>266</v>
      </c>
      <c r="B5" s="544"/>
      <c r="C5" s="544"/>
      <c r="D5" s="544"/>
      <c r="E5" s="544"/>
    </row>
    <row r="6" spans="1:5" ht="16.5" customHeight="1" x14ac:dyDescent="0.2">
      <c r="A6" s="540"/>
      <c r="B6" s="544"/>
      <c r="C6" s="544"/>
      <c r="D6" s="544"/>
      <c r="E6" s="544"/>
    </row>
    <row r="7" spans="1:5" ht="27.75" customHeight="1" x14ac:dyDescent="0.2">
      <c r="A7" s="545" t="s">
        <v>267</v>
      </c>
      <c r="B7" s="544"/>
      <c r="C7" s="544"/>
      <c r="D7" s="544"/>
      <c r="E7" s="544"/>
    </row>
    <row r="8" spans="1:5" ht="27.75" customHeight="1" x14ac:dyDescent="0.2">
      <c r="A8" s="545"/>
      <c r="B8" s="544"/>
      <c r="C8" s="544"/>
      <c r="D8" s="544"/>
      <c r="E8" s="544"/>
    </row>
    <row r="9" spans="1:5" ht="22.5" customHeight="1" x14ac:dyDescent="0.2">
      <c r="A9" s="546" t="s">
        <v>112</v>
      </c>
      <c r="B9" s="544"/>
      <c r="C9" s="824" t="s">
        <v>277</v>
      </c>
      <c r="D9" s="825"/>
      <c r="E9" s="542"/>
    </row>
    <row r="10" spans="1:5" ht="3.6" customHeight="1" x14ac:dyDescent="0.2">
      <c r="A10" s="542"/>
      <c r="B10" s="542"/>
      <c r="C10" s="547"/>
      <c r="D10" s="547"/>
      <c r="E10" s="542"/>
    </row>
    <row r="11" spans="1:5" ht="16.899999999999999" customHeight="1" x14ac:dyDescent="0.2">
      <c r="A11" s="826" t="s">
        <v>268</v>
      </c>
      <c r="C11" s="827">
        <f>Deckblatt!A15</f>
        <v>0</v>
      </c>
      <c r="D11" s="828"/>
      <c r="E11" s="542"/>
    </row>
    <row r="12" spans="1:5" ht="16.899999999999999" customHeight="1" x14ac:dyDescent="0.2">
      <c r="A12" s="826"/>
      <c r="C12" s="829">
        <f>Stammdaten!B6</f>
        <v>0</v>
      </c>
      <c r="D12" s="830"/>
      <c r="E12" s="542"/>
    </row>
    <row r="13" spans="1:5" ht="16.899999999999999" customHeight="1" x14ac:dyDescent="0.2">
      <c r="A13" s="826"/>
      <c r="C13" s="829" t="str">
        <f>Stammdaten!B8 &amp; " " &amp; Stammdaten!B10</f>
        <v xml:space="preserve"> </v>
      </c>
      <c r="D13" s="830"/>
      <c r="E13" s="542"/>
    </row>
    <row r="14" spans="1:5" ht="16.899999999999999" customHeight="1" x14ac:dyDescent="0.2">
      <c r="A14" s="826"/>
      <c r="C14" s="831"/>
      <c r="D14" s="832"/>
      <c r="E14" s="542"/>
    </row>
    <row r="15" spans="1:5" ht="22.9" customHeight="1" x14ac:dyDescent="0.2">
      <c r="A15" s="546"/>
      <c r="C15" s="548"/>
      <c r="D15" s="549"/>
      <c r="E15" s="542"/>
    </row>
    <row r="16" spans="1:5" ht="18.75" customHeight="1" x14ac:dyDescent="0.2">
      <c r="A16" s="546" t="s">
        <v>269</v>
      </c>
      <c r="C16" s="542"/>
      <c r="D16" s="542"/>
      <c r="E16" s="542"/>
    </row>
    <row r="17" spans="1:9" ht="16.5" customHeight="1" x14ac:dyDescent="0.2">
      <c r="A17" s="550" t="s">
        <v>10</v>
      </c>
      <c r="B17" s="835">
        <f>Stammdaten!B28</f>
        <v>0</v>
      </c>
      <c r="C17" s="836"/>
      <c r="D17" s="837"/>
      <c r="E17" s="542"/>
    </row>
    <row r="18" spans="1:9" ht="16.5" customHeight="1" x14ac:dyDescent="0.2">
      <c r="A18" s="550" t="s">
        <v>11</v>
      </c>
      <c r="B18" s="835">
        <f>Stammdaten!B29</f>
        <v>0</v>
      </c>
      <c r="C18" s="836"/>
      <c r="D18" s="837"/>
      <c r="E18" s="542"/>
    </row>
    <row r="19" spans="1:9" ht="16.5" customHeight="1" x14ac:dyDescent="0.2">
      <c r="A19" s="550" t="s">
        <v>12</v>
      </c>
      <c r="B19" s="835">
        <f>Stammdaten!B30</f>
        <v>0</v>
      </c>
      <c r="C19" s="836"/>
      <c r="D19" s="837"/>
      <c r="E19" s="542"/>
    </row>
    <row r="20" spans="1:9" ht="16.5" customHeight="1" x14ac:dyDescent="0.2">
      <c r="A20" s="550" t="s">
        <v>13</v>
      </c>
      <c r="B20" s="835">
        <f>Stammdaten!B31</f>
        <v>0</v>
      </c>
      <c r="C20" s="836"/>
      <c r="D20" s="837"/>
      <c r="E20" s="542"/>
    </row>
    <row r="21" spans="1:9" ht="22.9" customHeight="1" x14ac:dyDescent="0.2">
      <c r="A21" s="838"/>
      <c r="B21" s="839"/>
      <c r="C21" s="547"/>
      <c r="D21" s="547"/>
      <c r="E21" s="542"/>
    </row>
    <row r="22" spans="1:9" ht="30" customHeight="1" x14ac:dyDescent="0.2">
      <c r="A22" s="551" t="s">
        <v>270</v>
      </c>
      <c r="B22" s="552" t="s">
        <v>197</v>
      </c>
      <c r="C22" s="551" t="s">
        <v>271</v>
      </c>
      <c r="D22" s="553"/>
      <c r="E22" s="547"/>
      <c r="F22" s="547"/>
      <c r="I22" s="541"/>
    </row>
    <row r="23" spans="1:9" ht="27.75" customHeight="1" x14ac:dyDescent="0.2">
      <c r="A23" s="554" t="s">
        <v>272</v>
      </c>
      <c r="B23" s="555">
        <v>363500000</v>
      </c>
      <c r="C23" s="556" t="b">
        <f>IF('Deckblatt Rev'!A4="I. Heimann","irene.heimann@be.ch",IF('Deckblatt Rev'!A4="S. Martinelli","silvan.martinelli@be.ch",IF('Deckblatt Rev'!A4="R. Obrist","remy.obrist@be.ch",IF('Deckblatt Rev'!A4="C. Schumacher","christian.schumacher@be.ch"))))</f>
        <v>0</v>
      </c>
      <c r="D23" s="553"/>
      <c r="E23" s="547"/>
      <c r="F23" s="547"/>
      <c r="I23" s="541"/>
    </row>
    <row r="24" spans="1:9" ht="3.6" customHeight="1" x14ac:dyDescent="0.2">
      <c r="A24" s="542"/>
      <c r="B24" s="542"/>
      <c r="C24" s="542"/>
      <c r="D24" s="542"/>
      <c r="E24" s="542"/>
    </row>
    <row r="25" spans="1:9" ht="22.9" customHeight="1" x14ac:dyDescent="0.2">
      <c r="A25" s="542"/>
      <c r="B25" s="542"/>
      <c r="C25" s="542"/>
      <c r="D25" s="542"/>
      <c r="E25" s="542"/>
    </row>
    <row r="26" spans="1:9" ht="24" customHeight="1" x14ac:dyDescent="0.2">
      <c r="A26" s="551" t="s">
        <v>273</v>
      </c>
      <c r="B26" s="551" t="s">
        <v>274</v>
      </c>
      <c r="C26" s="557"/>
      <c r="D26" s="542"/>
      <c r="E26" s="542"/>
    </row>
    <row r="27" spans="1:9" ht="27.6" customHeight="1" x14ac:dyDescent="0.2">
      <c r="A27" s="558">
        <v>44931</v>
      </c>
      <c r="B27" s="559">
        <f>A27+10</f>
        <v>44941</v>
      </c>
      <c r="C27" s="560"/>
      <c r="D27" s="542"/>
      <c r="E27" s="542"/>
    </row>
    <row r="28" spans="1:9" ht="3.6" customHeight="1" x14ac:dyDescent="0.2">
      <c r="A28" s="542"/>
      <c r="B28" s="542"/>
      <c r="C28" s="542"/>
      <c r="D28" s="542"/>
      <c r="E28" s="542"/>
    </row>
    <row r="29" spans="1:9" ht="24.75" customHeight="1" x14ac:dyDescent="0.2">
      <c r="A29" s="840" t="s">
        <v>275</v>
      </c>
      <c r="B29" s="841"/>
      <c r="C29" s="841"/>
      <c r="D29" s="561" t="s">
        <v>101</v>
      </c>
      <c r="E29" s="548"/>
    </row>
    <row r="30" spans="1:9" ht="23.25" customHeight="1" x14ac:dyDescent="0.2">
      <c r="A30" s="833" t="str">
        <f>IF(C9="","",C9)</f>
        <v>Vorschusszahlung zum Leistungsvertrag 2024</v>
      </c>
      <c r="B30" s="834"/>
      <c r="C30" s="834"/>
      <c r="D30" s="562">
        <v>0</v>
      </c>
      <c r="E30" s="548"/>
    </row>
    <row r="31" spans="1:9" ht="22.9" customHeight="1" x14ac:dyDescent="0.2">
      <c r="A31" s="537"/>
      <c r="B31" s="563"/>
      <c r="C31" s="564"/>
      <c r="D31" s="565"/>
      <c r="E31" s="565"/>
    </row>
    <row r="32" spans="1:9" ht="18.75" customHeight="1" x14ac:dyDescent="0.2">
      <c r="A32" s="566" t="s">
        <v>276</v>
      </c>
      <c r="B32" s="563"/>
      <c r="C32" s="567">
        <f>'Deckblatt Rev'!A4</f>
        <v>0</v>
      </c>
      <c r="D32" s="568">
        <f ca="1">TODAY()</f>
        <v>45197</v>
      </c>
      <c r="E32" s="542"/>
    </row>
    <row r="33" spans="1:5" x14ac:dyDescent="0.2">
      <c r="A33" s="542"/>
      <c r="B33" s="542"/>
      <c r="C33" s="542"/>
      <c r="D33" s="542"/>
      <c r="E33" s="542"/>
    </row>
  </sheetData>
  <sheetProtection algorithmName="SHA-512" hashValue="QBjam/h9eqvHsJCid7DHt/JDO0PMwk5kKxv4NqVOaGx+ypWby0L3gxP9x6sSpewMPjCaKLw83Qsgmb+MLcYSug==" saltValue="4z1G9vdojcmHO+5JFNpPHA==" spinCount="100000" sheet="1" objects="1" scenarios="1"/>
  <mergeCells count="13">
    <mergeCell ref="A30:C30"/>
    <mergeCell ref="B17:D17"/>
    <mergeCell ref="B18:D18"/>
    <mergeCell ref="B19:D19"/>
    <mergeCell ref="B20:D20"/>
    <mergeCell ref="A21:B21"/>
    <mergeCell ref="A29:C29"/>
    <mergeCell ref="C9:D9"/>
    <mergeCell ref="A11:A14"/>
    <mergeCell ref="C11:D11"/>
    <mergeCell ref="C12:D12"/>
    <mergeCell ref="C13:D13"/>
    <mergeCell ref="C14:D14"/>
  </mergeCells>
  <pageMargins left="0.45" right="0.39" top="0.62" bottom="0.59" header="0.23"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5:I34"/>
  <sheetViews>
    <sheetView showGridLines="0" tabSelected="1" zoomScaleNormal="100" workbookViewId="0">
      <selection activeCell="A15" sqref="A15"/>
    </sheetView>
  </sheetViews>
  <sheetFormatPr baseColWidth="10" defaultRowHeight="12.75" x14ac:dyDescent="0.2"/>
  <cols>
    <col min="1" max="1" width="73.28515625" customWidth="1"/>
    <col min="2" max="2" width="0" style="16" hidden="1" customWidth="1"/>
    <col min="3" max="9" width="11.42578125" style="40"/>
  </cols>
  <sheetData>
    <row r="5" spans="1:4" ht="33.75" x14ac:dyDescent="0.5">
      <c r="A5" s="136" t="s">
        <v>171</v>
      </c>
    </row>
    <row r="7" spans="1:4" ht="33.75" x14ac:dyDescent="0.5">
      <c r="A7" s="353">
        <v>2024</v>
      </c>
      <c r="B7" s="16">
        <v>2011</v>
      </c>
    </row>
    <row r="8" spans="1:4" ht="16.5" customHeight="1" x14ac:dyDescent="0.5">
      <c r="A8" s="136"/>
    </row>
    <row r="9" spans="1:4" ht="27.75" customHeight="1" x14ac:dyDescent="0.2">
      <c r="A9" s="308" t="s">
        <v>147</v>
      </c>
    </row>
    <row r="10" spans="1:4" ht="20.25" customHeight="1" x14ac:dyDescent="0.2">
      <c r="A10" s="308"/>
    </row>
    <row r="11" spans="1:4" ht="18" x14ac:dyDescent="0.25">
      <c r="A11" s="19" t="s">
        <v>163</v>
      </c>
      <c r="D11" s="352"/>
    </row>
    <row r="12" spans="1:4" ht="18" x14ac:dyDescent="0.25">
      <c r="A12" s="19"/>
    </row>
    <row r="13" spans="1:4" x14ac:dyDescent="0.2">
      <c r="A13" s="1"/>
    </row>
    <row r="14" spans="1:4" ht="31.5" customHeight="1" x14ac:dyDescent="0.25">
      <c r="A14" s="2" t="s">
        <v>2</v>
      </c>
    </row>
    <row r="15" spans="1:4" ht="24.75" customHeight="1" x14ac:dyDescent="0.2">
      <c r="A15" s="18"/>
    </row>
    <row r="16" spans="1:4" ht="15.75" customHeight="1" x14ac:dyDescent="0.2">
      <c r="A16" s="43"/>
    </row>
    <row r="17" spans="1:2" ht="15.75" customHeight="1" x14ac:dyDescent="0.25">
      <c r="A17" s="2" t="s">
        <v>59</v>
      </c>
    </row>
    <row r="18" spans="1:2" ht="24.75" customHeight="1" x14ac:dyDescent="0.2">
      <c r="A18" s="17"/>
      <c r="B18" s="16">
        <v>1</v>
      </c>
    </row>
    <row r="19" spans="1:2" ht="17.25" customHeight="1" x14ac:dyDescent="0.2">
      <c r="A19" s="1"/>
      <c r="B19" s="16">
        <v>2</v>
      </c>
    </row>
    <row r="20" spans="1:2" ht="15.75" x14ac:dyDescent="0.25">
      <c r="A20" s="2" t="s">
        <v>0</v>
      </c>
      <c r="B20" s="16">
        <v>3</v>
      </c>
    </row>
    <row r="21" spans="1:2" ht="25.5" customHeight="1" x14ac:dyDescent="0.2">
      <c r="A21" s="3"/>
      <c r="B21" s="16">
        <v>4</v>
      </c>
    </row>
    <row r="22" spans="1:2" x14ac:dyDescent="0.2">
      <c r="B22" s="16">
        <v>5</v>
      </c>
    </row>
    <row r="23" spans="1:2" x14ac:dyDescent="0.2">
      <c r="B23" s="16">
        <v>6</v>
      </c>
    </row>
    <row r="24" spans="1:2" x14ac:dyDescent="0.2">
      <c r="B24" s="16">
        <v>7</v>
      </c>
    </row>
    <row r="25" spans="1:2" x14ac:dyDescent="0.2">
      <c r="B25" s="16">
        <v>8</v>
      </c>
    </row>
    <row r="26" spans="1:2" x14ac:dyDescent="0.2">
      <c r="B26" s="16">
        <v>9</v>
      </c>
    </row>
    <row r="27" spans="1:2" x14ac:dyDescent="0.2">
      <c r="B27" s="16">
        <v>10</v>
      </c>
    </row>
    <row r="28" spans="1:2" x14ac:dyDescent="0.2">
      <c r="B28" s="16">
        <v>11</v>
      </c>
    </row>
    <row r="29" spans="1:2" x14ac:dyDescent="0.2">
      <c r="B29" s="16">
        <v>12</v>
      </c>
    </row>
    <row r="34" spans="1:1" x14ac:dyDescent="0.2">
      <c r="A34" s="1"/>
    </row>
  </sheetData>
  <sheetProtection algorithmName="SHA-512" hashValue="n98PSPF00lvkDLLmbJRwyhm3ZHqSzfjlJ2XdUzyWeyqpofMS5EVzT0UpRhZcFgVT4TnJ2j3IuvPQW8GpZpmEFQ==" saltValue="dxcN0W8oZcrdHB2+1sXG1Q==" spinCount="100000" sheet="1" selectLockedCells="1"/>
  <customSheetViews>
    <customSheetView guid="{9DC15D43-DB91-4026-B1BA-B1C8C851D0CB}" showGridLines="0" hiddenColumns="1">
      <selection activeCell="A32" sqref="A32"/>
      <pageMargins left="0.78740157480314965" right="0.78740157480314965" top="0.98425196850393704" bottom="0.98425196850393704" header="0.51181102362204722" footer="0.51181102362204722"/>
      <printOptions horizontalCentered="1" verticalCentered="1"/>
      <pageSetup paperSize="9" firstPageNumber="0" orientation="portrait" r:id="rId1"/>
      <headerFooter alignWithMargins="0">
        <oddFooter>&amp;RJuli 2012/V0</oddFooter>
      </headerFooter>
    </customSheetView>
    <customSheetView guid="{F5ADE00B-8571-46B4-9428-64D54163C2F4}" showGridLines="0" hiddenColumns="1">
      <selection activeCell="A32" sqref="A32"/>
      <pageMargins left="0.78740157480314965" right="0.78740157480314965" top="0.98425196850393704" bottom="0.98425196850393704" header="0.51181102362204722" footer="0.51181102362204722"/>
      <printOptions horizontalCentered="1" verticalCentered="1"/>
      <pageSetup paperSize="9" firstPageNumber="0" orientation="portrait" r:id="rId2"/>
      <headerFooter alignWithMargins="0">
        <oddFooter>&amp;RJuli 2012/V0</oddFooter>
      </headerFooter>
    </customSheetView>
  </customSheetViews>
  <phoneticPr fontId="39" type="noConversion"/>
  <dataValidations count="2">
    <dataValidation type="textLength" operator="lessThan" allowBlank="1" showErrorMessage="1" errorTitle="Anzahl Zeichen begrenzt" error="Die Eingabe ist auf 60 Zeichen beschränkt" sqref="A15:A16">
      <formula1>61</formula1>
      <formula2>0</formula2>
    </dataValidation>
    <dataValidation type="list" allowBlank="1" showInputMessage="1" showErrorMessage="1" sqref="A18">
      <formula1>$B$18:$B$29</formula1>
    </dataValidation>
  </dataValidations>
  <printOptions horizontalCentered="1" verticalCentered="1"/>
  <pageMargins left="0.78740157480314965" right="0.78740157480314965" top="0.98425196850393704" bottom="0.98425196850393704" header="0.51181102362204722" footer="0.51181102362204722"/>
  <pageSetup paperSize="9" firstPageNumber="0" orientation="portrait" r:id="rId3"/>
  <headerFooter alignWithMargins="0">
    <oddFooter>&amp;RJuli 2023 / V0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34"/>
  <sheetViews>
    <sheetView showGridLines="0" zoomScaleNormal="100" workbookViewId="0">
      <selection activeCell="B6" sqref="B6"/>
    </sheetView>
  </sheetViews>
  <sheetFormatPr baseColWidth="10" defaultColWidth="11.42578125" defaultRowHeight="15" x14ac:dyDescent="0.2"/>
  <cols>
    <col min="1" max="1" width="33.7109375" style="4" customWidth="1"/>
    <col min="2" max="2" width="50.28515625" style="4" customWidth="1"/>
    <col min="3" max="3" width="11.42578125" style="4"/>
    <col min="4" max="4" width="49.7109375" style="4" hidden="1" customWidth="1"/>
    <col min="5" max="5" width="9.42578125" style="4" customWidth="1"/>
    <col min="6" max="6" width="29.42578125" style="4" customWidth="1"/>
    <col min="7" max="16384" width="11.42578125" style="4"/>
  </cols>
  <sheetData>
    <row r="1" spans="1:5" ht="20.25" x14ac:dyDescent="0.2">
      <c r="A1" s="5" t="s">
        <v>1</v>
      </c>
      <c r="B1" s="30" t="str">
        <f>IF(Deckblatt!$A$21="","",Deckblatt!$A$21)</f>
        <v/>
      </c>
      <c r="C1" s="253"/>
      <c r="E1" s="31"/>
    </row>
    <row r="2" spans="1:5" ht="20.25" x14ac:dyDescent="0.2">
      <c r="A2" s="6"/>
    </row>
    <row r="3" spans="1:5" s="8" customFormat="1" ht="18" x14ac:dyDescent="0.2">
      <c r="A3" s="32" t="s">
        <v>2</v>
      </c>
      <c r="B3" s="7" t="str">
        <f>IF(Deckblatt!A15="","",Deckblatt!A15)</f>
        <v/>
      </c>
    </row>
    <row r="4" spans="1:5" ht="15" customHeight="1" x14ac:dyDescent="0.2">
      <c r="A4" s="33"/>
      <c r="B4" s="33"/>
    </row>
    <row r="5" spans="1:5" ht="15" customHeight="1" x14ac:dyDescent="0.2">
      <c r="A5" s="33"/>
      <c r="B5" s="33"/>
    </row>
    <row r="6" spans="1:5" s="8" customFormat="1" ht="18" customHeight="1" x14ac:dyDescent="0.2">
      <c r="A6" s="32" t="s">
        <v>3</v>
      </c>
      <c r="B6" s="9"/>
    </row>
    <row r="7" spans="1:5" ht="15" customHeight="1" x14ac:dyDescent="0.2">
      <c r="A7" s="33"/>
      <c r="B7" s="33"/>
    </row>
    <row r="8" spans="1:5" ht="18.75" customHeight="1" x14ac:dyDescent="0.2">
      <c r="A8" s="32" t="s">
        <v>4</v>
      </c>
      <c r="B8" s="10"/>
    </row>
    <row r="9" spans="1:5" ht="15" customHeight="1" x14ac:dyDescent="0.2">
      <c r="A9" s="33"/>
      <c r="B9" s="33"/>
    </row>
    <row r="10" spans="1:5" ht="18.75" customHeight="1" x14ac:dyDescent="0.2">
      <c r="A10" s="32" t="s">
        <v>5</v>
      </c>
      <c r="B10" s="9"/>
    </row>
    <row r="11" spans="1:5" ht="15" customHeight="1" x14ac:dyDescent="0.2">
      <c r="A11" s="34"/>
      <c r="B11" s="44"/>
    </row>
    <row r="12" spans="1:5" ht="19.5" customHeight="1" x14ac:dyDescent="0.2">
      <c r="A12" s="32" t="s">
        <v>68</v>
      </c>
      <c r="B12" s="9"/>
      <c r="D12" s="8"/>
    </row>
    <row r="13" spans="1:5" x14ac:dyDescent="0.2">
      <c r="A13" s="35"/>
      <c r="B13" s="36"/>
    </row>
    <row r="14" spans="1:5" ht="19.5" customHeight="1" x14ac:dyDescent="0.2">
      <c r="A14" s="346" t="s">
        <v>153</v>
      </c>
      <c r="B14" s="345"/>
      <c r="D14" s="8"/>
    </row>
    <row r="15" spans="1:5" x14ac:dyDescent="0.2">
      <c r="A15" s="35"/>
      <c r="B15" s="36"/>
      <c r="D15" s="4" t="s">
        <v>69</v>
      </c>
    </row>
    <row r="16" spans="1:5" ht="19.5" customHeight="1" x14ac:dyDescent="0.2">
      <c r="A16" s="32" t="s">
        <v>66</v>
      </c>
      <c r="B16" s="9"/>
      <c r="D16" s="4" t="s">
        <v>70</v>
      </c>
    </row>
    <row r="17" spans="1:4" ht="15" customHeight="1" x14ac:dyDescent="0.2">
      <c r="A17" s="35"/>
      <c r="B17" s="36"/>
      <c r="D17" s="4" t="s">
        <v>71</v>
      </c>
    </row>
    <row r="18" spans="1:4" ht="19.5" customHeight="1" x14ac:dyDescent="0.2">
      <c r="A18" s="32" t="s">
        <v>6</v>
      </c>
      <c r="B18" s="9"/>
      <c r="D18" s="4" t="s">
        <v>72</v>
      </c>
    </row>
    <row r="19" spans="1:4" ht="15" customHeight="1" x14ac:dyDescent="0.2">
      <c r="A19" s="35"/>
      <c r="B19" s="36"/>
      <c r="D19" s="4" t="s">
        <v>73</v>
      </c>
    </row>
    <row r="20" spans="1:4" ht="28.5" customHeight="1" x14ac:dyDescent="0.2">
      <c r="A20" s="32" t="s">
        <v>7</v>
      </c>
      <c r="B20" s="9"/>
      <c r="D20" s="4" t="s">
        <v>74</v>
      </c>
    </row>
    <row r="21" spans="1:4" ht="15" customHeight="1" x14ac:dyDescent="0.2">
      <c r="A21" s="35"/>
      <c r="B21" s="36"/>
      <c r="D21" s="4" t="s">
        <v>75</v>
      </c>
    </row>
    <row r="22" spans="1:4" ht="19.5" customHeight="1" x14ac:dyDescent="0.2">
      <c r="A22" s="32" t="s">
        <v>8</v>
      </c>
      <c r="B22" s="144"/>
      <c r="D22" s="4" t="s">
        <v>76</v>
      </c>
    </row>
    <row r="23" spans="1:4" x14ac:dyDescent="0.2">
      <c r="A23" s="35"/>
      <c r="B23" s="36"/>
      <c r="D23" s="4" t="s">
        <v>79</v>
      </c>
    </row>
    <row r="24" spans="1:4" ht="19.5" customHeight="1" x14ac:dyDescent="0.2">
      <c r="A24" s="32" t="s">
        <v>9</v>
      </c>
      <c r="B24" s="102"/>
    </row>
    <row r="25" spans="1:4" x14ac:dyDescent="0.2">
      <c r="A25" s="35"/>
      <c r="B25" s="36"/>
    </row>
    <row r="26" spans="1:4" ht="19.5" customHeight="1" x14ac:dyDescent="0.2">
      <c r="A26" s="32" t="s">
        <v>77</v>
      </c>
      <c r="B26" s="9"/>
    </row>
    <row r="27" spans="1:4" x14ac:dyDescent="0.2">
      <c r="A27" s="35"/>
      <c r="B27" s="36"/>
    </row>
    <row r="28" spans="1:4" x14ac:dyDescent="0.2">
      <c r="A28" s="37" t="s">
        <v>10</v>
      </c>
      <c r="B28" s="144"/>
    </row>
    <row r="29" spans="1:4" x14ac:dyDescent="0.2">
      <c r="A29" s="38" t="s">
        <v>11</v>
      </c>
      <c r="B29" s="145"/>
    </row>
    <row r="30" spans="1:4" x14ac:dyDescent="0.2">
      <c r="A30" s="38" t="s">
        <v>12</v>
      </c>
      <c r="B30" s="145"/>
    </row>
    <row r="31" spans="1:4" x14ac:dyDescent="0.2">
      <c r="A31" s="39" t="s">
        <v>13</v>
      </c>
      <c r="B31" s="145"/>
    </row>
    <row r="32" spans="1:4" x14ac:dyDescent="0.2">
      <c r="A32" s="35"/>
      <c r="B32" s="36"/>
    </row>
    <row r="34" spans="1:1" x14ac:dyDescent="0.2">
      <c r="A34" s="11"/>
    </row>
  </sheetData>
  <sheetProtection algorithmName="SHA-512" hashValue="UsfYESuigK7gUVj2qFFGOGlQrQIBNBH/IKZhmCvttokTJoH7xUIBJ6WCzf4vluf9af+odsCqS1PpXEdOYPmL3A==" saltValue="ZBZ0BjWvRYb3qhfwyVAYoQ==" spinCount="100000" sheet="1" objects="1" scenarios="1" selectLockedCells="1"/>
  <customSheetViews>
    <customSheetView guid="{9DC15D43-DB91-4026-B1BA-B1C8C851D0CB}" showGridLines="0" hiddenColumns="1">
      <selection activeCell="B23" sqref="B23"/>
      <pageMargins left="0.59055118110236227" right="0.59055118110236227" top="0.98425196850393704" bottom="0.98425196850393704" header="0.51181102362204722" footer="0.51181102362204722"/>
      <pageSetup paperSize="9" firstPageNumber="0" orientation="portrait" r:id="rId1"/>
      <headerFooter alignWithMargins="0"/>
    </customSheetView>
    <customSheetView guid="{F5ADE00B-8571-46B4-9428-64D54163C2F4}" showGridLines="0" hiddenColumns="1">
      <selection activeCell="B23" sqref="B23"/>
      <pageMargins left="0.59055118110236227" right="0.59055118110236227" top="0.98425196850393704" bottom="0.98425196850393704" header="0.51181102362204722" footer="0.51181102362204722"/>
      <pageSetup paperSize="9" firstPageNumber="0" orientation="portrait" r:id="rId2"/>
      <headerFooter alignWithMargins="0"/>
    </customSheetView>
  </customSheetViews>
  <phoneticPr fontId="39" type="noConversion"/>
  <dataValidations count="2">
    <dataValidation type="whole" allowBlank="1" showErrorMessage="1" sqref="B8">
      <formula1>1000</formula1>
      <formula2>9999</formula2>
    </dataValidation>
    <dataValidation type="list" allowBlank="1" showInputMessage="1" showErrorMessage="1" sqref="B16">
      <formula1>$D$15:$D$23</formula1>
    </dataValidation>
  </dataValidations>
  <pageMargins left="0.59055118110236227" right="0.59055118110236227" top="0.98425196850393704" bottom="0.98425196850393704" header="0.51181102362204722" footer="0.51181102362204722"/>
  <pageSetup paperSize="9" firstPageNumber="0" orientation="portrait"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S76"/>
  <sheetViews>
    <sheetView showGridLines="0" zoomScale="75" zoomScaleNormal="75" workbookViewId="0">
      <selection activeCell="E56" sqref="E56"/>
    </sheetView>
  </sheetViews>
  <sheetFormatPr baseColWidth="10" defaultColWidth="11.42578125" defaultRowHeight="12.75" x14ac:dyDescent="0.2"/>
  <cols>
    <col min="1" max="1" width="5.7109375" style="14" customWidth="1"/>
    <col min="2" max="2" width="35.7109375" style="14" customWidth="1"/>
    <col min="3" max="3" width="35.7109375" style="57" customWidth="1"/>
    <col min="4" max="4" width="1.7109375" style="14" customWidth="1"/>
    <col min="5" max="10" width="14.7109375" style="14" customWidth="1"/>
    <col min="11" max="11" width="1.7109375" style="14" customWidth="1"/>
    <col min="12" max="14" width="13.28515625" style="14" customWidth="1"/>
    <col min="15" max="15" width="14.42578125" style="14" customWidth="1"/>
    <col min="16" max="16" width="11.42578125" style="60"/>
    <col min="17" max="16384" width="11.42578125" style="14"/>
  </cols>
  <sheetData>
    <row r="1" spans="1:15" ht="27" customHeight="1" x14ac:dyDescent="0.3">
      <c r="A1" s="89" t="s">
        <v>14</v>
      </c>
      <c r="B1" s="59"/>
      <c r="C1" s="658" t="str">
        <f>IF(Deckblatt!$A$15="","",Deckblatt!$A$15)</f>
        <v/>
      </c>
      <c r="D1" s="658"/>
      <c r="E1" s="658"/>
      <c r="F1" s="658"/>
      <c r="G1" s="658"/>
      <c r="H1" s="658"/>
      <c r="I1" s="658"/>
      <c r="J1" s="658"/>
      <c r="K1" s="658"/>
      <c r="L1" s="658"/>
      <c r="M1" s="658"/>
      <c r="N1" s="78" t="str">
        <f>IF(Deckblatt!A21="","",Deckblatt!A21)</f>
        <v/>
      </c>
      <c r="O1" s="88" t="str">
        <f>IF(Deckblatt!$A$18="","",CONCATENATE("/  ",Deckblatt!$A$18))</f>
        <v/>
      </c>
    </row>
    <row r="2" spans="1:15" ht="20.25" x14ac:dyDescent="0.3">
      <c r="A2" s="61"/>
      <c r="O2" s="62"/>
    </row>
    <row r="3" spans="1:15" ht="20.25" hidden="1" x14ac:dyDescent="0.3">
      <c r="A3" s="61"/>
    </row>
    <row r="4" spans="1:15" ht="20.25" hidden="1" x14ac:dyDescent="0.3">
      <c r="A4" s="61"/>
    </row>
    <row r="5" spans="1:15" ht="20.25" hidden="1" x14ac:dyDescent="0.3">
      <c r="A5" s="61"/>
    </row>
    <row r="6" spans="1:15" ht="20.25" hidden="1" x14ac:dyDescent="0.3">
      <c r="A6" s="61"/>
    </row>
    <row r="7" spans="1:15" ht="20.25" hidden="1" x14ac:dyDescent="0.3">
      <c r="A7" s="61"/>
    </row>
    <row r="8" spans="1:15" ht="20.25" hidden="1" x14ac:dyDescent="0.3">
      <c r="A8" s="61"/>
    </row>
    <row r="9" spans="1:15" ht="20.25" hidden="1" x14ac:dyDescent="0.3">
      <c r="A9" s="61"/>
    </row>
    <row r="10" spans="1:15" ht="20.25" hidden="1" x14ac:dyDescent="0.3">
      <c r="A10" s="61"/>
    </row>
    <row r="11" spans="1:15" ht="20.25" hidden="1" x14ac:dyDescent="0.3">
      <c r="A11" s="61"/>
    </row>
    <row r="12" spans="1:15" ht="20.25" hidden="1" x14ac:dyDescent="0.3">
      <c r="A12" s="61"/>
    </row>
    <row r="13" spans="1:15" ht="20.25" hidden="1" x14ac:dyDescent="0.3">
      <c r="A13" s="61"/>
    </row>
    <row r="14" spans="1:15" ht="20.25" hidden="1" x14ac:dyDescent="0.3">
      <c r="A14" s="61"/>
    </row>
    <row r="15" spans="1:15" ht="20.25" hidden="1" x14ac:dyDescent="0.3">
      <c r="A15" s="61"/>
    </row>
    <row r="16" spans="1:15" ht="20.25" hidden="1" x14ac:dyDescent="0.3">
      <c r="A16" s="61"/>
    </row>
    <row r="17" spans="1:1" ht="20.25" hidden="1" x14ac:dyDescent="0.3">
      <c r="A17" s="61"/>
    </row>
    <row r="18" spans="1:1" ht="20.25" hidden="1" x14ac:dyDescent="0.3">
      <c r="A18" s="61"/>
    </row>
    <row r="19" spans="1:1" ht="20.25" hidden="1" x14ac:dyDescent="0.3">
      <c r="A19" s="61"/>
    </row>
    <row r="20" spans="1:1" ht="20.25" hidden="1" x14ac:dyDescent="0.3">
      <c r="A20" s="61"/>
    </row>
    <row r="21" spans="1:1" ht="20.25" hidden="1" x14ac:dyDescent="0.3">
      <c r="A21" s="61"/>
    </row>
    <row r="22" spans="1:1" ht="20.25" hidden="1" x14ac:dyDescent="0.3">
      <c r="A22" s="61"/>
    </row>
    <row r="23" spans="1:1" ht="20.25" hidden="1" x14ac:dyDescent="0.3">
      <c r="A23" s="61"/>
    </row>
    <row r="24" spans="1:1" ht="20.25" hidden="1" x14ac:dyDescent="0.3">
      <c r="A24" s="61"/>
    </row>
    <row r="25" spans="1:1" ht="20.25" hidden="1" x14ac:dyDescent="0.3">
      <c r="A25" s="61"/>
    </row>
    <row r="26" spans="1:1" ht="20.25" hidden="1" x14ac:dyDescent="0.3">
      <c r="A26" s="61"/>
    </row>
    <row r="27" spans="1:1" ht="20.25" hidden="1" x14ac:dyDescent="0.3">
      <c r="A27" s="61"/>
    </row>
    <row r="28" spans="1:1" ht="20.25" hidden="1" x14ac:dyDescent="0.3">
      <c r="A28" s="61"/>
    </row>
    <row r="29" spans="1:1" ht="20.25" hidden="1" x14ac:dyDescent="0.3">
      <c r="A29" s="61"/>
    </row>
    <row r="30" spans="1:1" ht="20.25" hidden="1" x14ac:dyDescent="0.3">
      <c r="A30" s="61"/>
    </row>
    <row r="31" spans="1:1" ht="20.25" hidden="1" x14ac:dyDescent="0.3">
      <c r="A31" s="61"/>
    </row>
    <row r="32" spans="1:1" ht="20.25" hidden="1" x14ac:dyDescent="0.3">
      <c r="A32" s="61"/>
    </row>
    <row r="33" spans="1:15" ht="20.25" hidden="1" x14ac:dyDescent="0.3">
      <c r="A33" s="61"/>
    </row>
    <row r="34" spans="1:15" ht="20.25" hidden="1" x14ac:dyDescent="0.3">
      <c r="A34" s="61"/>
    </row>
    <row r="35" spans="1:15" ht="20.25" hidden="1" x14ac:dyDescent="0.3">
      <c r="A35" s="61"/>
    </row>
    <row r="36" spans="1:15" ht="20.25" hidden="1" x14ac:dyDescent="0.3">
      <c r="A36" s="61"/>
    </row>
    <row r="37" spans="1:15" ht="20.25" hidden="1" x14ac:dyDescent="0.3">
      <c r="A37" s="61"/>
    </row>
    <row r="38" spans="1:15" ht="20.25" hidden="1" x14ac:dyDescent="0.3">
      <c r="A38" s="61"/>
    </row>
    <row r="39" spans="1:15" ht="20.25" hidden="1" x14ac:dyDescent="0.3">
      <c r="A39" s="61"/>
    </row>
    <row r="40" spans="1:15" ht="20.25" hidden="1" x14ac:dyDescent="0.3">
      <c r="A40" s="61"/>
    </row>
    <row r="41" spans="1:15" ht="20.25" hidden="1" x14ac:dyDescent="0.3">
      <c r="A41" s="61"/>
    </row>
    <row r="42" spans="1:15" ht="21" thickBot="1" x14ac:dyDescent="0.35">
      <c r="B42" s="61"/>
    </row>
    <row r="43" spans="1:15" ht="21.75" customHeight="1" thickBot="1" x14ac:dyDescent="0.25">
      <c r="A43" s="644">
        <v>1</v>
      </c>
      <c r="B43" s="25" t="s">
        <v>15</v>
      </c>
      <c r="C43" s="63" t="s">
        <v>16</v>
      </c>
      <c r="E43" s="645" t="s">
        <v>17</v>
      </c>
      <c r="F43" s="646"/>
      <c r="G43" s="647"/>
      <c r="H43" s="648" t="s">
        <v>18</v>
      </c>
      <c r="I43" s="648"/>
      <c r="J43" s="64" t="s">
        <v>19</v>
      </c>
      <c r="L43" s="649" t="s">
        <v>20</v>
      </c>
      <c r="M43" s="650"/>
      <c r="N43" s="650"/>
      <c r="O43" s="651"/>
    </row>
    <row r="44" spans="1:15" ht="20.25" customHeight="1" thickBot="1" x14ac:dyDescent="0.25">
      <c r="A44" s="644"/>
      <c r="B44" s="654" t="s">
        <v>284</v>
      </c>
      <c r="C44" s="656"/>
      <c r="E44" s="65" t="s">
        <v>21</v>
      </c>
      <c r="F44" s="66" t="s">
        <v>22</v>
      </c>
      <c r="G44" s="66" t="s">
        <v>65</v>
      </c>
      <c r="H44" s="66" t="s">
        <v>63</v>
      </c>
      <c r="I44" s="66" t="s">
        <v>23</v>
      </c>
      <c r="J44" s="67"/>
      <c r="L44" s="637" t="s">
        <v>215</v>
      </c>
      <c r="M44" s="638"/>
      <c r="N44" s="639" t="s">
        <v>216</v>
      </c>
      <c r="O44" s="640"/>
    </row>
    <row r="45" spans="1:15" ht="33" customHeight="1" thickBot="1" x14ac:dyDescent="0.25">
      <c r="A45" s="644"/>
      <c r="B45" s="655"/>
      <c r="C45" s="657"/>
      <c r="E45" s="12"/>
      <c r="F45" s="13"/>
      <c r="G45" s="68">
        <f>E45*F45</f>
        <v>0</v>
      </c>
      <c r="H45" s="13"/>
      <c r="I45" s="137"/>
      <c r="J45" s="69" t="str">
        <f>IF(OR(E45=0,F45=0),"",H45/(E45*F45))</f>
        <v/>
      </c>
      <c r="L45" s="641"/>
      <c r="M45" s="642"/>
      <c r="N45" s="642"/>
      <c r="O45" s="643"/>
    </row>
    <row r="46" spans="1:15" ht="5.0999999999999996" customHeight="1" thickBot="1" x14ac:dyDescent="0.35">
      <c r="B46" s="61"/>
    </row>
    <row r="47" spans="1:15" ht="21.75" customHeight="1" thickBot="1" x14ac:dyDescent="0.25">
      <c r="A47" s="644">
        <v>2</v>
      </c>
      <c r="B47" s="25" t="s">
        <v>15</v>
      </c>
      <c r="C47" s="63" t="s">
        <v>16</v>
      </c>
      <c r="E47" s="645" t="s">
        <v>24</v>
      </c>
      <c r="F47" s="646"/>
      <c r="G47" s="647"/>
      <c r="H47" s="648" t="s">
        <v>18</v>
      </c>
      <c r="I47" s="648"/>
      <c r="J47" s="64" t="s">
        <v>19</v>
      </c>
      <c r="L47" s="649" t="s">
        <v>20</v>
      </c>
      <c r="M47" s="650"/>
      <c r="N47" s="650"/>
      <c r="O47" s="651"/>
    </row>
    <row r="48" spans="1:15" ht="20.25" customHeight="1" thickBot="1" x14ac:dyDescent="0.25">
      <c r="A48" s="644"/>
      <c r="B48" s="654" t="s">
        <v>285</v>
      </c>
      <c r="C48" s="636"/>
      <c r="E48" s="65" t="s">
        <v>21</v>
      </c>
      <c r="F48" s="66" t="s">
        <v>22</v>
      </c>
      <c r="G48" s="66" t="s">
        <v>65</v>
      </c>
      <c r="H48" s="66" t="s">
        <v>63</v>
      </c>
      <c r="I48" s="66" t="s">
        <v>23</v>
      </c>
      <c r="J48" s="67"/>
      <c r="L48" s="637" t="str">
        <f>L44</f>
        <v>Aufenthaltstage Budget 23</v>
      </c>
      <c r="M48" s="638"/>
      <c r="N48" s="639" t="str">
        <f>N44</f>
        <v>Aufenthaltstage Rechnung 22</v>
      </c>
      <c r="O48" s="640"/>
    </row>
    <row r="49" spans="1:19" ht="33" customHeight="1" thickBot="1" x14ac:dyDescent="0.25">
      <c r="A49" s="644"/>
      <c r="B49" s="655"/>
      <c r="C49" s="636"/>
      <c r="E49" s="12"/>
      <c r="F49" s="13"/>
      <c r="G49" s="68">
        <f>E49*F49</f>
        <v>0</v>
      </c>
      <c r="H49" s="13"/>
      <c r="I49" s="138"/>
      <c r="J49" s="69" t="str">
        <f>IF(OR(E49=0,F49=0),"",H49/(E49*F49))</f>
        <v/>
      </c>
      <c r="L49" s="641"/>
      <c r="M49" s="642"/>
      <c r="N49" s="642"/>
      <c r="O49" s="643"/>
    </row>
    <row r="50" spans="1:19" ht="6" customHeight="1" thickBot="1" x14ac:dyDescent="0.25">
      <c r="A50" s="182"/>
      <c r="B50" s="183"/>
      <c r="C50" s="183"/>
      <c r="D50" s="46"/>
      <c r="E50" s="180"/>
      <c r="F50" s="180"/>
      <c r="G50" s="180"/>
      <c r="H50" s="180"/>
      <c r="I50" s="180"/>
      <c r="J50" s="181"/>
      <c r="K50" s="46"/>
      <c r="L50" s="180"/>
      <c r="M50" s="180"/>
      <c r="N50" s="180"/>
      <c r="O50" s="180"/>
    </row>
    <row r="51" spans="1:19" ht="21.75" customHeight="1" thickBot="1" x14ac:dyDescent="0.25">
      <c r="A51" s="644">
        <v>3</v>
      </c>
      <c r="B51" s="25" t="s">
        <v>15</v>
      </c>
      <c r="C51" s="63" t="s">
        <v>111</v>
      </c>
      <c r="E51" s="645" t="s">
        <v>24</v>
      </c>
      <c r="F51" s="646"/>
      <c r="G51" s="647"/>
      <c r="H51" s="648" t="s">
        <v>18</v>
      </c>
      <c r="I51" s="648"/>
      <c r="J51" s="64" t="s">
        <v>19</v>
      </c>
      <c r="L51" s="649" t="s">
        <v>20</v>
      </c>
      <c r="M51" s="650"/>
      <c r="N51" s="650"/>
      <c r="O51" s="651"/>
    </row>
    <row r="52" spans="1:19" ht="20.25" customHeight="1" thickBot="1" x14ac:dyDescent="0.25">
      <c r="A52" s="644"/>
      <c r="B52" s="652" t="s">
        <v>15</v>
      </c>
      <c r="C52" s="636"/>
      <c r="E52" s="65" t="s">
        <v>21</v>
      </c>
      <c r="F52" s="66" t="s">
        <v>22</v>
      </c>
      <c r="G52" s="66" t="s">
        <v>65</v>
      </c>
      <c r="H52" s="66" t="s">
        <v>63</v>
      </c>
      <c r="I52" s="66" t="s">
        <v>23</v>
      </c>
      <c r="J52" s="67"/>
      <c r="L52" s="637" t="str">
        <f>L44</f>
        <v>Aufenthaltstage Budget 23</v>
      </c>
      <c r="M52" s="638"/>
      <c r="N52" s="639" t="str">
        <f>N44</f>
        <v>Aufenthaltstage Rechnung 22</v>
      </c>
      <c r="O52" s="640"/>
    </row>
    <row r="53" spans="1:19" ht="33" customHeight="1" thickBot="1" x14ac:dyDescent="0.25">
      <c r="A53" s="644"/>
      <c r="B53" s="653"/>
      <c r="C53" s="636"/>
      <c r="E53" s="12"/>
      <c r="F53" s="13"/>
      <c r="G53" s="68">
        <f>E53*F53</f>
        <v>0</v>
      </c>
      <c r="H53" s="13"/>
      <c r="I53" s="138"/>
      <c r="J53" s="69" t="str">
        <f>IF(OR(E53=0,F53=0),"",H53/(E53*F53))</f>
        <v/>
      </c>
      <c r="L53" s="641"/>
      <c r="M53" s="642"/>
      <c r="N53" s="642"/>
      <c r="O53" s="643"/>
    </row>
    <row r="54" spans="1:19" ht="5.0999999999999996" customHeight="1" thickBot="1" x14ac:dyDescent="0.35">
      <c r="B54" s="61"/>
    </row>
    <row r="55" spans="1:19" ht="21.75" customHeight="1" thickBot="1" x14ac:dyDescent="0.25">
      <c r="A55" s="644">
        <v>4</v>
      </c>
      <c r="B55" s="25" t="s">
        <v>15</v>
      </c>
      <c r="C55" s="63" t="s">
        <v>16</v>
      </c>
      <c r="E55" s="645" t="s">
        <v>24</v>
      </c>
      <c r="F55" s="646"/>
      <c r="G55" s="647"/>
      <c r="H55" s="648" t="s">
        <v>18</v>
      </c>
      <c r="I55" s="648"/>
      <c r="J55" s="64" t="s">
        <v>19</v>
      </c>
      <c r="L55" s="649" t="s">
        <v>20</v>
      </c>
      <c r="M55" s="650"/>
      <c r="N55" s="650"/>
      <c r="O55" s="651"/>
    </row>
    <row r="56" spans="1:19" ht="20.25" customHeight="1" thickBot="1" x14ac:dyDescent="0.25">
      <c r="A56" s="644"/>
      <c r="B56" s="635" t="s">
        <v>289</v>
      </c>
      <c r="C56" s="636"/>
      <c r="E56" s="65" t="s">
        <v>21</v>
      </c>
      <c r="F56" s="66" t="s">
        <v>22</v>
      </c>
      <c r="G56" s="66" t="s">
        <v>65</v>
      </c>
      <c r="H56" s="66" t="s">
        <v>64</v>
      </c>
      <c r="I56" s="274" t="s">
        <v>64</v>
      </c>
      <c r="J56" s="67"/>
      <c r="L56" s="637" t="s">
        <v>217</v>
      </c>
      <c r="M56" s="638"/>
      <c r="N56" s="639" t="s">
        <v>218</v>
      </c>
      <c r="O56" s="640"/>
    </row>
    <row r="57" spans="1:19" ht="33" customHeight="1" thickBot="1" x14ac:dyDescent="0.25">
      <c r="A57" s="644"/>
      <c r="B57" s="635"/>
      <c r="C57" s="636"/>
      <c r="E57" s="12"/>
      <c r="F57" s="13"/>
      <c r="G57" s="68">
        <f>E57*F57</f>
        <v>0</v>
      </c>
      <c r="H57" s="13"/>
      <c r="I57" s="138"/>
      <c r="J57" s="69" t="str">
        <f>IF(OR(E57=0,F57=0),"",H57/(E57*F57))</f>
        <v/>
      </c>
      <c r="L57" s="641"/>
      <c r="M57" s="642"/>
      <c r="N57" s="642"/>
      <c r="O57" s="643"/>
    </row>
    <row r="58" spans="1:19" ht="4.5" customHeight="1" thickBot="1" x14ac:dyDescent="0.35">
      <c r="B58" s="61"/>
    </row>
    <row r="59" spans="1:19" ht="21.75" customHeight="1" thickBot="1" x14ac:dyDescent="0.25">
      <c r="A59" s="644">
        <v>5</v>
      </c>
      <c r="B59" s="25" t="s">
        <v>15</v>
      </c>
      <c r="C59" s="63" t="s">
        <v>16</v>
      </c>
      <c r="E59" s="645" t="s">
        <v>24</v>
      </c>
      <c r="F59" s="646"/>
      <c r="G59" s="647"/>
      <c r="H59" s="648" t="s">
        <v>18</v>
      </c>
      <c r="I59" s="648"/>
      <c r="J59" s="64"/>
      <c r="L59" s="649" t="s">
        <v>20</v>
      </c>
      <c r="M59" s="650"/>
      <c r="N59" s="650"/>
      <c r="O59" s="651"/>
    </row>
    <row r="60" spans="1:19" ht="20.25" customHeight="1" thickBot="1" x14ac:dyDescent="0.25">
      <c r="A60" s="644"/>
      <c r="B60" s="635" t="s">
        <v>140</v>
      </c>
      <c r="C60" s="636"/>
      <c r="E60" s="65" t="s">
        <v>21</v>
      </c>
      <c r="F60" s="274" t="s">
        <v>141</v>
      </c>
      <c r="G60" s="274" t="s">
        <v>142</v>
      </c>
      <c r="H60" s="274" t="s">
        <v>141</v>
      </c>
      <c r="I60" s="274"/>
      <c r="J60" s="67"/>
      <c r="L60" s="637" t="s">
        <v>219</v>
      </c>
      <c r="M60" s="638"/>
      <c r="N60" s="639" t="s">
        <v>220</v>
      </c>
      <c r="O60" s="640"/>
    </row>
    <row r="61" spans="1:19" ht="33" customHeight="1" thickBot="1" x14ac:dyDescent="0.25">
      <c r="A61" s="644"/>
      <c r="B61" s="635"/>
      <c r="C61" s="636"/>
      <c r="E61" s="288"/>
      <c r="F61" s="289"/>
      <c r="G61" s="68">
        <f>E61*F61</f>
        <v>0</v>
      </c>
      <c r="H61" s="13"/>
      <c r="I61" s="289"/>
      <c r="J61" s="277" t="str">
        <f>IF(OR(E61=0,F61=0),"",H61/(E61*F61))</f>
        <v/>
      </c>
      <c r="L61" s="627"/>
      <c r="M61" s="628"/>
      <c r="N61" s="629"/>
      <c r="O61" s="630"/>
    </row>
    <row r="62" spans="1:19" x14ac:dyDescent="0.2">
      <c r="E62" s="51"/>
      <c r="F62" s="51"/>
      <c r="G62" s="51"/>
      <c r="H62" s="51"/>
      <c r="I62" s="51"/>
      <c r="J62" s="51"/>
      <c r="K62" s="51"/>
      <c r="L62" s="51"/>
      <c r="M62" s="51"/>
    </row>
    <row r="63" spans="1:19" s="70" customFormat="1" ht="68.25" customHeight="1" x14ac:dyDescent="0.2">
      <c r="A63" s="631" t="s">
        <v>61</v>
      </c>
      <c r="B63" s="631"/>
      <c r="C63" s="631"/>
      <c r="D63" s="21"/>
      <c r="E63" s="21"/>
      <c r="F63" s="22"/>
      <c r="G63" s="22"/>
      <c r="H63" s="23"/>
      <c r="I63" s="21"/>
      <c r="J63" s="22"/>
      <c r="K63" s="23"/>
      <c r="L63" s="21"/>
      <c r="M63" s="22"/>
      <c r="N63" s="23"/>
      <c r="O63" s="21"/>
      <c r="P63" s="21"/>
      <c r="Q63" s="21"/>
      <c r="R63" s="21"/>
      <c r="S63" s="22"/>
    </row>
    <row r="64" spans="1:19" s="70" customFormat="1" ht="25.5" customHeight="1" thickBot="1" x14ac:dyDescent="0.25">
      <c r="A64" s="24" t="s">
        <v>62</v>
      </c>
      <c r="B64" s="24"/>
      <c r="C64" s="24"/>
      <c r="D64" s="24"/>
      <c r="E64" s="24"/>
      <c r="F64" s="24"/>
      <c r="G64" s="24"/>
      <c r="H64" s="24"/>
      <c r="I64" s="24"/>
      <c r="J64" s="24"/>
      <c r="K64" s="24"/>
      <c r="L64" s="24"/>
      <c r="M64" s="24"/>
      <c r="N64" s="24"/>
      <c r="O64" s="24"/>
      <c r="P64" s="24"/>
      <c r="Q64" s="24"/>
      <c r="R64" s="24"/>
      <c r="S64" s="24"/>
    </row>
    <row r="65" spans="1:19" ht="263.25" customHeight="1" thickBot="1" x14ac:dyDescent="0.25">
      <c r="A65" s="632"/>
      <c r="B65" s="633"/>
      <c r="C65" s="633"/>
      <c r="D65" s="633"/>
      <c r="E65" s="633"/>
      <c r="F65" s="633"/>
      <c r="G65" s="633"/>
      <c r="H65" s="633"/>
      <c r="I65" s="633"/>
      <c r="J65" s="633"/>
      <c r="K65" s="633"/>
      <c r="L65" s="633"/>
      <c r="M65" s="633"/>
      <c r="N65" s="633"/>
      <c r="O65" s="634"/>
      <c r="P65" s="71"/>
      <c r="Q65" s="72"/>
      <c r="R65" s="72"/>
      <c r="S65" s="72"/>
    </row>
    <row r="66" spans="1:19" x14ac:dyDescent="0.2">
      <c r="C66" s="14"/>
    </row>
    <row r="67" spans="1:19" x14ac:dyDescent="0.2">
      <c r="C67" s="14"/>
    </row>
    <row r="68" spans="1:19" x14ac:dyDescent="0.2">
      <c r="C68" s="14"/>
    </row>
    <row r="69" spans="1:19" x14ac:dyDescent="0.2">
      <c r="C69" s="14"/>
    </row>
    <row r="70" spans="1:19" x14ac:dyDescent="0.2">
      <c r="C70" s="14"/>
    </row>
    <row r="71" spans="1:19" x14ac:dyDescent="0.2">
      <c r="C71" s="14"/>
    </row>
    <row r="72" spans="1:19" x14ac:dyDescent="0.2">
      <c r="C72" s="14"/>
    </row>
    <row r="73" spans="1:19" x14ac:dyDescent="0.2">
      <c r="C73" s="14"/>
    </row>
    <row r="74" spans="1:19" x14ac:dyDescent="0.2">
      <c r="C74" s="14"/>
    </row>
    <row r="75" spans="1:19" x14ac:dyDescent="0.2">
      <c r="C75" s="14"/>
    </row>
    <row r="76" spans="1:19" x14ac:dyDescent="0.2">
      <c r="C76" s="14"/>
    </row>
  </sheetData>
  <sheetProtection algorithmName="SHA-512" hashValue="MFrAd0wQvExCe37R3cutKPrzUmsB/bWYPJhSaO/eXIMXVkS/QwoK/r+JvyhQJts2gVym6tHYhcasGB7QcNFu+g==" saltValue="tSFQ0xJxTTpPb54cWC0rfA==" spinCount="100000" sheet="1" objects="1" scenarios="1"/>
  <customSheetViews>
    <customSheetView guid="{9DC15D43-DB91-4026-B1BA-B1C8C851D0CB}" scale="75" showGridLines="0" hiddenRows="1">
      <selection activeCell="I53" sqref="I53"/>
      <pageMargins left="0.78740157480314965" right="0.78740157480314965" top="0.78740157480314965" bottom="0.78740157480314965" header="0.51181102362204722" footer="0.51181102362204722"/>
      <pageSetup paperSize="9" scale="57" firstPageNumber="0" orientation="landscape" r:id="rId1"/>
      <headerFooter alignWithMargins="0"/>
    </customSheetView>
    <customSheetView guid="{F5ADE00B-8571-46B4-9428-64D54163C2F4}" scale="75" showGridLines="0" hiddenRows="1">
      <selection activeCell="I53" sqref="I53"/>
      <pageMargins left="0.78740157480314965" right="0.78740157480314965" top="0.78740157480314965" bottom="0.78740157480314965" header="0.51181102362204722" footer="0.51181102362204722"/>
      <pageSetup paperSize="9" scale="57" firstPageNumber="0" orientation="landscape" r:id="rId2"/>
      <headerFooter alignWithMargins="0"/>
    </customSheetView>
  </customSheetViews>
  <mergeCells count="53">
    <mergeCell ref="L52:M52"/>
    <mergeCell ref="N52:O52"/>
    <mergeCell ref="L53:M53"/>
    <mergeCell ref="N53:O53"/>
    <mergeCell ref="C1:M1"/>
    <mergeCell ref="B52:B53"/>
    <mergeCell ref="C52:C53"/>
    <mergeCell ref="A43:A45"/>
    <mergeCell ref="H43:I43"/>
    <mergeCell ref="L43:O43"/>
    <mergeCell ref="B44:B45"/>
    <mergeCell ref="C44:C45"/>
    <mergeCell ref="L44:M44"/>
    <mergeCell ref="N44:O44"/>
    <mergeCell ref="L45:M45"/>
    <mergeCell ref="N45:O45"/>
    <mergeCell ref="B48:B49"/>
    <mergeCell ref="C48:C49"/>
    <mergeCell ref="E43:G43"/>
    <mergeCell ref="E47:G47"/>
    <mergeCell ref="L48:M48"/>
    <mergeCell ref="L60:M60"/>
    <mergeCell ref="N60:O60"/>
    <mergeCell ref="A47:A49"/>
    <mergeCell ref="H47:I47"/>
    <mergeCell ref="L47:O47"/>
    <mergeCell ref="E55:G55"/>
    <mergeCell ref="N48:O48"/>
    <mergeCell ref="L49:M49"/>
    <mergeCell ref="N49:O49"/>
    <mergeCell ref="A55:A57"/>
    <mergeCell ref="H55:I55"/>
    <mergeCell ref="L55:O55"/>
    <mergeCell ref="A51:A53"/>
    <mergeCell ref="E51:G51"/>
    <mergeCell ref="H51:I51"/>
    <mergeCell ref="L51:O51"/>
    <mergeCell ref="L61:M61"/>
    <mergeCell ref="N61:O61"/>
    <mergeCell ref="A63:C63"/>
    <mergeCell ref="A65:O65"/>
    <mergeCell ref="B56:B57"/>
    <mergeCell ref="C56:C57"/>
    <mergeCell ref="L56:M56"/>
    <mergeCell ref="N56:O56"/>
    <mergeCell ref="L57:M57"/>
    <mergeCell ref="N57:O57"/>
    <mergeCell ref="A59:A61"/>
    <mergeCell ref="E59:G59"/>
    <mergeCell ref="H59:I59"/>
    <mergeCell ref="L59:O59"/>
    <mergeCell ref="B60:B61"/>
    <mergeCell ref="C60:C61"/>
  </mergeCells>
  <phoneticPr fontId="39" type="noConversion"/>
  <dataValidations count="4">
    <dataValidation type="whole" errorStyle="warning" allowBlank="1" showInputMessage="1" showErrorMessage="1" errorTitle="zulässige Anzahl Öffnungstage:" error="max. 260 Öffnungstage" sqref="F61">
      <formula1>0</formula1>
      <formula2>260</formula2>
    </dataValidation>
    <dataValidation allowBlank="1" showInputMessage="1" showErrorMessage="1" error="max. 260 Öffnungstage möglich" sqref="F45"/>
    <dataValidation type="whole" errorStyle="warning" allowBlank="1" showInputMessage="1" showErrorMessage="1" errorTitle="zulässige Anzahl Präsenztage:" error="Plätze * Öffnungstage " sqref="H57 H61">
      <formula1>0</formula1>
      <formula2>E57*F57</formula2>
    </dataValidation>
    <dataValidation type="whole" errorStyle="warning" allowBlank="1" showInputMessage="1" showErrorMessage="1" errorTitle="zulässige Anzahl Öffnungstage:" error="max. 260 Öffnungstage" sqref="F57">
      <formula1>0</formula1>
      <formula2>261</formula2>
    </dataValidation>
  </dataValidations>
  <pageMargins left="0.6" right="0.54" top="0.68" bottom="0.78740157480314965" header="0.36" footer="0.51181102362204722"/>
  <pageSetup paperSize="9" scale="57" firstPageNumber="0"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073" r:id="rId6" name="Button 1">
              <controlPr defaultSize="0" print="0" autoFill="0" autoLine="0" autoPict="0" macro="[0]!Schulangebot7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74" r:id="rId7" name="Button 2">
              <controlPr defaultSize="0" print="0" autoFill="0" autoLine="0" autoPict="0" macro="[0]!Wohnangebot7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75" r:id="rId8" name="Button 3">
              <controlPr defaultSize="0" print="0" autoFill="0" autoLine="0" autoPict="0" macro="[0]!Anderes7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76" r:id="rId9" name="Button 4">
              <controlPr defaultSize="0" print="0" autoFill="0" autoLine="0" autoPict="0" macro="[0]!Schulangebot8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77" r:id="rId10" name="Button 5">
              <controlPr defaultSize="0" print="0" autoFill="0" autoLine="0" autoPict="0" macro="[0]!Wohnangebot8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78" r:id="rId11" name="Button 6">
              <controlPr defaultSize="0" print="0" autoFill="0" autoLine="0" autoPict="0" macro="[0]!Anderes8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79" r:id="rId12" name="Button 7">
              <controlPr defaultSize="0" print="0" autoFill="0" autoLine="0" autoPict="0" macro="[0]!Schulangebot9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0" r:id="rId13" name="Button 8">
              <controlPr defaultSize="0" print="0" autoFill="0" autoLine="0" autoPict="0" macro="[0]!Wohnangebot9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1" r:id="rId14" name="Button 9">
              <controlPr defaultSize="0" print="0" autoFill="0" autoLine="0" autoPict="0" macro="[0]!Anderes9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2" r:id="rId15" name="Button 10">
              <controlPr defaultSize="0" print="0" autoFill="0" autoLine="0" autoPict="0" macro="[0]!Schulangebot10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3" r:id="rId16" name="Button 11">
              <controlPr defaultSize="0" print="0" autoFill="0" autoLine="0" autoPict="0" macro="[0]!Wohnangebot10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4" r:id="rId17" name="Button 12">
              <controlPr defaultSize="0" print="0" autoFill="0" autoLine="0" autoPict="0" macro="[0]!Anderes10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5" r:id="rId18" name="Button 13">
              <controlPr defaultSize="0" print="0" autoFill="0" autoLine="0" autoPict="0" macro="[0]!Anderes11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6" r:id="rId19" name="Button 14">
              <controlPr defaultSize="0" print="0" autoFill="0" autoLine="0" autoPict="0" macro="[0]!Schulangebot1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7" r:id="rId20" name="Button 15">
              <controlPr defaultSize="0" print="0" autoFill="0" autoLine="0" autoPict="0" macro="[0]!Wohnangebot1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8" r:id="rId21" name="Button 16">
              <controlPr defaultSize="0" print="0" autoFill="0" autoLine="0" autoPict="0" macro="[0]!Schulangebot11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89" r:id="rId22" name="Button 17">
              <controlPr defaultSize="0" print="0" autoFill="0" autoLine="0" autoPict="0" macro="[0]!Wohnangebot11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0" r:id="rId23" name="Button 18">
              <controlPr defaultSize="0" print="0" autoFill="0" autoLine="0" autoPict="0" macro="[0]!Anderes12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1" r:id="rId24" name="Button 19">
              <controlPr defaultSize="0" print="0" autoFill="0" autoLine="0" autoPict="0" macro="[0]!Schulangebot12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2" r:id="rId25" name="Button 20">
              <controlPr defaultSize="0" print="0" autoFill="0" autoLine="0" autoPict="0" macro="[0]!Wohnangebot12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3" r:id="rId26" name="Button 21">
              <controlPr defaultSize="0" print="0" autoFill="0" autoLine="0" autoPict="0" macro="[0]!Anderes13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4" r:id="rId27" name="Button 22">
              <controlPr defaultSize="0" print="0" autoFill="0" autoLine="0" autoPict="0" macro="[0]!Schulangebot13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5" r:id="rId28" name="Button 23">
              <controlPr defaultSize="0" print="0" autoFill="0" autoLine="0" autoPict="0" macro="[0]!Wohnangebot13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6" r:id="rId29" name="Button 24">
              <controlPr defaultSize="0" print="0" autoFill="0" autoLine="0" autoPict="0" macro="[0]!Anderes14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7" r:id="rId30" name="Button 25">
              <controlPr defaultSize="0" print="0" autoFill="0" autoLine="0" autoPict="0" macro="[0]!Schulangebot14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8" r:id="rId31" name="Button 26">
              <controlPr defaultSize="0" print="0" autoFill="0" autoLine="0" autoPict="0" macro="[0]!Wohnangebot14_bae">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099" r:id="rId32" name="Button 27">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0" r:id="rId33" name="Button 28">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1" r:id="rId34" name="Button 29">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2" r:id="rId35" name="Button 30">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3" r:id="rId36" name="Button 31">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4" r:id="rId37" name="Button 32">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5" r:id="rId38" name="Button 33">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6" r:id="rId39" name="Button 34">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7" r:id="rId40" name="Button 35">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8" r:id="rId41" name="Button 36">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09" r:id="rId42" name="Button 37">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0" r:id="rId43" name="Button 38">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1" r:id="rId44" name="Button 39">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2" r:id="rId45" name="Button 40">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3" r:id="rId46" name="Button 41">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4" r:id="rId47" name="Button 42">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5" r:id="rId48" name="Button 43">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6" r:id="rId49" name="Button 44">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7" r:id="rId50" name="Button 45">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8" r:id="rId51" name="Button 46">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19" r:id="rId52" name="Button 47">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20" r:id="rId53" name="Button 48">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21" r:id="rId54" name="Button 49">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mc:AlternateContent xmlns:mc="http://schemas.openxmlformats.org/markup-compatibility/2006">
          <mc:Choice Requires="x14">
            <control shapeId="3122" r:id="rId55" name="Button 50">
              <controlPr defaultSize="0" print="0" autoFill="0" autoLine="0" autoPict="0">
                <anchor moveWithCells="1" sizeWithCells="1">
                  <from>
                    <xdr:col>0</xdr:col>
                    <xdr:colOff>19050</xdr:colOff>
                    <xdr:row>0</xdr:row>
                    <xdr:rowOff>28575</xdr:rowOff>
                  </from>
                  <to>
                    <xdr:col>0</xdr:col>
                    <xdr:colOff>19050</xdr:colOff>
                    <xdr:row>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BM78"/>
  <sheetViews>
    <sheetView showGridLines="0" zoomScale="106" zoomScaleNormal="106" workbookViewId="0">
      <pane xSplit="2" ySplit="6" topLeftCell="F7" activePane="bottomRight" state="frozen"/>
      <selection activeCell="A14" sqref="A14"/>
      <selection pane="topRight" activeCell="A14" sqref="A14"/>
      <selection pane="bottomLeft" activeCell="A14" sqref="A14"/>
      <selection pane="bottomRight" activeCell="N15" sqref="N15"/>
    </sheetView>
  </sheetViews>
  <sheetFormatPr baseColWidth="10" defaultColWidth="11.42578125" defaultRowHeight="12.75" x14ac:dyDescent="0.2"/>
  <cols>
    <col min="1" max="1" width="7.7109375" style="48" customWidth="1"/>
    <col min="2" max="2" width="50.28515625" style="14" customWidth="1"/>
    <col min="3" max="3" width="13.42578125" style="14" hidden="1" customWidth="1"/>
    <col min="4" max="4" width="9.7109375" style="14" customWidth="1"/>
    <col min="5" max="5" width="9.7109375" style="171" hidden="1" customWidth="1"/>
    <col min="6" max="6" width="11.28515625" style="171" customWidth="1"/>
    <col min="7" max="7" width="10.42578125" style="171" hidden="1" customWidth="1"/>
    <col min="8" max="8" width="10.7109375" style="171" customWidth="1"/>
    <col min="9" max="9" width="11.7109375" style="171" customWidth="1"/>
    <col min="10" max="10" width="14.28515625" style="171" hidden="1" customWidth="1"/>
    <col min="11" max="11" width="0.42578125" style="172" customWidth="1"/>
    <col min="12" max="12" width="12.28515625" style="171" customWidth="1"/>
    <col min="13" max="13" width="12.28515625" style="171" hidden="1" customWidth="1"/>
    <col min="14" max="14" width="14.28515625" style="171" customWidth="1"/>
    <col min="15" max="15" width="12.28515625" style="171" hidden="1" customWidth="1"/>
    <col min="16" max="16" width="11.7109375" style="171" customWidth="1"/>
    <col min="17" max="17" width="12.28515625" style="171" customWidth="1"/>
    <col min="18" max="18" width="11.7109375" style="171" hidden="1" customWidth="1"/>
    <col min="19" max="19" width="13.28515625" style="171" customWidth="1"/>
    <col min="20" max="20" width="11.7109375" style="171" hidden="1" customWidth="1"/>
    <col min="21" max="21" width="11.7109375" style="171" customWidth="1"/>
    <col min="22" max="22" width="12.28515625" style="171" customWidth="1"/>
    <col min="23" max="23" width="14" style="171" hidden="1" customWidth="1"/>
    <col min="24" max="24" width="13.28515625" style="171" customWidth="1"/>
    <col min="25" max="25" width="11.7109375" style="171" hidden="1" customWidth="1"/>
    <col min="26" max="26" width="11.7109375" style="171" customWidth="1"/>
    <col min="27" max="27" width="12.28515625" style="171" customWidth="1"/>
    <col min="28" max="28" width="14.5703125" style="171" hidden="1" customWidth="1"/>
    <col min="29" max="29" width="13.5703125" style="171" customWidth="1"/>
    <col min="30" max="30" width="12" style="171" hidden="1" customWidth="1"/>
    <col min="31" max="31" width="11.7109375" style="171" customWidth="1"/>
    <col min="32" max="32" width="12.28515625" style="171" customWidth="1"/>
    <col min="33" max="33" width="11.7109375" style="171" hidden="1" customWidth="1"/>
    <col min="34" max="34" width="12.28515625" style="171" customWidth="1"/>
    <col min="35" max="35" width="12" style="171" hidden="1" customWidth="1"/>
    <col min="36" max="36" width="11.7109375" style="171" customWidth="1"/>
    <col min="37" max="16384" width="11.42578125" style="14"/>
  </cols>
  <sheetData>
    <row r="1" spans="1:36" ht="19.5" customHeight="1" x14ac:dyDescent="0.3">
      <c r="A1" s="73" t="s">
        <v>25</v>
      </c>
      <c r="B1" s="74"/>
      <c r="C1" s="78" t="str">
        <f>IF(Deckblatt!$A$21="","",Deckblatt!$A$21)</f>
        <v/>
      </c>
      <c r="D1" s="79" t="str">
        <f>IF(Deckblatt!$A$18="","",CONCATENATE("/  ",Deckblatt!$A$18))</f>
        <v/>
      </c>
      <c r="F1" s="659" t="str">
        <f>IF(Deckblatt!$A$15="","",Deckblatt!$A$15)</f>
        <v/>
      </c>
      <c r="G1" s="659"/>
      <c r="H1" s="659"/>
      <c r="I1" s="687"/>
      <c r="J1" s="687"/>
      <c r="K1" s="135"/>
      <c r="L1" s="280" t="str">
        <f>IF(Deckblatt!$A$21="","",Deckblatt!$A$21)</f>
        <v/>
      </c>
      <c r="M1" s="281" t="str">
        <f>IF(Deckblatt!$A$18="","",CONCATENATE("/  ",Deckblatt!$A$18))</f>
        <v/>
      </c>
      <c r="N1" s="126"/>
      <c r="O1" s="126"/>
      <c r="P1" s="281"/>
      <c r="Q1" s="659" t="str">
        <f>IF(Deckblatt!$A$15="","",Deckblatt!$A$15)</f>
        <v/>
      </c>
      <c r="R1" s="659"/>
      <c r="S1" s="659"/>
      <c r="T1" s="659"/>
      <c r="U1" s="660"/>
      <c r="V1" s="280" t="str">
        <f>IF(Deckblatt!$A$21="","",Deckblatt!$A$21)</f>
        <v/>
      </c>
      <c r="W1" s="281" t="str">
        <f>IF(Deckblatt!$A$18="","",CONCATENATE("/  ",Deckblatt!$A$18))</f>
        <v/>
      </c>
      <c r="X1" s="126"/>
      <c r="Y1" s="126"/>
      <c r="Z1" s="281"/>
      <c r="AA1" s="659" t="str">
        <f>IF(Deckblatt!$A$15="","",Deckblatt!$A$15)</f>
        <v/>
      </c>
      <c r="AB1" s="659"/>
      <c r="AC1" s="659"/>
      <c r="AD1" s="659"/>
      <c r="AE1" s="660"/>
      <c r="AF1" s="659" t="str">
        <f>IF(Deckblatt!$A$15="","",Deckblatt!$A$15)</f>
        <v/>
      </c>
      <c r="AG1" s="659"/>
      <c r="AH1" s="659"/>
      <c r="AI1" s="659"/>
      <c r="AJ1" s="660"/>
    </row>
    <row r="2" spans="1:36" ht="12.75" customHeight="1" x14ac:dyDescent="0.2">
      <c r="A2" s="697"/>
      <c r="B2" s="695" t="s">
        <v>198</v>
      </c>
      <c r="C2" s="675" t="s">
        <v>100</v>
      </c>
      <c r="D2" s="676"/>
      <c r="E2" s="676"/>
      <c r="F2" s="676"/>
      <c r="G2" s="676"/>
      <c r="H2" s="676"/>
      <c r="I2" s="676"/>
      <c r="J2" s="677"/>
      <c r="K2" s="127"/>
      <c r="L2" s="669" t="s">
        <v>26</v>
      </c>
      <c r="M2" s="670"/>
      <c r="N2" s="670"/>
      <c r="O2" s="670"/>
      <c r="P2" s="670"/>
      <c r="Q2" s="670"/>
      <c r="R2" s="670"/>
      <c r="S2" s="670"/>
      <c r="T2" s="670"/>
      <c r="U2" s="670"/>
      <c r="V2" s="670"/>
      <c r="W2" s="670"/>
      <c r="X2" s="670"/>
      <c r="Y2" s="670"/>
      <c r="Z2" s="670"/>
      <c r="AA2" s="670"/>
      <c r="AB2" s="670"/>
      <c r="AC2" s="670"/>
      <c r="AD2" s="670"/>
      <c r="AE2" s="670"/>
      <c r="AF2" s="670"/>
      <c r="AG2" s="670"/>
      <c r="AH2" s="670"/>
      <c r="AI2" s="670"/>
      <c r="AJ2" s="671"/>
    </row>
    <row r="3" spans="1:36" ht="12" customHeight="1" x14ac:dyDescent="0.2">
      <c r="A3" s="697"/>
      <c r="B3" s="696"/>
      <c r="C3" s="672" t="s">
        <v>145</v>
      </c>
      <c r="D3" s="672" t="s">
        <v>199</v>
      </c>
      <c r="E3" s="672" t="s">
        <v>158</v>
      </c>
      <c r="F3" s="672" t="s">
        <v>200</v>
      </c>
      <c r="G3" s="672" t="s">
        <v>164</v>
      </c>
      <c r="H3" s="672" t="s">
        <v>201</v>
      </c>
      <c r="I3" s="672" t="s">
        <v>202</v>
      </c>
      <c r="J3" s="672" t="s">
        <v>146</v>
      </c>
      <c r="K3" s="127"/>
      <c r="L3" s="678" t="s">
        <v>293</v>
      </c>
      <c r="M3" s="679"/>
      <c r="N3" s="679"/>
      <c r="O3" s="679"/>
      <c r="P3" s="680"/>
      <c r="Q3" s="678" t="s">
        <v>248</v>
      </c>
      <c r="R3" s="679"/>
      <c r="S3" s="679"/>
      <c r="T3" s="680"/>
      <c r="U3" s="681"/>
      <c r="V3" s="685" t="str">
        <f>'Leistungen planen '!B52</f>
        <v>Angebot</v>
      </c>
      <c r="W3" s="679"/>
      <c r="X3" s="679"/>
      <c r="Y3" s="680"/>
      <c r="Z3" s="680"/>
      <c r="AA3" s="661" t="s">
        <v>294</v>
      </c>
      <c r="AB3" s="661"/>
      <c r="AC3" s="661"/>
      <c r="AD3" s="662"/>
      <c r="AE3" s="662"/>
      <c r="AF3" s="661" t="s">
        <v>140</v>
      </c>
      <c r="AG3" s="661"/>
      <c r="AH3" s="661"/>
      <c r="AI3" s="662"/>
      <c r="AJ3" s="662"/>
    </row>
    <row r="4" spans="1:36" ht="11.25" customHeight="1" x14ac:dyDescent="0.2">
      <c r="A4" s="697"/>
      <c r="B4" s="696"/>
      <c r="C4" s="673"/>
      <c r="D4" s="673"/>
      <c r="E4" s="673"/>
      <c r="F4" s="673"/>
      <c r="G4" s="673"/>
      <c r="H4" s="673"/>
      <c r="I4" s="688"/>
      <c r="J4" s="688"/>
      <c r="K4" s="127"/>
      <c r="L4" s="682"/>
      <c r="M4" s="683"/>
      <c r="N4" s="683"/>
      <c r="O4" s="683"/>
      <c r="P4" s="683"/>
      <c r="Q4" s="682"/>
      <c r="R4" s="683"/>
      <c r="S4" s="683"/>
      <c r="T4" s="683"/>
      <c r="U4" s="684"/>
      <c r="V4" s="686"/>
      <c r="W4" s="683"/>
      <c r="X4" s="683"/>
      <c r="Y4" s="683"/>
      <c r="Z4" s="683"/>
      <c r="AA4" s="662"/>
      <c r="AB4" s="662"/>
      <c r="AC4" s="662"/>
      <c r="AD4" s="662"/>
      <c r="AE4" s="662"/>
      <c r="AF4" s="662"/>
      <c r="AG4" s="662"/>
      <c r="AH4" s="662"/>
      <c r="AI4" s="662"/>
      <c r="AJ4" s="662"/>
    </row>
    <row r="5" spans="1:36" ht="12.75" customHeight="1" x14ac:dyDescent="0.2">
      <c r="A5" s="697"/>
      <c r="B5" s="696"/>
      <c r="C5" s="673"/>
      <c r="D5" s="673"/>
      <c r="E5" s="673"/>
      <c r="F5" s="673"/>
      <c r="G5" s="673"/>
      <c r="H5" s="673"/>
      <c r="I5" s="688"/>
      <c r="J5" s="688"/>
      <c r="K5" s="127"/>
      <c r="L5" s="663" t="s">
        <v>203</v>
      </c>
      <c r="M5" s="665" t="s">
        <v>158</v>
      </c>
      <c r="N5" s="665" t="s">
        <v>200</v>
      </c>
      <c r="O5" s="665" t="s">
        <v>164</v>
      </c>
      <c r="P5" s="665" t="s">
        <v>204</v>
      </c>
      <c r="Q5" s="663" t="s">
        <v>203</v>
      </c>
      <c r="R5" s="665" t="s">
        <v>158</v>
      </c>
      <c r="S5" s="665" t="s">
        <v>200</v>
      </c>
      <c r="T5" s="665" t="s">
        <v>164</v>
      </c>
      <c r="U5" s="665" t="s">
        <v>204</v>
      </c>
      <c r="V5" s="663" t="s">
        <v>203</v>
      </c>
      <c r="W5" s="665" t="s">
        <v>158</v>
      </c>
      <c r="X5" s="665" t="s">
        <v>200</v>
      </c>
      <c r="Y5" s="665" t="s">
        <v>164</v>
      </c>
      <c r="Z5" s="665" t="s">
        <v>204</v>
      </c>
      <c r="AA5" s="663" t="s">
        <v>203</v>
      </c>
      <c r="AB5" s="665" t="s">
        <v>158</v>
      </c>
      <c r="AC5" s="665" t="s">
        <v>200</v>
      </c>
      <c r="AD5" s="665" t="s">
        <v>164</v>
      </c>
      <c r="AE5" s="665" t="s">
        <v>204</v>
      </c>
      <c r="AF5" s="663" t="s">
        <v>203</v>
      </c>
      <c r="AG5" s="665" t="s">
        <v>158</v>
      </c>
      <c r="AH5" s="665" t="s">
        <v>200</v>
      </c>
      <c r="AI5" s="665" t="s">
        <v>164</v>
      </c>
      <c r="AJ5" s="665" t="s">
        <v>204</v>
      </c>
    </row>
    <row r="6" spans="1:36" ht="83.65" customHeight="1" x14ac:dyDescent="0.2">
      <c r="A6" s="351"/>
      <c r="B6" s="350" t="s">
        <v>107</v>
      </c>
      <c r="C6" s="674"/>
      <c r="D6" s="674"/>
      <c r="E6" s="674"/>
      <c r="F6" s="674"/>
      <c r="G6" s="674"/>
      <c r="H6" s="674"/>
      <c r="I6" s="688"/>
      <c r="J6" s="690"/>
      <c r="K6" s="127"/>
      <c r="L6" s="664"/>
      <c r="M6" s="666"/>
      <c r="N6" s="667"/>
      <c r="O6" s="668"/>
      <c r="P6" s="668"/>
      <c r="Q6" s="664"/>
      <c r="R6" s="666"/>
      <c r="S6" s="667"/>
      <c r="T6" s="668"/>
      <c r="U6" s="668"/>
      <c r="V6" s="664"/>
      <c r="W6" s="666"/>
      <c r="X6" s="667"/>
      <c r="Y6" s="668"/>
      <c r="Z6" s="668"/>
      <c r="AA6" s="664"/>
      <c r="AB6" s="666"/>
      <c r="AC6" s="667"/>
      <c r="AD6" s="668"/>
      <c r="AE6" s="668"/>
      <c r="AF6" s="664"/>
      <c r="AG6" s="666"/>
      <c r="AH6" s="667"/>
      <c r="AI6" s="668"/>
      <c r="AJ6" s="668"/>
    </row>
    <row r="7" spans="1:36" ht="12.75" customHeight="1" x14ac:dyDescent="0.2">
      <c r="A7" s="93">
        <v>300</v>
      </c>
      <c r="B7" s="94" t="s">
        <v>27</v>
      </c>
      <c r="C7" s="20"/>
      <c r="D7" s="158">
        <f>L7+Q7+V7+AA7+AF7</f>
        <v>0</v>
      </c>
      <c r="E7" s="80">
        <f>SUM(M7,R7,W7,AB7,)</f>
        <v>0</v>
      </c>
      <c r="F7" s="80">
        <f>SUM(N7,S7,X7,AC7,AH7)</f>
        <v>0</v>
      </c>
      <c r="G7" s="80">
        <f>SUM(O7,T7,Y7,AD7,AI7)</f>
        <v>0</v>
      </c>
      <c r="H7" s="80">
        <f>SUM(P7,U7,Z7,AE7,AJ7)</f>
        <v>0</v>
      </c>
      <c r="I7" s="196" t="str">
        <f>IF(D7+F7=0,"",(F7-D7)/D7)</f>
        <v/>
      </c>
      <c r="J7" s="159" t="str">
        <f>IF(C7+H7=0,"",(H7-C7)/C7)</f>
        <v/>
      </c>
      <c r="K7" s="160"/>
      <c r="L7" s="20"/>
      <c r="M7" s="158">
        <f>(L7+L7*$A$6/100)</f>
        <v>0</v>
      </c>
      <c r="N7" s="20"/>
      <c r="O7" s="20"/>
      <c r="P7" s="80">
        <f>SUM(N7:O7)</f>
        <v>0</v>
      </c>
      <c r="Q7" s="20"/>
      <c r="R7" s="158">
        <f>(Q7+Q7*$A$6/100)</f>
        <v>0</v>
      </c>
      <c r="S7" s="20"/>
      <c r="T7" s="20"/>
      <c r="U7" s="80">
        <f>SUM(S7:T7)</f>
        <v>0</v>
      </c>
      <c r="V7" s="20"/>
      <c r="W7" s="158">
        <f>(V7+V7*$A$6/100)</f>
        <v>0</v>
      </c>
      <c r="X7" s="20"/>
      <c r="Y7" s="20"/>
      <c r="Z7" s="80">
        <f>SUM(X7:Y7)</f>
        <v>0</v>
      </c>
      <c r="AA7" s="20"/>
      <c r="AB7" s="158">
        <f>(AA7+AA7*$A$6/100)</f>
        <v>0</v>
      </c>
      <c r="AC7" s="20"/>
      <c r="AD7" s="20"/>
      <c r="AE7" s="80">
        <f>SUM(AC7:AD7)</f>
        <v>0</v>
      </c>
      <c r="AF7" s="20"/>
      <c r="AG7" s="158">
        <f>(AF7+AF7*$A$6/100)</f>
        <v>0</v>
      </c>
      <c r="AH7" s="20"/>
      <c r="AI7" s="294"/>
      <c r="AJ7" s="80">
        <f>SUM(AH7:AI7)</f>
        <v>0</v>
      </c>
    </row>
    <row r="8" spans="1:36" ht="12.75" customHeight="1" x14ac:dyDescent="0.2">
      <c r="A8" s="93">
        <v>310</v>
      </c>
      <c r="B8" s="94" t="s">
        <v>178</v>
      </c>
      <c r="C8" s="20"/>
      <c r="D8" s="158">
        <f t="shared" ref="D8:D58" si="0">L8+Q8+V8+AA8+AF8</f>
        <v>0</v>
      </c>
      <c r="E8" s="80">
        <f t="shared" ref="E8:E15" si="1">SUM(M8,R8,W8,AB8,)</f>
        <v>0</v>
      </c>
      <c r="F8" s="80">
        <f t="shared" ref="F8:F15" si="2">SUM(N8,S8,X8,AC8,AH8)</f>
        <v>0</v>
      </c>
      <c r="G8" s="80">
        <f t="shared" ref="G8:G15" si="3">SUM(O8,T8,Y8,AD8,AI8)</f>
        <v>0</v>
      </c>
      <c r="H8" s="80">
        <f t="shared" ref="H8:H15" si="4">SUM(P8,U8,Z8,AE8,AJ8)</f>
        <v>0</v>
      </c>
      <c r="I8" s="196" t="str">
        <f t="shared" ref="I8:I23" si="5">IF(D8+F8=0,"",(F8-D8)/D8)</f>
        <v/>
      </c>
      <c r="J8" s="159" t="str">
        <f t="shared" ref="J8:J68" si="6">IF(C8+H8=0,"",(H8-C8)/C8)</f>
        <v/>
      </c>
      <c r="K8" s="160"/>
      <c r="L8" s="20"/>
      <c r="M8" s="158"/>
      <c r="N8" s="20"/>
      <c r="O8" s="20"/>
      <c r="P8" s="80">
        <f t="shared" ref="P8:P66" si="7">SUM(N8:O8)</f>
        <v>0</v>
      </c>
      <c r="Q8" s="20"/>
      <c r="R8" s="158"/>
      <c r="S8" s="20"/>
      <c r="T8" s="20"/>
      <c r="U8" s="80">
        <f t="shared" ref="U8:U66" si="8">SUM(S8:T8)</f>
        <v>0</v>
      </c>
      <c r="V8" s="20"/>
      <c r="W8" s="158"/>
      <c r="X8" s="20"/>
      <c r="Y8" s="20"/>
      <c r="Z8" s="80">
        <f t="shared" ref="Z8:Z66" si="9">SUM(X8:Y8)</f>
        <v>0</v>
      </c>
      <c r="AA8" s="20"/>
      <c r="AB8" s="158"/>
      <c r="AC8" s="20"/>
      <c r="AD8" s="20"/>
      <c r="AE8" s="80">
        <f t="shared" ref="AE8:AE15" si="10">SUM(AC8:AD8)</f>
        <v>0</v>
      </c>
      <c r="AF8" s="20"/>
      <c r="AG8" s="158"/>
      <c r="AH8" s="20"/>
      <c r="AI8" s="294"/>
      <c r="AJ8" s="80">
        <f t="shared" ref="AJ8:AJ15" si="11">SUM(AH8:AI8)</f>
        <v>0</v>
      </c>
    </row>
    <row r="9" spans="1:36" ht="12.75" customHeight="1" x14ac:dyDescent="0.2">
      <c r="A9" s="93">
        <v>320</v>
      </c>
      <c r="B9" s="94" t="s">
        <v>28</v>
      </c>
      <c r="C9" s="20"/>
      <c r="D9" s="158">
        <f t="shared" si="0"/>
        <v>0</v>
      </c>
      <c r="E9" s="80">
        <f t="shared" si="1"/>
        <v>0</v>
      </c>
      <c r="F9" s="80">
        <f t="shared" si="2"/>
        <v>0</v>
      </c>
      <c r="G9" s="80">
        <f t="shared" si="3"/>
        <v>0</v>
      </c>
      <c r="H9" s="80">
        <f t="shared" si="4"/>
        <v>0</v>
      </c>
      <c r="I9" s="196" t="str">
        <f t="shared" si="5"/>
        <v/>
      </c>
      <c r="J9" s="159" t="str">
        <f t="shared" si="6"/>
        <v/>
      </c>
      <c r="K9" s="160"/>
      <c r="L9" s="20"/>
      <c r="M9" s="158"/>
      <c r="N9" s="20"/>
      <c r="O9" s="20"/>
      <c r="P9" s="80">
        <f t="shared" si="7"/>
        <v>0</v>
      </c>
      <c r="Q9" s="20"/>
      <c r="R9" s="158"/>
      <c r="S9" s="20"/>
      <c r="T9" s="20"/>
      <c r="U9" s="80">
        <f t="shared" si="8"/>
        <v>0</v>
      </c>
      <c r="V9" s="20"/>
      <c r="W9" s="158">
        <f t="shared" ref="W9:W15" si="12">(V9+V9*$A$6/100)</f>
        <v>0</v>
      </c>
      <c r="X9" s="20"/>
      <c r="Y9" s="20"/>
      <c r="Z9" s="80">
        <f t="shared" si="9"/>
        <v>0</v>
      </c>
      <c r="AA9" s="20"/>
      <c r="AB9" s="158">
        <f t="shared" ref="AB9:AB15" si="13">(AA9+AA9*$A$6/100)</f>
        <v>0</v>
      </c>
      <c r="AC9" s="20"/>
      <c r="AD9" s="20"/>
      <c r="AE9" s="80">
        <f t="shared" si="10"/>
        <v>0</v>
      </c>
      <c r="AF9" s="20"/>
      <c r="AG9" s="158">
        <f t="shared" ref="AG9:AG15" si="14">(AF9+AF9*$A$6/100)</f>
        <v>0</v>
      </c>
      <c r="AH9" s="20"/>
      <c r="AI9" s="294"/>
      <c r="AJ9" s="80">
        <f t="shared" si="11"/>
        <v>0</v>
      </c>
    </row>
    <row r="10" spans="1:36" ht="12.75" customHeight="1" x14ac:dyDescent="0.2">
      <c r="A10" s="93">
        <v>330</v>
      </c>
      <c r="B10" s="94" t="s">
        <v>126</v>
      </c>
      <c r="C10" s="20"/>
      <c r="D10" s="158">
        <f t="shared" si="0"/>
        <v>0</v>
      </c>
      <c r="E10" s="80">
        <f t="shared" si="1"/>
        <v>0</v>
      </c>
      <c r="F10" s="80">
        <f t="shared" si="2"/>
        <v>0</v>
      </c>
      <c r="G10" s="80">
        <f t="shared" si="3"/>
        <v>0</v>
      </c>
      <c r="H10" s="80">
        <f t="shared" si="4"/>
        <v>0</v>
      </c>
      <c r="I10" s="196" t="str">
        <f t="shared" si="5"/>
        <v/>
      </c>
      <c r="J10" s="159" t="str">
        <f>IF(C10+H10=0,"",(H10-C10)/C10)</f>
        <v/>
      </c>
      <c r="K10" s="160"/>
      <c r="L10" s="20"/>
      <c r="M10" s="158">
        <f t="shared" ref="M10:M15" si="15">(L10+L10*$A$6/100)</f>
        <v>0</v>
      </c>
      <c r="N10" s="20"/>
      <c r="O10" s="20"/>
      <c r="P10" s="80">
        <f t="shared" si="7"/>
        <v>0</v>
      </c>
      <c r="Q10" s="20"/>
      <c r="R10" s="158">
        <f t="shared" ref="R10:R15" si="16">(Q10+Q10*$A$6/100)</f>
        <v>0</v>
      </c>
      <c r="S10" s="20"/>
      <c r="T10" s="20"/>
      <c r="U10" s="80">
        <f t="shared" si="8"/>
        <v>0</v>
      </c>
      <c r="V10" s="20"/>
      <c r="W10" s="158">
        <f t="shared" si="12"/>
        <v>0</v>
      </c>
      <c r="X10" s="20"/>
      <c r="Y10" s="20"/>
      <c r="Z10" s="80">
        <f t="shared" si="9"/>
        <v>0</v>
      </c>
      <c r="AA10" s="20"/>
      <c r="AB10" s="158">
        <f t="shared" si="13"/>
        <v>0</v>
      </c>
      <c r="AC10" s="20"/>
      <c r="AD10" s="20"/>
      <c r="AE10" s="80">
        <f t="shared" si="10"/>
        <v>0</v>
      </c>
      <c r="AF10" s="20"/>
      <c r="AG10" s="158">
        <f t="shared" si="14"/>
        <v>0</v>
      </c>
      <c r="AH10" s="20"/>
      <c r="AI10" s="294"/>
      <c r="AJ10" s="80">
        <f t="shared" si="11"/>
        <v>0</v>
      </c>
    </row>
    <row r="11" spans="1:36" x14ac:dyDescent="0.2">
      <c r="A11" s="93">
        <v>340</v>
      </c>
      <c r="B11" s="94" t="s">
        <v>127</v>
      </c>
      <c r="C11" s="20"/>
      <c r="D11" s="158">
        <f t="shared" si="0"/>
        <v>0</v>
      </c>
      <c r="E11" s="80">
        <f t="shared" si="1"/>
        <v>0</v>
      </c>
      <c r="F11" s="80">
        <f t="shared" si="2"/>
        <v>0</v>
      </c>
      <c r="G11" s="80">
        <f t="shared" si="3"/>
        <v>0</v>
      </c>
      <c r="H11" s="80">
        <f t="shared" si="4"/>
        <v>0</v>
      </c>
      <c r="I11" s="196" t="str">
        <f t="shared" si="5"/>
        <v/>
      </c>
      <c r="J11" s="159" t="str">
        <f>IF(C11+H11=0,"",(H11-C11)/C11)</f>
        <v/>
      </c>
      <c r="K11" s="160"/>
      <c r="L11" s="20"/>
      <c r="M11" s="158">
        <f t="shared" si="15"/>
        <v>0</v>
      </c>
      <c r="N11" s="20"/>
      <c r="O11" s="20"/>
      <c r="P11" s="80">
        <f t="shared" si="7"/>
        <v>0</v>
      </c>
      <c r="Q11" s="20"/>
      <c r="R11" s="158">
        <f t="shared" si="16"/>
        <v>0</v>
      </c>
      <c r="S11" s="20"/>
      <c r="T11" s="20"/>
      <c r="U11" s="80">
        <f t="shared" si="8"/>
        <v>0</v>
      </c>
      <c r="V11" s="20"/>
      <c r="W11" s="158">
        <f t="shared" si="12"/>
        <v>0</v>
      </c>
      <c r="X11" s="20"/>
      <c r="Y11" s="20"/>
      <c r="Z11" s="80">
        <f t="shared" si="9"/>
        <v>0</v>
      </c>
      <c r="AA11" s="20"/>
      <c r="AB11" s="158">
        <f t="shared" si="13"/>
        <v>0</v>
      </c>
      <c r="AC11" s="20"/>
      <c r="AD11" s="20"/>
      <c r="AE11" s="80">
        <f t="shared" si="10"/>
        <v>0</v>
      </c>
      <c r="AF11" s="20"/>
      <c r="AG11" s="158">
        <f t="shared" si="14"/>
        <v>0</v>
      </c>
      <c r="AH11" s="20"/>
      <c r="AI11" s="294"/>
      <c r="AJ11" s="80">
        <f t="shared" si="11"/>
        <v>0</v>
      </c>
    </row>
    <row r="12" spans="1:36" x14ac:dyDescent="0.2">
      <c r="A12" s="93">
        <v>350</v>
      </c>
      <c r="B12" s="94" t="s">
        <v>29</v>
      </c>
      <c r="C12" s="20"/>
      <c r="D12" s="158">
        <f t="shared" si="0"/>
        <v>0</v>
      </c>
      <c r="E12" s="80">
        <f t="shared" si="1"/>
        <v>0</v>
      </c>
      <c r="F12" s="80">
        <f t="shared" si="2"/>
        <v>0</v>
      </c>
      <c r="G12" s="80">
        <f t="shared" si="3"/>
        <v>0</v>
      </c>
      <c r="H12" s="80">
        <f t="shared" si="4"/>
        <v>0</v>
      </c>
      <c r="I12" s="196" t="str">
        <f t="shared" si="5"/>
        <v/>
      </c>
      <c r="J12" s="159" t="str">
        <f t="shared" si="6"/>
        <v/>
      </c>
      <c r="K12" s="160"/>
      <c r="L12" s="20"/>
      <c r="M12" s="158">
        <f t="shared" si="15"/>
        <v>0</v>
      </c>
      <c r="N12" s="20"/>
      <c r="O12" s="20"/>
      <c r="P12" s="80">
        <f t="shared" si="7"/>
        <v>0</v>
      </c>
      <c r="Q12" s="20"/>
      <c r="R12" s="158">
        <f t="shared" si="16"/>
        <v>0</v>
      </c>
      <c r="S12" s="20"/>
      <c r="T12" s="20"/>
      <c r="U12" s="80">
        <f t="shared" si="8"/>
        <v>0</v>
      </c>
      <c r="V12" s="20"/>
      <c r="W12" s="158">
        <f t="shared" si="12"/>
        <v>0</v>
      </c>
      <c r="X12" s="20"/>
      <c r="Y12" s="20"/>
      <c r="Z12" s="80">
        <f t="shared" si="9"/>
        <v>0</v>
      </c>
      <c r="AA12" s="20"/>
      <c r="AB12" s="158">
        <f t="shared" si="13"/>
        <v>0</v>
      </c>
      <c r="AC12" s="20"/>
      <c r="AD12" s="20"/>
      <c r="AE12" s="80">
        <f t="shared" si="10"/>
        <v>0</v>
      </c>
      <c r="AF12" s="20"/>
      <c r="AG12" s="158">
        <f t="shared" si="14"/>
        <v>0</v>
      </c>
      <c r="AH12" s="20"/>
      <c r="AI12" s="294"/>
      <c r="AJ12" s="80">
        <f t="shared" si="11"/>
        <v>0</v>
      </c>
    </row>
    <row r="13" spans="1:36" x14ac:dyDescent="0.2">
      <c r="A13" s="93">
        <v>360</v>
      </c>
      <c r="B13" s="262" t="s">
        <v>180</v>
      </c>
      <c r="C13" s="20"/>
      <c r="D13" s="158">
        <f t="shared" ref="D13" si="17">L13+Q13+V13+AA13+AF13</f>
        <v>0</v>
      </c>
      <c r="E13" s="80">
        <f t="shared" ref="E13" si="18">SUM(M13,R13,W13,AB13,)</f>
        <v>0</v>
      </c>
      <c r="F13" s="80">
        <f t="shared" ref="F13" si="19">SUM(N13,S13,X13,AC13,AH13)</f>
        <v>0</v>
      </c>
      <c r="G13" s="80">
        <f t="shared" ref="G13" si="20">SUM(O13,T13,Y13,AD13,AI13)</f>
        <v>0</v>
      </c>
      <c r="H13" s="80">
        <f t="shared" ref="H13" si="21">SUM(P13,U13,Z13,AE13,AJ13)</f>
        <v>0</v>
      </c>
      <c r="I13" s="196" t="str">
        <f t="shared" si="5"/>
        <v/>
      </c>
      <c r="J13" s="159"/>
      <c r="K13" s="160"/>
      <c r="L13" s="20"/>
      <c r="M13" s="370"/>
      <c r="N13" s="20"/>
      <c r="O13" s="20"/>
      <c r="P13" s="80">
        <f t="shared" si="7"/>
        <v>0</v>
      </c>
      <c r="Q13" s="20"/>
      <c r="R13" s="370"/>
      <c r="S13" s="20"/>
      <c r="T13" s="20"/>
      <c r="U13" s="80">
        <f t="shared" si="8"/>
        <v>0</v>
      </c>
      <c r="V13" s="20"/>
      <c r="W13" s="370"/>
      <c r="X13" s="20"/>
      <c r="Y13" s="20"/>
      <c r="Z13" s="80">
        <f t="shared" si="9"/>
        <v>0</v>
      </c>
      <c r="AA13" s="20"/>
      <c r="AB13" s="370"/>
      <c r="AC13" s="20"/>
      <c r="AD13" s="20"/>
      <c r="AE13" s="80">
        <f t="shared" si="10"/>
        <v>0</v>
      </c>
      <c r="AF13" s="20"/>
      <c r="AG13" s="370"/>
      <c r="AH13" s="20"/>
      <c r="AI13" s="294"/>
      <c r="AJ13" s="80">
        <f t="shared" si="11"/>
        <v>0</v>
      </c>
    </row>
    <row r="14" spans="1:36" x14ac:dyDescent="0.2">
      <c r="A14" s="93">
        <v>362</v>
      </c>
      <c r="B14" s="262" t="s">
        <v>179</v>
      </c>
      <c r="C14" s="20"/>
      <c r="D14" s="158">
        <f t="shared" si="0"/>
        <v>0</v>
      </c>
      <c r="E14" s="80">
        <f t="shared" si="1"/>
        <v>0</v>
      </c>
      <c r="F14" s="80">
        <f t="shared" si="2"/>
        <v>0</v>
      </c>
      <c r="G14" s="80">
        <f t="shared" si="3"/>
        <v>0</v>
      </c>
      <c r="H14" s="80">
        <f t="shared" si="4"/>
        <v>0</v>
      </c>
      <c r="I14" s="196" t="str">
        <f t="shared" si="5"/>
        <v/>
      </c>
      <c r="J14" s="159" t="str">
        <f t="shared" si="6"/>
        <v/>
      </c>
      <c r="K14" s="160"/>
      <c r="L14" s="20"/>
      <c r="M14" s="158">
        <f t="shared" si="15"/>
        <v>0</v>
      </c>
      <c r="N14" s="20"/>
      <c r="O14" s="20"/>
      <c r="P14" s="80">
        <f t="shared" si="7"/>
        <v>0</v>
      </c>
      <c r="Q14" s="20"/>
      <c r="R14" s="158">
        <f t="shared" si="16"/>
        <v>0</v>
      </c>
      <c r="S14" s="20"/>
      <c r="T14" s="20"/>
      <c r="U14" s="80">
        <f t="shared" si="8"/>
        <v>0</v>
      </c>
      <c r="V14" s="20"/>
      <c r="W14" s="158">
        <f t="shared" si="12"/>
        <v>0</v>
      </c>
      <c r="X14" s="20"/>
      <c r="Y14" s="20"/>
      <c r="Z14" s="80">
        <f t="shared" si="9"/>
        <v>0</v>
      </c>
      <c r="AA14" s="20"/>
      <c r="AB14" s="158">
        <f t="shared" si="13"/>
        <v>0</v>
      </c>
      <c r="AC14" s="20"/>
      <c r="AD14" s="20"/>
      <c r="AE14" s="80">
        <f t="shared" si="10"/>
        <v>0</v>
      </c>
      <c r="AF14" s="20"/>
      <c r="AG14" s="158">
        <f t="shared" si="14"/>
        <v>0</v>
      </c>
      <c r="AH14" s="20"/>
      <c r="AI14" s="294"/>
      <c r="AJ14" s="80">
        <f t="shared" si="11"/>
        <v>0</v>
      </c>
    </row>
    <row r="15" spans="1:36" x14ac:dyDescent="0.2">
      <c r="A15" s="93">
        <v>365</v>
      </c>
      <c r="B15" s="248" t="s">
        <v>181</v>
      </c>
      <c r="C15" s="20"/>
      <c r="D15" s="158">
        <f t="shared" si="0"/>
        <v>0</v>
      </c>
      <c r="E15" s="189">
        <f t="shared" si="1"/>
        <v>0</v>
      </c>
      <c r="F15" s="80">
        <f t="shared" si="2"/>
        <v>0</v>
      </c>
      <c r="G15" s="80">
        <f t="shared" si="3"/>
        <v>0</v>
      </c>
      <c r="H15" s="80">
        <f t="shared" si="4"/>
        <v>0</v>
      </c>
      <c r="I15" s="196" t="str">
        <f t="shared" si="5"/>
        <v/>
      </c>
      <c r="J15" s="159" t="str">
        <f t="shared" si="6"/>
        <v/>
      </c>
      <c r="K15" s="128"/>
      <c r="L15" s="29"/>
      <c r="M15" s="187">
        <f t="shared" si="15"/>
        <v>0</v>
      </c>
      <c r="N15" s="29"/>
      <c r="O15" s="29"/>
      <c r="P15" s="189">
        <f t="shared" si="7"/>
        <v>0</v>
      </c>
      <c r="Q15" s="29"/>
      <c r="R15" s="187">
        <f t="shared" si="16"/>
        <v>0</v>
      </c>
      <c r="S15" s="29"/>
      <c r="T15" s="29"/>
      <c r="U15" s="189">
        <f t="shared" si="8"/>
        <v>0</v>
      </c>
      <c r="V15" s="29"/>
      <c r="W15" s="187">
        <f t="shared" si="12"/>
        <v>0</v>
      </c>
      <c r="X15" s="29"/>
      <c r="Y15" s="29"/>
      <c r="Z15" s="189">
        <f t="shared" si="9"/>
        <v>0</v>
      </c>
      <c r="AA15" s="29"/>
      <c r="AB15" s="187">
        <f t="shared" si="13"/>
        <v>0</v>
      </c>
      <c r="AC15" s="29"/>
      <c r="AD15" s="29"/>
      <c r="AE15" s="189">
        <f t="shared" si="10"/>
        <v>0</v>
      </c>
      <c r="AF15" s="29"/>
      <c r="AG15" s="187">
        <f t="shared" si="14"/>
        <v>0</v>
      </c>
      <c r="AH15" s="29"/>
      <c r="AI15" s="295"/>
      <c r="AJ15" s="189">
        <f t="shared" si="11"/>
        <v>0</v>
      </c>
    </row>
    <row r="16" spans="1:36" s="82" customFormat="1" x14ac:dyDescent="0.2">
      <c r="A16" s="95"/>
      <c r="B16" s="188" t="s">
        <v>108</v>
      </c>
      <c r="C16" s="190">
        <f t="shared" ref="C16" si="22">SUM(C7:C14)-C15</f>
        <v>0</v>
      </c>
      <c r="D16" s="191">
        <f t="shared" ref="D16:H16" si="23">SUM(D7:D14)</f>
        <v>0</v>
      </c>
      <c r="E16" s="191">
        <f t="shared" si="23"/>
        <v>0</v>
      </c>
      <c r="F16" s="191">
        <f t="shared" si="23"/>
        <v>0</v>
      </c>
      <c r="G16" s="191">
        <f t="shared" si="23"/>
        <v>0</v>
      </c>
      <c r="H16" s="191">
        <f t="shared" si="23"/>
        <v>0</v>
      </c>
      <c r="I16" s="196" t="str">
        <f t="shared" si="5"/>
        <v/>
      </c>
      <c r="J16" s="159" t="str">
        <f t="shared" si="6"/>
        <v/>
      </c>
      <c r="K16" s="167"/>
      <c r="L16" s="191">
        <f>SUM(L7:L14)</f>
        <v>0</v>
      </c>
      <c r="M16" s="191">
        <f>SUM(M7:M14)-M15</f>
        <v>0</v>
      </c>
      <c r="N16" s="191">
        <f t="shared" ref="N16:AJ16" si="24">SUM(N7:N14)</f>
        <v>0</v>
      </c>
      <c r="O16" s="191">
        <f t="shared" si="24"/>
        <v>0</v>
      </c>
      <c r="P16" s="191">
        <f t="shared" si="24"/>
        <v>0</v>
      </c>
      <c r="Q16" s="191">
        <f t="shared" si="24"/>
        <v>0</v>
      </c>
      <c r="R16" s="191">
        <f t="shared" si="24"/>
        <v>0</v>
      </c>
      <c r="S16" s="191">
        <f t="shared" si="24"/>
        <v>0</v>
      </c>
      <c r="T16" s="191">
        <f t="shared" si="24"/>
        <v>0</v>
      </c>
      <c r="U16" s="191">
        <f t="shared" si="24"/>
        <v>0</v>
      </c>
      <c r="V16" s="191">
        <f t="shared" si="24"/>
        <v>0</v>
      </c>
      <c r="W16" s="191">
        <f t="shared" si="24"/>
        <v>0</v>
      </c>
      <c r="X16" s="191">
        <f t="shared" si="24"/>
        <v>0</v>
      </c>
      <c r="Y16" s="191">
        <f t="shared" si="24"/>
        <v>0</v>
      </c>
      <c r="Z16" s="191">
        <f t="shared" si="24"/>
        <v>0</v>
      </c>
      <c r="AA16" s="191">
        <f t="shared" si="24"/>
        <v>0</v>
      </c>
      <c r="AB16" s="191">
        <f t="shared" si="24"/>
        <v>0</v>
      </c>
      <c r="AC16" s="191">
        <f t="shared" si="24"/>
        <v>0</v>
      </c>
      <c r="AD16" s="191">
        <f t="shared" si="24"/>
        <v>0</v>
      </c>
      <c r="AE16" s="191">
        <f t="shared" si="24"/>
        <v>0</v>
      </c>
      <c r="AF16" s="191">
        <f t="shared" si="24"/>
        <v>0</v>
      </c>
      <c r="AG16" s="191">
        <f t="shared" si="24"/>
        <v>0</v>
      </c>
      <c r="AH16" s="191">
        <f t="shared" si="24"/>
        <v>0</v>
      </c>
      <c r="AI16" s="191">
        <f t="shared" si="24"/>
        <v>0</v>
      </c>
      <c r="AJ16" s="191">
        <f t="shared" si="24"/>
        <v>0</v>
      </c>
    </row>
    <row r="17" spans="1:65" x14ac:dyDescent="0.2">
      <c r="A17" s="93">
        <v>370</v>
      </c>
      <c r="B17" s="94" t="s">
        <v>30</v>
      </c>
      <c r="C17" s="20"/>
      <c r="D17" s="158">
        <f t="shared" si="0"/>
        <v>0</v>
      </c>
      <c r="E17" s="80">
        <f>SUM(M17,R17,W17,AB17,)</f>
        <v>0</v>
      </c>
      <c r="F17" s="80">
        <f t="shared" ref="F17:H20" si="25">SUM(N17,S17,X17,AC17,AH17)</f>
        <v>0</v>
      </c>
      <c r="G17" s="80">
        <f t="shared" si="25"/>
        <v>0</v>
      </c>
      <c r="H17" s="80">
        <f t="shared" si="25"/>
        <v>0</v>
      </c>
      <c r="I17" s="196" t="str">
        <f t="shared" si="5"/>
        <v/>
      </c>
      <c r="J17" s="159" t="str">
        <f t="shared" si="6"/>
        <v/>
      </c>
      <c r="K17" s="160"/>
      <c r="L17" s="20"/>
      <c r="M17" s="158">
        <f>(L17+L17*$A$6/100)</f>
        <v>0</v>
      </c>
      <c r="N17" s="20"/>
      <c r="O17" s="20"/>
      <c r="P17" s="80">
        <f t="shared" si="7"/>
        <v>0</v>
      </c>
      <c r="Q17" s="20"/>
      <c r="R17" s="158">
        <f>(Q17+Q17*$A$6/100)</f>
        <v>0</v>
      </c>
      <c r="S17" s="20"/>
      <c r="T17" s="20"/>
      <c r="U17" s="80">
        <f t="shared" si="8"/>
        <v>0</v>
      </c>
      <c r="V17" s="20"/>
      <c r="W17" s="158">
        <f>(V17+V17*$A$6/100)</f>
        <v>0</v>
      </c>
      <c r="X17" s="20"/>
      <c r="Y17" s="20"/>
      <c r="Z17" s="80">
        <f t="shared" si="9"/>
        <v>0</v>
      </c>
      <c r="AA17" s="20"/>
      <c r="AB17" s="158">
        <f>(AA17+AA17*$A$6/100)</f>
        <v>0</v>
      </c>
      <c r="AC17" s="20"/>
      <c r="AD17" s="20"/>
      <c r="AE17" s="80">
        <f t="shared" ref="AE17:AE66" si="26">SUM(AC17:AD17)</f>
        <v>0</v>
      </c>
      <c r="AF17" s="20"/>
      <c r="AG17" s="158">
        <f>(AF17+AF17*$A$6/100)</f>
        <v>0</v>
      </c>
      <c r="AH17" s="20"/>
      <c r="AI17" s="294"/>
      <c r="AJ17" s="80">
        <f>SUM(AH17:AI17)</f>
        <v>0</v>
      </c>
    </row>
    <row r="18" spans="1:65" x14ac:dyDescent="0.2">
      <c r="A18" s="93">
        <v>3780</v>
      </c>
      <c r="B18" s="154" t="s">
        <v>128</v>
      </c>
      <c r="C18" s="29"/>
      <c r="D18" s="158">
        <f t="shared" si="0"/>
        <v>0</v>
      </c>
      <c r="E18" s="189">
        <f>SUM(M18,R18,W18,AB18,)</f>
        <v>0</v>
      </c>
      <c r="F18" s="80">
        <f t="shared" si="25"/>
        <v>0</v>
      </c>
      <c r="G18" s="80">
        <f t="shared" si="25"/>
        <v>0</v>
      </c>
      <c r="H18" s="80">
        <f t="shared" si="25"/>
        <v>0</v>
      </c>
      <c r="I18" s="196" t="str">
        <f t="shared" si="5"/>
        <v/>
      </c>
      <c r="J18" s="159" t="str">
        <f t="shared" si="6"/>
        <v/>
      </c>
      <c r="K18" s="128"/>
      <c r="L18" s="29"/>
      <c r="M18" s="187">
        <f t="shared" ref="M18:M20" si="27">(L18+L18*$A$6/100)</f>
        <v>0</v>
      </c>
      <c r="N18" s="29"/>
      <c r="O18" s="29"/>
      <c r="P18" s="189">
        <f t="shared" si="7"/>
        <v>0</v>
      </c>
      <c r="Q18" s="29"/>
      <c r="R18" s="187">
        <f t="shared" ref="R18:R20" si="28">(Q18+Q18*$A$6/100)</f>
        <v>0</v>
      </c>
      <c r="S18" s="29"/>
      <c r="T18" s="29"/>
      <c r="U18" s="189">
        <f t="shared" si="8"/>
        <v>0</v>
      </c>
      <c r="V18" s="29"/>
      <c r="W18" s="187">
        <f t="shared" ref="W18:W20" si="29">(V18+V18*$A$6/100)</f>
        <v>0</v>
      </c>
      <c r="X18" s="29"/>
      <c r="Y18" s="29"/>
      <c r="Z18" s="189">
        <f t="shared" si="9"/>
        <v>0</v>
      </c>
      <c r="AA18" s="29"/>
      <c r="AB18" s="187">
        <f t="shared" ref="AB18:AB20" si="30">(AA18+AA18*$A$6/100)</f>
        <v>0</v>
      </c>
      <c r="AC18" s="29"/>
      <c r="AD18" s="29"/>
      <c r="AE18" s="189">
        <f t="shared" si="26"/>
        <v>0</v>
      </c>
      <c r="AF18" s="29"/>
      <c r="AG18" s="187">
        <f t="shared" ref="AG18:AG20" si="31">(AF18+AF18*$A$6/100)</f>
        <v>0</v>
      </c>
      <c r="AH18" s="29"/>
      <c r="AI18" s="295"/>
      <c r="AJ18" s="189">
        <f>SUM(AH18:AI18)</f>
        <v>0</v>
      </c>
    </row>
    <row r="19" spans="1:65" x14ac:dyDescent="0.2">
      <c r="A19" s="93">
        <v>380</v>
      </c>
      <c r="B19" s="94" t="s">
        <v>31</v>
      </c>
      <c r="C19" s="20"/>
      <c r="D19" s="158">
        <f t="shared" si="0"/>
        <v>0</v>
      </c>
      <c r="E19" s="80">
        <f>SUM(M19,R19,W19,AB19,)</f>
        <v>0</v>
      </c>
      <c r="F19" s="80">
        <f t="shared" si="25"/>
        <v>0</v>
      </c>
      <c r="G19" s="80">
        <f t="shared" si="25"/>
        <v>0</v>
      </c>
      <c r="H19" s="80">
        <f t="shared" si="25"/>
        <v>0</v>
      </c>
      <c r="I19" s="196" t="str">
        <f t="shared" si="5"/>
        <v/>
      </c>
      <c r="J19" s="159" t="str">
        <f t="shared" si="6"/>
        <v/>
      </c>
      <c r="K19" s="160"/>
      <c r="L19" s="20"/>
      <c r="M19" s="158">
        <f t="shared" si="27"/>
        <v>0</v>
      </c>
      <c r="N19" s="20"/>
      <c r="O19" s="20"/>
      <c r="P19" s="80">
        <f t="shared" si="7"/>
        <v>0</v>
      </c>
      <c r="Q19" s="20"/>
      <c r="R19" s="158">
        <f t="shared" si="28"/>
        <v>0</v>
      </c>
      <c r="S19" s="20"/>
      <c r="T19" s="20"/>
      <c r="U19" s="80">
        <f t="shared" si="8"/>
        <v>0</v>
      </c>
      <c r="V19" s="20"/>
      <c r="W19" s="158">
        <f t="shared" si="29"/>
        <v>0</v>
      </c>
      <c r="X19" s="20"/>
      <c r="Y19" s="20"/>
      <c r="Z19" s="80">
        <f t="shared" si="9"/>
        <v>0</v>
      </c>
      <c r="AA19" s="20"/>
      <c r="AB19" s="158">
        <f t="shared" si="30"/>
        <v>0</v>
      </c>
      <c r="AC19" s="20"/>
      <c r="AD19" s="20"/>
      <c r="AE19" s="80">
        <f t="shared" si="26"/>
        <v>0</v>
      </c>
      <c r="AF19" s="20"/>
      <c r="AG19" s="158">
        <f t="shared" si="31"/>
        <v>0</v>
      </c>
      <c r="AH19" s="20"/>
      <c r="AI19" s="294"/>
      <c r="AJ19" s="80">
        <f>SUM(AH19:AI19)</f>
        <v>0</v>
      </c>
    </row>
    <row r="20" spans="1:65" x14ac:dyDescent="0.2">
      <c r="A20" s="93">
        <v>390</v>
      </c>
      <c r="B20" s="94" t="s">
        <v>32</v>
      </c>
      <c r="C20" s="184"/>
      <c r="D20" s="158">
        <f t="shared" si="0"/>
        <v>0</v>
      </c>
      <c r="E20" s="80">
        <f>SUM(M20,R20,W20,AB20,)</f>
        <v>0</v>
      </c>
      <c r="F20" s="80">
        <f t="shared" si="25"/>
        <v>0</v>
      </c>
      <c r="G20" s="80">
        <f t="shared" si="25"/>
        <v>0</v>
      </c>
      <c r="H20" s="80">
        <f t="shared" si="25"/>
        <v>0</v>
      </c>
      <c r="I20" s="196" t="str">
        <f t="shared" si="5"/>
        <v/>
      </c>
      <c r="J20" s="159" t="str">
        <f t="shared" si="6"/>
        <v/>
      </c>
      <c r="K20" s="160"/>
      <c r="L20" s="20"/>
      <c r="M20" s="158">
        <f t="shared" si="27"/>
        <v>0</v>
      </c>
      <c r="N20" s="184"/>
      <c r="O20" s="184"/>
      <c r="P20" s="80">
        <f t="shared" si="7"/>
        <v>0</v>
      </c>
      <c r="Q20" s="20"/>
      <c r="R20" s="158">
        <f t="shared" si="28"/>
        <v>0</v>
      </c>
      <c r="S20" s="20"/>
      <c r="T20" s="20"/>
      <c r="U20" s="80">
        <f t="shared" si="8"/>
        <v>0</v>
      </c>
      <c r="V20" s="20"/>
      <c r="W20" s="158">
        <f t="shared" si="29"/>
        <v>0</v>
      </c>
      <c r="X20" s="20"/>
      <c r="Y20" s="20"/>
      <c r="Z20" s="80">
        <f t="shared" si="9"/>
        <v>0</v>
      </c>
      <c r="AA20" s="20"/>
      <c r="AB20" s="158">
        <f t="shared" si="30"/>
        <v>0</v>
      </c>
      <c r="AC20" s="20"/>
      <c r="AD20" s="20"/>
      <c r="AE20" s="80">
        <f t="shared" si="26"/>
        <v>0</v>
      </c>
      <c r="AF20" s="20"/>
      <c r="AG20" s="158">
        <f t="shared" si="31"/>
        <v>0</v>
      </c>
      <c r="AH20" s="20"/>
      <c r="AI20" s="294"/>
      <c r="AJ20" s="80">
        <f>SUM(AH20:AI20)</f>
        <v>0</v>
      </c>
    </row>
    <row r="21" spans="1:65" s="47" customFormat="1" x14ac:dyDescent="0.2">
      <c r="A21" s="54" t="s">
        <v>33</v>
      </c>
      <c r="B21" s="278"/>
      <c r="C21" s="283">
        <f>SUM(C16+C15+C17+C19+C20)</f>
        <v>0</v>
      </c>
      <c r="D21" s="284">
        <f t="shared" ref="D21:H21" si="32">SUM(D15+D16+D17+D19+D20)</f>
        <v>0</v>
      </c>
      <c r="E21" s="284">
        <f t="shared" si="32"/>
        <v>0</v>
      </c>
      <c r="F21" s="284">
        <f t="shared" si="32"/>
        <v>0</v>
      </c>
      <c r="G21" s="284">
        <f t="shared" si="32"/>
        <v>0</v>
      </c>
      <c r="H21" s="284">
        <f t="shared" si="32"/>
        <v>0</v>
      </c>
      <c r="I21" s="196" t="str">
        <f t="shared" si="5"/>
        <v/>
      </c>
      <c r="J21" s="159" t="str">
        <f t="shared" si="6"/>
        <v/>
      </c>
      <c r="K21" s="260">
        <f t="shared" ref="K21" si="33">SUM(K16+K15+K17+K19+K20)</f>
        <v>0</v>
      </c>
      <c r="L21" s="284">
        <f>SUM(L15+L16+L17+L19+L20)</f>
        <v>0</v>
      </c>
      <c r="M21" s="284">
        <f t="shared" ref="M21" si="34">SUM(M16+M17+M19+M20)</f>
        <v>0</v>
      </c>
      <c r="N21" s="284">
        <f t="shared" ref="N21:AJ21" si="35">SUM(N15+N16+N17+N19+N20)</f>
        <v>0</v>
      </c>
      <c r="O21" s="284">
        <f t="shared" si="35"/>
        <v>0</v>
      </c>
      <c r="P21" s="284">
        <f t="shared" si="35"/>
        <v>0</v>
      </c>
      <c r="Q21" s="284">
        <f t="shared" si="35"/>
        <v>0</v>
      </c>
      <c r="R21" s="284">
        <f t="shared" si="35"/>
        <v>0</v>
      </c>
      <c r="S21" s="284">
        <f t="shared" si="35"/>
        <v>0</v>
      </c>
      <c r="T21" s="284">
        <f t="shared" si="35"/>
        <v>0</v>
      </c>
      <c r="U21" s="284">
        <f t="shared" si="35"/>
        <v>0</v>
      </c>
      <c r="V21" s="284">
        <f t="shared" si="35"/>
        <v>0</v>
      </c>
      <c r="W21" s="284">
        <f t="shared" si="35"/>
        <v>0</v>
      </c>
      <c r="X21" s="284">
        <f t="shared" si="35"/>
        <v>0</v>
      </c>
      <c r="Y21" s="284">
        <f t="shared" si="35"/>
        <v>0</v>
      </c>
      <c r="Z21" s="284">
        <f t="shared" si="35"/>
        <v>0</v>
      </c>
      <c r="AA21" s="284">
        <f t="shared" si="35"/>
        <v>0</v>
      </c>
      <c r="AB21" s="284">
        <f t="shared" si="35"/>
        <v>0</v>
      </c>
      <c r="AC21" s="284">
        <f t="shared" si="35"/>
        <v>0</v>
      </c>
      <c r="AD21" s="284">
        <f t="shared" si="35"/>
        <v>0</v>
      </c>
      <c r="AE21" s="284">
        <f t="shared" si="35"/>
        <v>0</v>
      </c>
      <c r="AF21" s="284">
        <f t="shared" si="35"/>
        <v>0</v>
      </c>
      <c r="AG21" s="284">
        <f t="shared" si="35"/>
        <v>0</v>
      </c>
      <c r="AH21" s="284">
        <f t="shared" si="35"/>
        <v>0</v>
      </c>
      <c r="AI21" s="284">
        <f t="shared" si="35"/>
        <v>0</v>
      </c>
      <c r="AJ21" s="284">
        <f t="shared" si="35"/>
        <v>0</v>
      </c>
    </row>
    <row r="22" spans="1:65" x14ac:dyDescent="0.2">
      <c r="A22" s="54" t="s">
        <v>48</v>
      </c>
      <c r="B22" s="94"/>
      <c r="C22" s="184"/>
      <c r="D22" s="158">
        <f t="shared" si="0"/>
        <v>0</v>
      </c>
      <c r="E22" s="80">
        <f>SUM(M22,R22,W22,AB22,)</f>
        <v>0</v>
      </c>
      <c r="F22" s="80">
        <f>SUM(N22,S22,X22,AC22,AH22)</f>
        <v>0</v>
      </c>
      <c r="G22" s="80">
        <f>SUM(O22,T22,Y22,AD22,AI22)</f>
        <v>0</v>
      </c>
      <c r="H22" s="80">
        <f>SUM(P22,U22,Z22,AE22,AJ22)</f>
        <v>0</v>
      </c>
      <c r="I22" s="196" t="str">
        <f t="shared" si="5"/>
        <v/>
      </c>
      <c r="J22" s="159" t="str">
        <f t="shared" si="6"/>
        <v/>
      </c>
      <c r="K22" s="160"/>
      <c r="L22" s="20"/>
      <c r="M22" s="158">
        <f>(L22+L22*$A$6/100)</f>
        <v>0</v>
      </c>
      <c r="N22" s="20"/>
      <c r="O22" s="20"/>
      <c r="P22" s="80">
        <f t="shared" si="7"/>
        <v>0</v>
      </c>
      <c r="Q22" s="20"/>
      <c r="R22" s="158">
        <f>(Q22+Q22*$A$6/100)</f>
        <v>0</v>
      </c>
      <c r="S22" s="20"/>
      <c r="T22" s="20"/>
      <c r="U22" s="80">
        <f t="shared" si="8"/>
        <v>0</v>
      </c>
      <c r="V22" s="20"/>
      <c r="W22" s="158">
        <f>(V22+V22*$A$6/100)</f>
        <v>0</v>
      </c>
      <c r="X22" s="20"/>
      <c r="Y22" s="20"/>
      <c r="Z22" s="80">
        <f t="shared" si="9"/>
        <v>0</v>
      </c>
      <c r="AA22" s="20"/>
      <c r="AB22" s="158">
        <f>(AA22+AA22*$A$6/100)</f>
        <v>0</v>
      </c>
      <c r="AC22" s="20"/>
      <c r="AD22" s="20"/>
      <c r="AE22" s="80">
        <f t="shared" si="26"/>
        <v>0</v>
      </c>
      <c r="AF22" s="20"/>
      <c r="AG22" s="158">
        <f>(AF22+AF22*$A$6/100)</f>
        <v>0</v>
      </c>
      <c r="AH22" s="20"/>
      <c r="AI22" s="294"/>
      <c r="AJ22" s="80">
        <f>SUM(AH22:AI22)</f>
        <v>0</v>
      </c>
    </row>
    <row r="23" spans="1:65" ht="13.5" thickBot="1" x14ac:dyDescent="0.25">
      <c r="A23" s="279" t="s">
        <v>143</v>
      </c>
      <c r="B23" s="96"/>
      <c r="C23" s="254">
        <f>C21+C22</f>
        <v>0</v>
      </c>
      <c r="D23" s="254">
        <f t="shared" ref="D23:AE23" si="36">D21+D22</f>
        <v>0</v>
      </c>
      <c r="E23" s="316">
        <f t="shared" si="36"/>
        <v>0</v>
      </c>
      <c r="F23" s="254">
        <f t="shared" si="36"/>
        <v>0</v>
      </c>
      <c r="G23" s="254">
        <f t="shared" si="36"/>
        <v>0</v>
      </c>
      <c r="H23" s="254">
        <f t="shared" si="36"/>
        <v>0</v>
      </c>
      <c r="I23" s="197" t="str">
        <f t="shared" si="5"/>
        <v/>
      </c>
      <c r="J23" s="161" t="str">
        <f t="shared" si="6"/>
        <v/>
      </c>
      <c r="K23" s="255">
        <f t="shared" si="36"/>
        <v>0</v>
      </c>
      <c r="L23" s="256">
        <f t="shared" si="36"/>
        <v>0</v>
      </c>
      <c r="M23" s="256">
        <f t="shared" si="36"/>
        <v>0</v>
      </c>
      <c r="N23" s="256">
        <f t="shared" si="36"/>
        <v>0</v>
      </c>
      <c r="O23" s="256">
        <f t="shared" si="36"/>
        <v>0</v>
      </c>
      <c r="P23" s="256">
        <f t="shared" si="36"/>
        <v>0</v>
      </c>
      <c r="Q23" s="256">
        <f t="shared" si="36"/>
        <v>0</v>
      </c>
      <c r="R23" s="256">
        <f t="shared" ref="R23" si="37">R21+R22</f>
        <v>0</v>
      </c>
      <c r="S23" s="256">
        <f t="shared" si="36"/>
        <v>0</v>
      </c>
      <c r="T23" s="256">
        <f t="shared" si="36"/>
        <v>0</v>
      </c>
      <c r="U23" s="256">
        <f t="shared" si="36"/>
        <v>0</v>
      </c>
      <c r="V23" s="256">
        <f t="shared" si="36"/>
        <v>0</v>
      </c>
      <c r="W23" s="256">
        <f t="shared" si="36"/>
        <v>0</v>
      </c>
      <c r="X23" s="256">
        <f t="shared" si="36"/>
        <v>0</v>
      </c>
      <c r="Y23" s="256">
        <f t="shared" si="36"/>
        <v>0</v>
      </c>
      <c r="Z23" s="256">
        <f t="shared" si="36"/>
        <v>0</v>
      </c>
      <c r="AA23" s="256">
        <f t="shared" si="36"/>
        <v>0</v>
      </c>
      <c r="AB23" s="256">
        <f t="shared" ref="AB23" si="38">AB21+AB22</f>
        <v>0</v>
      </c>
      <c r="AC23" s="256">
        <f t="shared" si="36"/>
        <v>0</v>
      </c>
      <c r="AD23" s="256">
        <f t="shared" si="36"/>
        <v>0</v>
      </c>
      <c r="AE23" s="256">
        <f t="shared" si="36"/>
        <v>0</v>
      </c>
      <c r="AF23" s="256">
        <f>AF21+AF22</f>
        <v>0</v>
      </c>
      <c r="AG23" s="256">
        <f t="shared" ref="AG23" si="39">AG21+AG22</f>
        <v>0</v>
      </c>
      <c r="AH23" s="256">
        <f>AH21+AH22</f>
        <v>0</v>
      </c>
      <c r="AI23" s="296">
        <f>AI21+AI22</f>
        <v>0</v>
      </c>
      <c r="AJ23" s="306">
        <f>AJ21+AJ22</f>
        <v>0</v>
      </c>
    </row>
    <row r="24" spans="1:65" ht="13.5" thickTop="1" x14ac:dyDescent="0.2">
      <c r="A24" s="93">
        <v>400</v>
      </c>
      <c r="B24" s="94" t="s">
        <v>34</v>
      </c>
      <c r="C24" s="140"/>
      <c r="D24" s="163">
        <f t="shared" si="0"/>
        <v>0</v>
      </c>
      <c r="E24" s="130">
        <f t="shared" ref="E24:E47" si="40">SUM(M24,R24,W24,AB24,)</f>
        <v>0</v>
      </c>
      <c r="F24" s="130">
        <f t="shared" ref="F24:F45" si="41">SUM(N24,S24,X24,AC24,AH24)</f>
        <v>0</v>
      </c>
      <c r="G24" s="130">
        <f t="shared" ref="G24:G45" si="42">SUM(O24,T24,Y24,AD24,AI24)</f>
        <v>0</v>
      </c>
      <c r="H24" s="130">
        <f t="shared" ref="H24:H45" si="43">SUM(P24,U24,Z24,AE24,AJ24)</f>
        <v>0</v>
      </c>
      <c r="I24" s="261" t="str">
        <f>IF(D24+F24=0,"",(F24-D24)/D24)</f>
        <v/>
      </c>
      <c r="J24" s="164" t="str">
        <f t="shared" si="6"/>
        <v/>
      </c>
      <c r="K24" s="160"/>
      <c r="L24" s="312"/>
      <c r="M24" s="158">
        <f>(L24+L24*$A$6/100)</f>
        <v>0</v>
      </c>
      <c r="N24" s="28"/>
      <c r="O24" s="28"/>
      <c r="P24" s="130">
        <f t="shared" si="7"/>
        <v>0</v>
      </c>
      <c r="Q24" s="313"/>
      <c r="R24" s="158">
        <f>(Q24+Q24*$A$6/100)</f>
        <v>0</v>
      </c>
      <c r="S24" s="28"/>
      <c r="T24" s="131"/>
      <c r="U24" s="130">
        <f t="shared" si="8"/>
        <v>0</v>
      </c>
      <c r="V24" s="313"/>
      <c r="W24" s="158">
        <f>(V24+V24*$A$6/100)</f>
        <v>0</v>
      </c>
      <c r="X24" s="28"/>
      <c r="Y24" s="131"/>
      <c r="Z24" s="130">
        <f t="shared" si="9"/>
        <v>0</v>
      </c>
      <c r="AA24" s="313"/>
      <c r="AB24" s="158">
        <f>(AA24+AA24*$A$6/100)</f>
        <v>0</v>
      </c>
      <c r="AC24" s="28"/>
      <c r="AD24" s="131"/>
      <c r="AE24" s="130">
        <f t="shared" si="26"/>
        <v>0</v>
      </c>
      <c r="AF24" s="313"/>
      <c r="AG24" s="158">
        <f>(AF24+AF24*$A$6/100)</f>
        <v>0</v>
      </c>
      <c r="AH24" s="28"/>
      <c r="AI24" s="297"/>
      <c r="AJ24" s="130">
        <f t="shared" ref="AJ24:AJ45" si="44">SUM(AH24:AI24)</f>
        <v>0</v>
      </c>
    </row>
    <row r="25" spans="1:65" s="82" customFormat="1" x14ac:dyDescent="0.2">
      <c r="A25" s="97">
        <v>410</v>
      </c>
      <c r="B25" s="94" t="s">
        <v>129</v>
      </c>
      <c r="C25" s="26"/>
      <c r="D25" s="163">
        <f t="shared" si="0"/>
        <v>0</v>
      </c>
      <c r="E25" s="80">
        <f t="shared" si="40"/>
        <v>0</v>
      </c>
      <c r="F25" s="130">
        <f t="shared" si="41"/>
        <v>0</v>
      </c>
      <c r="G25" s="80">
        <f t="shared" si="42"/>
        <v>0</v>
      </c>
      <c r="H25" s="80">
        <f t="shared" si="43"/>
        <v>0</v>
      </c>
      <c r="I25" s="196" t="str">
        <f t="shared" ref="I25:I68" si="45">IF(D25+F25=0,"",(F25-D25)/D25)</f>
        <v/>
      </c>
      <c r="J25" s="159" t="str">
        <f t="shared" si="6"/>
        <v/>
      </c>
      <c r="K25" s="165"/>
      <c r="L25" s="152"/>
      <c r="M25" s="158">
        <f t="shared" ref="M25:M47" si="46">(L25+L25*$A$6/100)</f>
        <v>0</v>
      </c>
      <c r="N25" s="26"/>
      <c r="O25" s="26"/>
      <c r="P25" s="80">
        <f t="shared" si="7"/>
        <v>0</v>
      </c>
      <c r="Q25" s="152"/>
      <c r="R25" s="158">
        <f t="shared" ref="R25:R47" si="47">(Q25+Q25*$A$6/100)</f>
        <v>0</v>
      </c>
      <c r="S25" s="26"/>
      <c r="T25" s="26"/>
      <c r="U25" s="80">
        <f t="shared" si="8"/>
        <v>0</v>
      </c>
      <c r="V25" s="26"/>
      <c r="W25" s="158">
        <f t="shared" ref="W25:W47" si="48">(V25+V25*$A$6/100)</f>
        <v>0</v>
      </c>
      <c r="X25" s="26"/>
      <c r="Y25" s="26"/>
      <c r="Z25" s="80">
        <f t="shared" si="9"/>
        <v>0</v>
      </c>
      <c r="AA25" s="152"/>
      <c r="AB25" s="158">
        <f t="shared" ref="AB25:AB47" si="49">(AA25+AA25*$A$6/100)</f>
        <v>0</v>
      </c>
      <c r="AC25" s="26"/>
      <c r="AD25" s="26"/>
      <c r="AE25" s="80">
        <f t="shared" si="26"/>
        <v>0</v>
      </c>
      <c r="AF25" s="152"/>
      <c r="AG25" s="158">
        <f t="shared" ref="AG25:AG47" si="50">(AF25+AF25*$A$6/100)</f>
        <v>0</v>
      </c>
      <c r="AH25" s="26"/>
      <c r="AI25" s="298"/>
      <c r="AJ25" s="80">
        <f t="shared" si="44"/>
        <v>0</v>
      </c>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row>
    <row r="26" spans="1:65" s="82" customFormat="1" x14ac:dyDescent="0.2">
      <c r="A26" s="97">
        <v>420</v>
      </c>
      <c r="B26" s="98" t="s">
        <v>35</v>
      </c>
      <c r="C26" s="26"/>
      <c r="D26" s="163">
        <f t="shared" si="0"/>
        <v>0</v>
      </c>
      <c r="E26" s="80">
        <f t="shared" si="40"/>
        <v>0</v>
      </c>
      <c r="F26" s="130">
        <f t="shared" si="41"/>
        <v>0</v>
      </c>
      <c r="G26" s="80">
        <f t="shared" si="42"/>
        <v>0</v>
      </c>
      <c r="H26" s="80">
        <f t="shared" si="43"/>
        <v>0</v>
      </c>
      <c r="I26" s="196" t="str">
        <f t="shared" si="45"/>
        <v/>
      </c>
      <c r="J26" s="159" t="str">
        <f t="shared" si="6"/>
        <v/>
      </c>
      <c r="K26" s="165"/>
      <c r="L26" s="140"/>
      <c r="M26" s="158">
        <f t="shared" si="46"/>
        <v>0</v>
      </c>
      <c r="N26" s="26"/>
      <c r="O26" s="26"/>
      <c r="P26" s="80">
        <f t="shared" si="7"/>
        <v>0</v>
      </c>
      <c r="Q26" s="152"/>
      <c r="R26" s="158">
        <f t="shared" si="47"/>
        <v>0</v>
      </c>
      <c r="S26" s="26"/>
      <c r="T26" s="26"/>
      <c r="U26" s="80">
        <f t="shared" si="8"/>
        <v>0</v>
      </c>
      <c r="V26" s="26"/>
      <c r="W26" s="158">
        <f t="shared" si="48"/>
        <v>0</v>
      </c>
      <c r="X26" s="26"/>
      <c r="Y26" s="26"/>
      <c r="Z26" s="80">
        <f t="shared" si="9"/>
        <v>0</v>
      </c>
      <c r="AA26" s="152"/>
      <c r="AB26" s="158">
        <f t="shared" si="49"/>
        <v>0</v>
      </c>
      <c r="AC26" s="26"/>
      <c r="AD26" s="26"/>
      <c r="AE26" s="80">
        <f t="shared" si="26"/>
        <v>0</v>
      </c>
      <c r="AF26" s="152"/>
      <c r="AG26" s="158">
        <f t="shared" si="50"/>
        <v>0</v>
      </c>
      <c r="AH26" s="26"/>
      <c r="AI26" s="298"/>
      <c r="AJ26" s="80">
        <f t="shared" si="44"/>
        <v>0</v>
      </c>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row>
    <row r="27" spans="1:65" x14ac:dyDescent="0.2">
      <c r="A27" s="93">
        <v>430</v>
      </c>
      <c r="B27" s="248" t="s">
        <v>130</v>
      </c>
      <c r="C27" s="156"/>
      <c r="D27" s="163">
        <f t="shared" si="0"/>
        <v>0</v>
      </c>
      <c r="E27" s="80">
        <f t="shared" si="40"/>
        <v>0</v>
      </c>
      <c r="F27" s="130">
        <f t="shared" si="41"/>
        <v>0</v>
      </c>
      <c r="G27" s="80">
        <f t="shared" si="42"/>
        <v>0</v>
      </c>
      <c r="H27" s="80">
        <f t="shared" si="43"/>
        <v>0</v>
      </c>
      <c r="I27" s="196" t="str">
        <f t="shared" si="45"/>
        <v/>
      </c>
      <c r="J27" s="159" t="str">
        <f t="shared" si="6"/>
        <v/>
      </c>
      <c r="K27" s="160"/>
      <c r="L27" s="152"/>
      <c r="M27" s="158">
        <f t="shared" si="46"/>
        <v>0</v>
      </c>
      <c r="N27" s="26"/>
      <c r="O27" s="28"/>
      <c r="P27" s="80">
        <f t="shared" si="7"/>
        <v>0</v>
      </c>
      <c r="Q27" s="140"/>
      <c r="R27" s="158">
        <f t="shared" si="47"/>
        <v>0</v>
      </c>
      <c r="S27" s="28"/>
      <c r="T27" s="28"/>
      <c r="U27" s="80">
        <f t="shared" si="8"/>
        <v>0</v>
      </c>
      <c r="V27" s="140"/>
      <c r="W27" s="158">
        <f t="shared" si="48"/>
        <v>0</v>
      </c>
      <c r="X27" s="28"/>
      <c r="Y27" s="28"/>
      <c r="Z27" s="80">
        <f t="shared" si="9"/>
        <v>0</v>
      </c>
      <c r="AA27" s="140"/>
      <c r="AB27" s="158">
        <f t="shared" si="49"/>
        <v>0</v>
      </c>
      <c r="AC27" s="28"/>
      <c r="AD27" s="28"/>
      <c r="AE27" s="80">
        <f t="shared" si="26"/>
        <v>0</v>
      </c>
      <c r="AF27" s="140"/>
      <c r="AG27" s="158">
        <f t="shared" si="50"/>
        <v>0</v>
      </c>
      <c r="AH27" s="28"/>
      <c r="AI27" s="28"/>
      <c r="AJ27" s="80">
        <f t="shared" si="44"/>
        <v>0</v>
      </c>
    </row>
    <row r="28" spans="1:65" x14ac:dyDescent="0.2">
      <c r="A28" s="93">
        <v>431</v>
      </c>
      <c r="B28" s="248" t="s">
        <v>131</v>
      </c>
      <c r="C28" s="156"/>
      <c r="D28" s="163">
        <f t="shared" si="0"/>
        <v>0</v>
      </c>
      <c r="E28" s="80">
        <f t="shared" si="40"/>
        <v>0</v>
      </c>
      <c r="F28" s="130">
        <f t="shared" si="41"/>
        <v>0</v>
      </c>
      <c r="G28" s="80">
        <f t="shared" si="42"/>
        <v>0</v>
      </c>
      <c r="H28" s="80">
        <f t="shared" si="43"/>
        <v>0</v>
      </c>
      <c r="I28" s="196" t="str">
        <f t="shared" si="45"/>
        <v/>
      </c>
      <c r="J28" s="159" t="str">
        <f t="shared" si="6"/>
        <v/>
      </c>
      <c r="K28" s="165"/>
      <c r="L28" s="152"/>
      <c r="M28" s="158">
        <f t="shared" si="46"/>
        <v>0</v>
      </c>
      <c r="N28" s="26"/>
      <c r="O28" s="26"/>
      <c r="P28" s="80">
        <f t="shared" si="7"/>
        <v>0</v>
      </c>
      <c r="Q28" s="152"/>
      <c r="R28" s="158">
        <f t="shared" si="47"/>
        <v>0</v>
      </c>
      <c r="S28" s="26"/>
      <c r="T28" s="26"/>
      <c r="U28" s="80">
        <f t="shared" si="8"/>
        <v>0</v>
      </c>
      <c r="V28" s="26"/>
      <c r="W28" s="158">
        <f t="shared" si="48"/>
        <v>0</v>
      </c>
      <c r="X28" s="26"/>
      <c r="Y28" s="26"/>
      <c r="Z28" s="80">
        <f t="shared" si="9"/>
        <v>0</v>
      </c>
      <c r="AA28" s="152"/>
      <c r="AB28" s="158">
        <f t="shared" si="49"/>
        <v>0</v>
      </c>
      <c r="AC28" s="26"/>
      <c r="AD28" s="26"/>
      <c r="AE28" s="80">
        <f t="shared" si="26"/>
        <v>0</v>
      </c>
      <c r="AF28" s="152"/>
      <c r="AG28" s="158">
        <f t="shared" si="50"/>
        <v>0</v>
      </c>
      <c r="AH28" s="26"/>
      <c r="AI28" s="298"/>
      <c r="AJ28" s="80">
        <f t="shared" si="44"/>
        <v>0</v>
      </c>
    </row>
    <row r="29" spans="1:65" x14ac:dyDescent="0.2">
      <c r="A29" s="93">
        <v>432</v>
      </c>
      <c r="B29" s="248" t="s">
        <v>132</v>
      </c>
      <c r="C29" s="26"/>
      <c r="D29" s="163">
        <f t="shared" si="0"/>
        <v>0</v>
      </c>
      <c r="E29" s="80">
        <f t="shared" si="40"/>
        <v>0</v>
      </c>
      <c r="F29" s="130">
        <f t="shared" si="41"/>
        <v>0</v>
      </c>
      <c r="G29" s="80">
        <f t="shared" si="42"/>
        <v>0</v>
      </c>
      <c r="H29" s="80">
        <f t="shared" si="43"/>
        <v>0</v>
      </c>
      <c r="I29" s="196" t="str">
        <f t="shared" si="45"/>
        <v/>
      </c>
      <c r="J29" s="159" t="str">
        <f t="shared" si="6"/>
        <v/>
      </c>
      <c r="K29" s="165"/>
      <c r="L29" s="152"/>
      <c r="M29" s="158">
        <f t="shared" si="46"/>
        <v>0</v>
      </c>
      <c r="N29" s="26"/>
      <c r="O29" s="26"/>
      <c r="P29" s="80">
        <f t="shared" si="7"/>
        <v>0</v>
      </c>
      <c r="Q29" s="152"/>
      <c r="R29" s="158">
        <f t="shared" si="47"/>
        <v>0</v>
      </c>
      <c r="S29" s="26"/>
      <c r="T29" s="26"/>
      <c r="U29" s="80">
        <f t="shared" si="8"/>
        <v>0</v>
      </c>
      <c r="V29" s="26"/>
      <c r="W29" s="158">
        <f t="shared" si="48"/>
        <v>0</v>
      </c>
      <c r="X29" s="26"/>
      <c r="Y29" s="26"/>
      <c r="Z29" s="80">
        <f t="shared" si="9"/>
        <v>0</v>
      </c>
      <c r="AA29" s="152"/>
      <c r="AB29" s="158">
        <f t="shared" si="49"/>
        <v>0</v>
      </c>
      <c r="AC29" s="26"/>
      <c r="AD29" s="26"/>
      <c r="AE29" s="80">
        <f t="shared" si="26"/>
        <v>0</v>
      </c>
      <c r="AF29" s="152"/>
      <c r="AG29" s="158">
        <f t="shared" si="50"/>
        <v>0</v>
      </c>
      <c r="AH29" s="26"/>
      <c r="AI29" s="298"/>
      <c r="AJ29" s="80">
        <f t="shared" si="44"/>
        <v>0</v>
      </c>
    </row>
    <row r="30" spans="1:65" x14ac:dyDescent="0.2">
      <c r="A30" s="93">
        <v>433</v>
      </c>
      <c r="B30" s="248" t="s">
        <v>183</v>
      </c>
      <c r="C30" s="26"/>
      <c r="D30" s="163">
        <f t="shared" si="0"/>
        <v>0</v>
      </c>
      <c r="E30" s="80">
        <f t="shared" si="40"/>
        <v>0</v>
      </c>
      <c r="F30" s="130">
        <f t="shared" si="41"/>
        <v>0</v>
      </c>
      <c r="G30" s="80">
        <f t="shared" si="42"/>
        <v>0</v>
      </c>
      <c r="H30" s="80">
        <f t="shared" si="43"/>
        <v>0</v>
      </c>
      <c r="I30" s="196" t="str">
        <f t="shared" si="45"/>
        <v/>
      </c>
      <c r="J30" s="159" t="str">
        <f t="shared" si="6"/>
        <v/>
      </c>
      <c r="K30" s="160"/>
      <c r="L30" s="140"/>
      <c r="M30" s="375">
        <f t="shared" si="46"/>
        <v>0</v>
      </c>
      <c r="N30" s="28"/>
      <c r="O30" s="28"/>
      <c r="P30" s="80">
        <f t="shared" si="7"/>
        <v>0</v>
      </c>
      <c r="Q30" s="140"/>
      <c r="R30" s="375">
        <f t="shared" si="47"/>
        <v>0</v>
      </c>
      <c r="S30" s="28"/>
      <c r="T30" s="28"/>
      <c r="U30" s="80">
        <f t="shared" si="8"/>
        <v>0</v>
      </c>
      <c r="V30" s="140"/>
      <c r="W30" s="375">
        <f t="shared" si="48"/>
        <v>0</v>
      </c>
      <c r="X30" s="28"/>
      <c r="Y30" s="28"/>
      <c r="Z30" s="80">
        <f t="shared" si="9"/>
        <v>0</v>
      </c>
      <c r="AA30" s="140"/>
      <c r="AB30" s="375">
        <f t="shared" si="49"/>
        <v>0</v>
      </c>
      <c r="AC30" s="28"/>
      <c r="AD30" s="28"/>
      <c r="AE30" s="80">
        <f t="shared" si="26"/>
        <v>0</v>
      </c>
      <c r="AF30" s="140"/>
      <c r="AG30" s="375">
        <f t="shared" si="50"/>
        <v>0</v>
      </c>
      <c r="AH30" s="28"/>
      <c r="AI30" s="28"/>
      <c r="AJ30" s="80">
        <f t="shared" si="44"/>
        <v>0</v>
      </c>
    </row>
    <row r="31" spans="1:65" x14ac:dyDescent="0.2">
      <c r="A31" s="52">
        <v>434</v>
      </c>
      <c r="B31" s="266" t="s">
        <v>182</v>
      </c>
      <c r="C31" s="26"/>
      <c r="D31" s="163">
        <f t="shared" ref="D31" si="51">L31+Q31+V31+AA31+AF31</f>
        <v>0</v>
      </c>
      <c r="E31" s="80">
        <f t="shared" ref="E31" si="52">SUM(M31,R31,W31,AB31,)</f>
        <v>0</v>
      </c>
      <c r="F31" s="130">
        <f t="shared" ref="F31" si="53">SUM(N31,S31,X31,AC31,AH31)</f>
        <v>0</v>
      </c>
      <c r="G31" s="80">
        <f t="shared" ref="G31" si="54">SUM(O31,T31,Y31,AD31,AI31)</f>
        <v>0</v>
      </c>
      <c r="H31" s="80">
        <f t="shared" ref="H31" si="55">SUM(P31,U31,Z31,AE31,AJ31)</f>
        <v>0</v>
      </c>
      <c r="I31" s="196" t="str">
        <f t="shared" si="45"/>
        <v/>
      </c>
      <c r="J31" s="159"/>
      <c r="K31" s="160"/>
      <c r="L31" s="156"/>
      <c r="M31" s="370"/>
      <c r="N31" s="377"/>
      <c r="O31" s="374"/>
      <c r="P31" s="80">
        <f t="shared" si="7"/>
        <v>0</v>
      </c>
      <c r="Q31" s="156"/>
      <c r="R31" s="370"/>
      <c r="S31" s="377"/>
      <c r="T31" s="374"/>
      <c r="U31" s="80">
        <f t="shared" si="8"/>
        <v>0</v>
      </c>
      <c r="V31" s="156"/>
      <c r="W31" s="370"/>
      <c r="X31" s="377"/>
      <c r="Y31" s="374"/>
      <c r="Z31" s="80">
        <f t="shared" si="9"/>
        <v>0</v>
      </c>
      <c r="AA31" s="156"/>
      <c r="AB31" s="370"/>
      <c r="AC31" s="377"/>
      <c r="AD31" s="374"/>
      <c r="AE31" s="80">
        <f t="shared" si="26"/>
        <v>0</v>
      </c>
      <c r="AF31" s="156"/>
      <c r="AG31" s="370"/>
      <c r="AH31" s="377"/>
      <c r="AI31" s="374"/>
      <c r="AJ31" s="80">
        <f t="shared" si="44"/>
        <v>0</v>
      </c>
    </row>
    <row r="32" spans="1:65" x14ac:dyDescent="0.2">
      <c r="A32" s="93">
        <v>440</v>
      </c>
      <c r="B32" s="99" t="s">
        <v>36</v>
      </c>
      <c r="C32" s="156"/>
      <c r="D32" s="163">
        <f t="shared" si="0"/>
        <v>0</v>
      </c>
      <c r="E32" s="80">
        <f t="shared" si="40"/>
        <v>0</v>
      </c>
      <c r="F32" s="130">
        <f t="shared" si="41"/>
        <v>0</v>
      </c>
      <c r="G32" s="80">
        <f t="shared" si="42"/>
        <v>0</v>
      </c>
      <c r="H32" s="80">
        <f t="shared" si="43"/>
        <v>0</v>
      </c>
      <c r="I32" s="196" t="str">
        <f t="shared" si="45"/>
        <v/>
      </c>
      <c r="J32" s="159" t="str">
        <f t="shared" si="6"/>
        <v/>
      </c>
      <c r="K32" s="165"/>
      <c r="L32" s="152"/>
      <c r="M32" s="158">
        <f t="shared" si="46"/>
        <v>0</v>
      </c>
      <c r="N32" s="26"/>
      <c r="O32" s="26"/>
      <c r="P32" s="80">
        <f t="shared" si="7"/>
        <v>0</v>
      </c>
      <c r="Q32" s="152"/>
      <c r="R32" s="158">
        <f t="shared" si="47"/>
        <v>0</v>
      </c>
      <c r="S32" s="26"/>
      <c r="T32" s="26"/>
      <c r="U32" s="80">
        <f t="shared" si="8"/>
        <v>0</v>
      </c>
      <c r="V32" s="26"/>
      <c r="W32" s="158">
        <f t="shared" si="48"/>
        <v>0</v>
      </c>
      <c r="X32" s="26"/>
      <c r="Y32" s="26"/>
      <c r="Z32" s="80">
        <f t="shared" si="9"/>
        <v>0</v>
      </c>
      <c r="AA32" s="152"/>
      <c r="AB32" s="158">
        <f t="shared" si="49"/>
        <v>0</v>
      </c>
      <c r="AC32" s="26"/>
      <c r="AD32" s="26"/>
      <c r="AE32" s="80">
        <f t="shared" si="26"/>
        <v>0</v>
      </c>
      <c r="AF32" s="152"/>
      <c r="AG32" s="158">
        <f t="shared" si="50"/>
        <v>0</v>
      </c>
      <c r="AH32" s="26"/>
      <c r="AI32" s="298"/>
      <c r="AJ32" s="80">
        <f t="shared" si="44"/>
        <v>0</v>
      </c>
    </row>
    <row r="33" spans="1:36" x14ac:dyDescent="0.2">
      <c r="A33" s="93">
        <v>441</v>
      </c>
      <c r="B33" s="99" t="s">
        <v>37</v>
      </c>
      <c r="C33" s="156"/>
      <c r="D33" s="163">
        <f t="shared" si="0"/>
        <v>0</v>
      </c>
      <c r="E33" s="80">
        <f t="shared" si="40"/>
        <v>0</v>
      </c>
      <c r="F33" s="130">
        <f t="shared" si="41"/>
        <v>0</v>
      </c>
      <c r="G33" s="80">
        <f t="shared" si="42"/>
        <v>0</v>
      </c>
      <c r="H33" s="80">
        <f t="shared" si="43"/>
        <v>0</v>
      </c>
      <c r="I33" s="196" t="str">
        <f t="shared" si="45"/>
        <v/>
      </c>
      <c r="J33" s="159" t="str">
        <f t="shared" si="6"/>
        <v/>
      </c>
      <c r="K33" s="165"/>
      <c r="L33" s="152"/>
      <c r="M33" s="158">
        <f t="shared" si="46"/>
        <v>0</v>
      </c>
      <c r="N33" s="26"/>
      <c r="O33" s="26"/>
      <c r="P33" s="80">
        <f t="shared" si="7"/>
        <v>0</v>
      </c>
      <c r="Q33" s="152"/>
      <c r="R33" s="158">
        <f t="shared" si="47"/>
        <v>0</v>
      </c>
      <c r="S33" s="26"/>
      <c r="T33" s="26"/>
      <c r="U33" s="80">
        <f t="shared" si="8"/>
        <v>0</v>
      </c>
      <c r="V33" s="26"/>
      <c r="W33" s="158">
        <f t="shared" si="48"/>
        <v>0</v>
      </c>
      <c r="X33" s="26"/>
      <c r="Y33" s="26"/>
      <c r="Z33" s="80">
        <f t="shared" si="9"/>
        <v>0</v>
      </c>
      <c r="AA33" s="152"/>
      <c r="AB33" s="158">
        <f t="shared" si="49"/>
        <v>0</v>
      </c>
      <c r="AC33" s="26"/>
      <c r="AD33" s="26"/>
      <c r="AE33" s="80">
        <f t="shared" si="26"/>
        <v>0</v>
      </c>
      <c r="AF33" s="152"/>
      <c r="AG33" s="158">
        <f t="shared" si="50"/>
        <v>0</v>
      </c>
      <c r="AH33" s="26"/>
      <c r="AI33" s="298"/>
      <c r="AJ33" s="80">
        <f t="shared" si="44"/>
        <v>0</v>
      </c>
    </row>
    <row r="34" spans="1:36" x14ac:dyDescent="0.2">
      <c r="A34" s="93">
        <v>442</v>
      </c>
      <c r="B34" s="248" t="s">
        <v>133</v>
      </c>
      <c r="C34" s="26"/>
      <c r="D34" s="163">
        <f t="shared" si="0"/>
        <v>0</v>
      </c>
      <c r="E34" s="80">
        <f t="shared" si="40"/>
        <v>0</v>
      </c>
      <c r="F34" s="130">
        <f t="shared" si="41"/>
        <v>0</v>
      </c>
      <c r="G34" s="80">
        <f t="shared" si="42"/>
        <v>0</v>
      </c>
      <c r="H34" s="80">
        <f t="shared" si="43"/>
        <v>0</v>
      </c>
      <c r="I34" s="196" t="str">
        <f t="shared" si="45"/>
        <v/>
      </c>
      <c r="J34" s="159" t="str">
        <f t="shared" si="6"/>
        <v/>
      </c>
      <c r="K34" s="160"/>
      <c r="L34" s="140"/>
      <c r="M34" s="158">
        <f t="shared" si="46"/>
        <v>0</v>
      </c>
      <c r="N34" s="26"/>
      <c r="O34" s="28"/>
      <c r="P34" s="80">
        <f t="shared" si="7"/>
        <v>0</v>
      </c>
      <c r="Q34" s="140"/>
      <c r="R34" s="158">
        <f t="shared" si="47"/>
        <v>0</v>
      </c>
      <c r="S34" s="28"/>
      <c r="T34" s="28"/>
      <c r="U34" s="80">
        <f t="shared" si="8"/>
        <v>0</v>
      </c>
      <c r="V34" s="140"/>
      <c r="W34" s="158">
        <f t="shared" si="48"/>
        <v>0</v>
      </c>
      <c r="X34" s="28"/>
      <c r="Y34" s="28"/>
      <c r="Z34" s="80">
        <f t="shared" si="9"/>
        <v>0</v>
      </c>
      <c r="AA34" s="140"/>
      <c r="AB34" s="158">
        <f t="shared" si="49"/>
        <v>0</v>
      </c>
      <c r="AC34" s="28"/>
      <c r="AD34" s="28"/>
      <c r="AE34" s="80">
        <f t="shared" si="26"/>
        <v>0</v>
      </c>
      <c r="AF34" s="140"/>
      <c r="AG34" s="158">
        <f t="shared" si="50"/>
        <v>0</v>
      </c>
      <c r="AH34" s="28"/>
      <c r="AI34" s="28"/>
      <c r="AJ34" s="80">
        <f t="shared" si="44"/>
        <v>0</v>
      </c>
    </row>
    <row r="35" spans="1:36" x14ac:dyDescent="0.2">
      <c r="A35" s="93">
        <v>444</v>
      </c>
      <c r="B35" s="99" t="s">
        <v>38</v>
      </c>
      <c r="C35" s="26"/>
      <c r="D35" s="163">
        <f t="shared" si="0"/>
        <v>0</v>
      </c>
      <c r="E35" s="80">
        <f t="shared" si="40"/>
        <v>0</v>
      </c>
      <c r="F35" s="130">
        <f t="shared" si="41"/>
        <v>0</v>
      </c>
      <c r="G35" s="80">
        <f t="shared" si="42"/>
        <v>0</v>
      </c>
      <c r="H35" s="80">
        <f t="shared" si="43"/>
        <v>0</v>
      </c>
      <c r="I35" s="196" t="str">
        <f t="shared" si="45"/>
        <v/>
      </c>
      <c r="J35" s="159" t="str">
        <f t="shared" si="6"/>
        <v/>
      </c>
      <c r="K35" s="165"/>
      <c r="L35" s="152"/>
      <c r="M35" s="158">
        <f t="shared" si="46"/>
        <v>0</v>
      </c>
      <c r="N35" s="26"/>
      <c r="O35" s="26"/>
      <c r="P35" s="80">
        <f t="shared" si="7"/>
        <v>0</v>
      </c>
      <c r="Q35" s="152"/>
      <c r="R35" s="158">
        <f t="shared" si="47"/>
        <v>0</v>
      </c>
      <c r="S35" s="26"/>
      <c r="T35" s="26"/>
      <c r="U35" s="80">
        <f t="shared" si="8"/>
        <v>0</v>
      </c>
      <c r="V35" s="26"/>
      <c r="W35" s="158">
        <f t="shared" si="48"/>
        <v>0</v>
      </c>
      <c r="X35" s="26"/>
      <c r="Y35" s="26"/>
      <c r="Z35" s="80">
        <f t="shared" si="9"/>
        <v>0</v>
      </c>
      <c r="AA35" s="152"/>
      <c r="AB35" s="158">
        <f t="shared" si="49"/>
        <v>0</v>
      </c>
      <c r="AC35" s="26"/>
      <c r="AD35" s="26"/>
      <c r="AE35" s="80">
        <f t="shared" si="26"/>
        <v>0</v>
      </c>
      <c r="AF35" s="152"/>
      <c r="AG35" s="158">
        <f t="shared" si="50"/>
        <v>0</v>
      </c>
      <c r="AH35" s="26"/>
      <c r="AI35" s="298"/>
      <c r="AJ35" s="80">
        <f t="shared" si="44"/>
        <v>0</v>
      </c>
    </row>
    <row r="36" spans="1:36" x14ac:dyDescent="0.2">
      <c r="A36" s="93">
        <v>445</v>
      </c>
      <c r="B36" s="99" t="s">
        <v>39</v>
      </c>
      <c r="C36" s="156"/>
      <c r="D36" s="163">
        <f t="shared" si="0"/>
        <v>0</v>
      </c>
      <c r="E36" s="80">
        <f t="shared" si="40"/>
        <v>0</v>
      </c>
      <c r="F36" s="130">
        <f t="shared" si="41"/>
        <v>0</v>
      </c>
      <c r="G36" s="80">
        <f t="shared" si="42"/>
        <v>0</v>
      </c>
      <c r="H36" s="80">
        <f t="shared" si="43"/>
        <v>0</v>
      </c>
      <c r="I36" s="196" t="str">
        <f t="shared" si="45"/>
        <v/>
      </c>
      <c r="J36" s="159" t="str">
        <f t="shared" si="6"/>
        <v/>
      </c>
      <c r="K36" s="165"/>
      <c r="L36" s="152"/>
      <c r="M36" s="158">
        <f t="shared" si="46"/>
        <v>0</v>
      </c>
      <c r="N36" s="26"/>
      <c r="O36" s="26"/>
      <c r="P36" s="80">
        <f t="shared" si="7"/>
        <v>0</v>
      </c>
      <c r="Q36" s="152"/>
      <c r="R36" s="158">
        <f t="shared" si="47"/>
        <v>0</v>
      </c>
      <c r="S36" s="26"/>
      <c r="T36" s="26"/>
      <c r="U36" s="80">
        <f t="shared" si="8"/>
        <v>0</v>
      </c>
      <c r="V36" s="26"/>
      <c r="W36" s="158">
        <f t="shared" si="48"/>
        <v>0</v>
      </c>
      <c r="X36" s="26"/>
      <c r="Y36" s="26"/>
      <c r="Z36" s="80">
        <f t="shared" si="9"/>
        <v>0</v>
      </c>
      <c r="AA36" s="152"/>
      <c r="AB36" s="158">
        <f t="shared" si="49"/>
        <v>0</v>
      </c>
      <c r="AC36" s="26"/>
      <c r="AD36" s="26"/>
      <c r="AE36" s="80">
        <f t="shared" si="26"/>
        <v>0</v>
      </c>
      <c r="AF36" s="152"/>
      <c r="AG36" s="158">
        <f t="shared" si="50"/>
        <v>0</v>
      </c>
      <c r="AH36" s="26"/>
      <c r="AI36" s="298"/>
      <c r="AJ36" s="80">
        <f t="shared" si="44"/>
        <v>0</v>
      </c>
    </row>
    <row r="37" spans="1:36" x14ac:dyDescent="0.2">
      <c r="A37" s="93">
        <v>446</v>
      </c>
      <c r="B37" s="99" t="s">
        <v>40</v>
      </c>
      <c r="C37" s="156"/>
      <c r="D37" s="163">
        <f t="shared" si="0"/>
        <v>0</v>
      </c>
      <c r="E37" s="80">
        <f t="shared" si="40"/>
        <v>0</v>
      </c>
      <c r="F37" s="130">
        <f t="shared" si="41"/>
        <v>0</v>
      </c>
      <c r="G37" s="80">
        <f t="shared" si="42"/>
        <v>0</v>
      </c>
      <c r="H37" s="80">
        <f t="shared" si="43"/>
        <v>0</v>
      </c>
      <c r="I37" s="196" t="str">
        <f t="shared" si="45"/>
        <v/>
      </c>
      <c r="J37" s="159" t="str">
        <f t="shared" si="6"/>
        <v/>
      </c>
      <c r="K37" s="160"/>
      <c r="L37" s="140"/>
      <c r="M37" s="158">
        <f t="shared" si="46"/>
        <v>0</v>
      </c>
      <c r="N37" s="28"/>
      <c r="O37" s="28"/>
      <c r="P37" s="80">
        <f t="shared" si="7"/>
        <v>0</v>
      </c>
      <c r="Q37" s="140"/>
      <c r="R37" s="158">
        <f t="shared" si="47"/>
        <v>0</v>
      </c>
      <c r="S37" s="28"/>
      <c r="T37" s="28"/>
      <c r="U37" s="80">
        <f t="shared" si="8"/>
        <v>0</v>
      </c>
      <c r="V37" s="140"/>
      <c r="W37" s="158">
        <f t="shared" si="48"/>
        <v>0</v>
      </c>
      <c r="X37" s="28"/>
      <c r="Y37" s="28"/>
      <c r="Z37" s="80">
        <f t="shared" si="9"/>
        <v>0</v>
      </c>
      <c r="AA37" s="140"/>
      <c r="AB37" s="158">
        <f t="shared" si="49"/>
        <v>0</v>
      </c>
      <c r="AC37" s="28"/>
      <c r="AD37" s="28"/>
      <c r="AE37" s="80">
        <f t="shared" si="26"/>
        <v>0</v>
      </c>
      <c r="AF37" s="140"/>
      <c r="AG37" s="158">
        <f t="shared" si="50"/>
        <v>0</v>
      </c>
      <c r="AH37" s="28"/>
      <c r="AI37" s="28"/>
      <c r="AJ37" s="80">
        <f t="shared" si="44"/>
        <v>0</v>
      </c>
    </row>
    <row r="38" spans="1:36" x14ac:dyDescent="0.2">
      <c r="A38" s="93">
        <v>447</v>
      </c>
      <c r="B38" s="99" t="s">
        <v>41</v>
      </c>
      <c r="C38" s="26"/>
      <c r="D38" s="163">
        <f t="shared" si="0"/>
        <v>0</v>
      </c>
      <c r="E38" s="80">
        <f t="shared" si="40"/>
        <v>0</v>
      </c>
      <c r="F38" s="130">
        <f t="shared" si="41"/>
        <v>0</v>
      </c>
      <c r="G38" s="80">
        <f t="shared" si="42"/>
        <v>0</v>
      </c>
      <c r="H38" s="80">
        <f t="shared" si="43"/>
        <v>0</v>
      </c>
      <c r="I38" s="196" t="str">
        <f t="shared" si="45"/>
        <v/>
      </c>
      <c r="J38" s="159" t="str">
        <f t="shared" si="6"/>
        <v/>
      </c>
      <c r="K38" s="165"/>
      <c r="L38" s="152"/>
      <c r="M38" s="158"/>
      <c r="N38" s="26"/>
      <c r="O38" s="26"/>
      <c r="P38" s="80">
        <f t="shared" si="7"/>
        <v>0</v>
      </c>
      <c r="Q38" s="152"/>
      <c r="R38" s="158"/>
      <c r="S38" s="26"/>
      <c r="T38" s="26"/>
      <c r="U38" s="80">
        <f t="shared" si="8"/>
        <v>0</v>
      </c>
      <c r="V38" s="26"/>
      <c r="W38" s="158"/>
      <c r="X38" s="26"/>
      <c r="Y38" s="26"/>
      <c r="Z38" s="80">
        <f t="shared" si="9"/>
        <v>0</v>
      </c>
      <c r="AA38" s="152"/>
      <c r="AB38" s="158"/>
      <c r="AC38" s="26"/>
      <c r="AD38" s="26"/>
      <c r="AE38" s="80">
        <f t="shared" si="26"/>
        <v>0</v>
      </c>
      <c r="AF38" s="152"/>
      <c r="AG38" s="158"/>
      <c r="AH38" s="26"/>
      <c r="AI38" s="298"/>
      <c r="AJ38" s="80">
        <f t="shared" si="44"/>
        <v>0</v>
      </c>
    </row>
    <row r="39" spans="1:36" x14ac:dyDescent="0.2">
      <c r="A39" s="93">
        <v>448</v>
      </c>
      <c r="B39" s="99" t="s">
        <v>42</v>
      </c>
      <c r="C39" s="26"/>
      <c r="D39" s="163">
        <f t="shared" si="0"/>
        <v>0</v>
      </c>
      <c r="E39" s="80">
        <f t="shared" si="40"/>
        <v>0</v>
      </c>
      <c r="F39" s="130">
        <f t="shared" si="41"/>
        <v>0</v>
      </c>
      <c r="G39" s="80">
        <f t="shared" si="42"/>
        <v>0</v>
      </c>
      <c r="H39" s="80">
        <f t="shared" si="43"/>
        <v>0</v>
      </c>
      <c r="I39" s="196" t="str">
        <f t="shared" si="45"/>
        <v/>
      </c>
      <c r="J39" s="159" t="str">
        <f t="shared" si="6"/>
        <v/>
      </c>
      <c r="K39" s="165"/>
      <c r="L39" s="152"/>
      <c r="M39" s="158">
        <f t="shared" si="46"/>
        <v>0</v>
      </c>
      <c r="N39" s="26"/>
      <c r="O39" s="26"/>
      <c r="P39" s="80">
        <f t="shared" si="7"/>
        <v>0</v>
      </c>
      <c r="Q39" s="152"/>
      <c r="R39" s="158">
        <f t="shared" si="47"/>
        <v>0</v>
      </c>
      <c r="S39" s="26"/>
      <c r="T39" s="26"/>
      <c r="U39" s="80">
        <f t="shared" si="8"/>
        <v>0</v>
      </c>
      <c r="V39" s="26"/>
      <c r="W39" s="158">
        <f t="shared" si="48"/>
        <v>0</v>
      </c>
      <c r="X39" s="26"/>
      <c r="Y39" s="26"/>
      <c r="Z39" s="80">
        <f t="shared" si="9"/>
        <v>0</v>
      </c>
      <c r="AA39" s="152"/>
      <c r="AB39" s="158">
        <f t="shared" si="49"/>
        <v>0</v>
      </c>
      <c r="AC39" s="26"/>
      <c r="AD39" s="26"/>
      <c r="AE39" s="80">
        <f t="shared" si="26"/>
        <v>0</v>
      </c>
      <c r="AF39" s="152"/>
      <c r="AG39" s="158"/>
      <c r="AH39" s="26"/>
      <c r="AI39" s="298"/>
      <c r="AJ39" s="80">
        <f t="shared" si="44"/>
        <v>0</v>
      </c>
    </row>
    <row r="40" spans="1:36" x14ac:dyDescent="0.2">
      <c r="A40" s="52">
        <v>449</v>
      </c>
      <c r="B40" s="266" t="s">
        <v>184</v>
      </c>
      <c r="C40" s="26"/>
      <c r="D40" s="163">
        <f t="shared" si="0"/>
        <v>0</v>
      </c>
      <c r="E40" s="80"/>
      <c r="F40" s="130">
        <f t="shared" si="41"/>
        <v>0</v>
      </c>
      <c r="G40" s="80"/>
      <c r="H40" s="80">
        <f t="shared" si="43"/>
        <v>0</v>
      </c>
      <c r="I40" s="196" t="str">
        <f t="shared" si="45"/>
        <v/>
      </c>
      <c r="J40" s="159"/>
      <c r="K40" s="165"/>
      <c r="L40" s="157"/>
      <c r="M40" s="370"/>
      <c r="N40" s="26"/>
      <c r="O40" s="372"/>
      <c r="P40" s="80">
        <f t="shared" si="7"/>
        <v>0</v>
      </c>
      <c r="Q40" s="157"/>
      <c r="R40" s="375"/>
      <c r="S40" s="372"/>
      <c r="T40" s="372"/>
      <c r="U40" s="80">
        <f t="shared" si="8"/>
        <v>0</v>
      </c>
      <c r="V40" s="373"/>
      <c r="W40" s="375"/>
      <c r="X40" s="372"/>
      <c r="Y40" s="372"/>
      <c r="Z40" s="80">
        <f t="shared" si="9"/>
        <v>0</v>
      </c>
      <c r="AA40" s="157"/>
      <c r="AB40" s="375"/>
      <c r="AC40" s="372"/>
      <c r="AD40" s="372"/>
      <c r="AE40" s="80">
        <f t="shared" si="26"/>
        <v>0</v>
      </c>
      <c r="AF40" s="157"/>
      <c r="AG40" s="375"/>
      <c r="AH40" s="372"/>
      <c r="AI40" s="372"/>
      <c r="AJ40" s="80">
        <f t="shared" si="44"/>
        <v>0</v>
      </c>
    </row>
    <row r="41" spans="1:36" s="82" customFormat="1" x14ac:dyDescent="0.2">
      <c r="A41" s="97">
        <v>450</v>
      </c>
      <c r="B41" s="98" t="s">
        <v>43</v>
      </c>
      <c r="C41" s="156"/>
      <c r="D41" s="163">
        <f t="shared" si="0"/>
        <v>0</v>
      </c>
      <c r="E41" s="80">
        <f t="shared" si="40"/>
        <v>0</v>
      </c>
      <c r="F41" s="130">
        <f t="shared" si="41"/>
        <v>0</v>
      </c>
      <c r="G41" s="80">
        <f t="shared" si="42"/>
        <v>0</v>
      </c>
      <c r="H41" s="80">
        <f t="shared" si="43"/>
        <v>0</v>
      </c>
      <c r="I41" s="196" t="str">
        <f t="shared" si="45"/>
        <v/>
      </c>
      <c r="J41" s="159" t="str">
        <f t="shared" si="6"/>
        <v/>
      </c>
      <c r="K41" s="160"/>
      <c r="L41" s="156"/>
      <c r="M41" s="158">
        <f t="shared" si="46"/>
        <v>0</v>
      </c>
      <c r="N41" s="26"/>
      <c r="O41" s="28"/>
      <c r="P41" s="80">
        <f t="shared" si="7"/>
        <v>0</v>
      </c>
      <c r="Q41" s="156"/>
      <c r="R41" s="370">
        <f t="shared" si="47"/>
        <v>0</v>
      </c>
      <c r="S41" s="376"/>
      <c r="T41" s="28"/>
      <c r="U41" s="80">
        <f t="shared" si="8"/>
        <v>0</v>
      </c>
      <c r="V41" s="156"/>
      <c r="W41" s="370">
        <f t="shared" si="48"/>
        <v>0</v>
      </c>
      <c r="X41" s="376"/>
      <c r="Y41" s="28"/>
      <c r="Z41" s="80">
        <f t="shared" si="9"/>
        <v>0</v>
      </c>
      <c r="AA41" s="156"/>
      <c r="AB41" s="370">
        <f t="shared" si="49"/>
        <v>0</v>
      </c>
      <c r="AC41" s="376"/>
      <c r="AD41" s="28"/>
      <c r="AE41" s="80">
        <f t="shared" si="26"/>
        <v>0</v>
      </c>
      <c r="AF41" s="156"/>
      <c r="AG41" s="370">
        <f t="shared" si="50"/>
        <v>0</v>
      </c>
      <c r="AH41" s="376"/>
      <c r="AI41" s="28"/>
      <c r="AJ41" s="80">
        <f t="shared" si="44"/>
        <v>0</v>
      </c>
    </row>
    <row r="42" spans="1:36" s="82" customFormat="1" x14ac:dyDescent="0.2">
      <c r="A42" s="97">
        <v>460</v>
      </c>
      <c r="B42" s="98" t="s">
        <v>44</v>
      </c>
      <c r="C42" s="156"/>
      <c r="D42" s="163">
        <f t="shared" si="0"/>
        <v>0</v>
      </c>
      <c r="E42" s="80">
        <f t="shared" si="40"/>
        <v>0</v>
      </c>
      <c r="F42" s="130">
        <f t="shared" si="41"/>
        <v>0</v>
      </c>
      <c r="G42" s="80">
        <f t="shared" si="42"/>
        <v>0</v>
      </c>
      <c r="H42" s="80">
        <f t="shared" si="43"/>
        <v>0</v>
      </c>
      <c r="I42" s="196" t="str">
        <f t="shared" si="45"/>
        <v/>
      </c>
      <c r="J42" s="159" t="str">
        <f t="shared" si="6"/>
        <v/>
      </c>
      <c r="K42" s="165"/>
      <c r="L42" s="152"/>
      <c r="M42" s="158">
        <f t="shared" si="46"/>
        <v>0</v>
      </c>
      <c r="N42" s="26"/>
      <c r="O42" s="26"/>
      <c r="P42" s="80">
        <f t="shared" si="7"/>
        <v>0</v>
      </c>
      <c r="Q42" s="152"/>
      <c r="R42" s="158">
        <f t="shared" si="47"/>
        <v>0</v>
      </c>
      <c r="S42" s="26"/>
      <c r="T42" s="26"/>
      <c r="U42" s="80">
        <f t="shared" si="8"/>
        <v>0</v>
      </c>
      <c r="V42" s="26"/>
      <c r="W42" s="158">
        <f t="shared" si="48"/>
        <v>0</v>
      </c>
      <c r="X42" s="26"/>
      <c r="Y42" s="26"/>
      <c r="Z42" s="80">
        <f t="shared" si="9"/>
        <v>0</v>
      </c>
      <c r="AA42" s="152"/>
      <c r="AB42" s="158">
        <f t="shared" si="49"/>
        <v>0</v>
      </c>
      <c r="AC42" s="26"/>
      <c r="AD42" s="26"/>
      <c r="AE42" s="80">
        <f t="shared" si="26"/>
        <v>0</v>
      </c>
      <c r="AF42" s="152"/>
      <c r="AG42" s="158">
        <f t="shared" si="50"/>
        <v>0</v>
      </c>
      <c r="AH42" s="26"/>
      <c r="AI42" s="298"/>
      <c r="AJ42" s="80">
        <f t="shared" si="44"/>
        <v>0</v>
      </c>
    </row>
    <row r="43" spans="1:36" s="82" customFormat="1" x14ac:dyDescent="0.2">
      <c r="A43" s="97">
        <v>470</v>
      </c>
      <c r="B43" s="98" t="s">
        <v>45</v>
      </c>
      <c r="C43" s="26"/>
      <c r="D43" s="163">
        <f t="shared" si="0"/>
        <v>0</v>
      </c>
      <c r="E43" s="80">
        <f t="shared" si="40"/>
        <v>0</v>
      </c>
      <c r="F43" s="130">
        <f t="shared" si="41"/>
        <v>0</v>
      </c>
      <c r="G43" s="80">
        <f t="shared" si="42"/>
        <v>0</v>
      </c>
      <c r="H43" s="80">
        <f t="shared" si="43"/>
        <v>0</v>
      </c>
      <c r="I43" s="196" t="str">
        <f t="shared" si="45"/>
        <v/>
      </c>
      <c r="J43" s="159" t="str">
        <f t="shared" si="6"/>
        <v/>
      </c>
      <c r="K43" s="165"/>
      <c r="L43" s="152"/>
      <c r="M43" s="158">
        <f t="shared" si="46"/>
        <v>0</v>
      </c>
      <c r="N43" s="26"/>
      <c r="O43" s="26"/>
      <c r="P43" s="80">
        <f t="shared" si="7"/>
        <v>0</v>
      </c>
      <c r="Q43" s="152"/>
      <c r="R43" s="158">
        <f t="shared" si="47"/>
        <v>0</v>
      </c>
      <c r="S43" s="26"/>
      <c r="T43" s="26"/>
      <c r="U43" s="80">
        <f t="shared" si="8"/>
        <v>0</v>
      </c>
      <c r="V43" s="26"/>
      <c r="W43" s="158">
        <f t="shared" si="48"/>
        <v>0</v>
      </c>
      <c r="X43" s="26"/>
      <c r="Y43" s="26"/>
      <c r="Z43" s="80">
        <f t="shared" si="9"/>
        <v>0</v>
      </c>
      <c r="AA43" s="152"/>
      <c r="AB43" s="158">
        <f t="shared" si="49"/>
        <v>0</v>
      </c>
      <c r="AC43" s="26"/>
      <c r="AD43" s="26"/>
      <c r="AE43" s="80">
        <f t="shared" si="26"/>
        <v>0</v>
      </c>
      <c r="AF43" s="152"/>
      <c r="AG43" s="158">
        <f t="shared" si="50"/>
        <v>0</v>
      </c>
      <c r="AH43" s="26"/>
      <c r="AI43" s="298"/>
      <c r="AJ43" s="80">
        <f t="shared" si="44"/>
        <v>0</v>
      </c>
    </row>
    <row r="44" spans="1:36" s="82" customFormat="1" x14ac:dyDescent="0.2">
      <c r="A44" s="97">
        <v>480</v>
      </c>
      <c r="B44" s="94" t="s">
        <v>134</v>
      </c>
      <c r="C44" s="26"/>
      <c r="D44" s="163">
        <f t="shared" si="0"/>
        <v>0</v>
      </c>
      <c r="E44" s="80">
        <f t="shared" si="40"/>
        <v>0</v>
      </c>
      <c r="F44" s="130">
        <f t="shared" si="41"/>
        <v>0</v>
      </c>
      <c r="G44" s="80">
        <f t="shared" si="42"/>
        <v>0</v>
      </c>
      <c r="H44" s="80">
        <f t="shared" si="43"/>
        <v>0</v>
      </c>
      <c r="I44" s="196" t="str">
        <f t="shared" si="45"/>
        <v/>
      </c>
      <c r="J44" s="159" t="str">
        <f t="shared" si="6"/>
        <v/>
      </c>
      <c r="K44" s="160"/>
      <c r="L44" s="140"/>
      <c r="M44" s="158">
        <f t="shared" si="46"/>
        <v>0</v>
      </c>
      <c r="N44" s="28"/>
      <c r="O44" s="28"/>
      <c r="P44" s="80">
        <f t="shared" si="7"/>
        <v>0</v>
      </c>
      <c r="Q44" s="140"/>
      <c r="R44" s="158">
        <f t="shared" si="47"/>
        <v>0</v>
      </c>
      <c r="S44" s="28"/>
      <c r="T44" s="28"/>
      <c r="U44" s="80">
        <f t="shared" si="8"/>
        <v>0</v>
      </c>
      <c r="V44" s="140"/>
      <c r="W44" s="158">
        <f t="shared" si="48"/>
        <v>0</v>
      </c>
      <c r="X44" s="28"/>
      <c r="Y44" s="28"/>
      <c r="Z44" s="80">
        <f t="shared" si="9"/>
        <v>0</v>
      </c>
      <c r="AA44" s="140"/>
      <c r="AB44" s="158">
        <f t="shared" si="49"/>
        <v>0</v>
      </c>
      <c r="AC44" s="28"/>
      <c r="AD44" s="28"/>
      <c r="AE44" s="80">
        <f t="shared" si="26"/>
        <v>0</v>
      </c>
      <c r="AF44" s="140"/>
      <c r="AG44" s="158">
        <f t="shared" si="50"/>
        <v>0</v>
      </c>
      <c r="AH44" s="28"/>
      <c r="AI44" s="28"/>
      <c r="AJ44" s="80">
        <f t="shared" si="44"/>
        <v>0</v>
      </c>
    </row>
    <row r="45" spans="1:36" s="82" customFormat="1" x14ac:dyDescent="0.2">
      <c r="A45" s="97">
        <v>490</v>
      </c>
      <c r="B45" s="98" t="s">
        <v>46</v>
      </c>
      <c r="C45" s="140"/>
      <c r="D45" s="163">
        <f t="shared" si="0"/>
        <v>0</v>
      </c>
      <c r="E45" s="80">
        <f t="shared" si="40"/>
        <v>0</v>
      </c>
      <c r="F45" s="130">
        <f t="shared" si="41"/>
        <v>0</v>
      </c>
      <c r="G45" s="80">
        <f t="shared" si="42"/>
        <v>0</v>
      </c>
      <c r="H45" s="80">
        <f t="shared" si="43"/>
        <v>0</v>
      </c>
      <c r="I45" s="196" t="str">
        <f t="shared" si="45"/>
        <v/>
      </c>
      <c r="J45" s="159" t="str">
        <f t="shared" si="6"/>
        <v/>
      </c>
      <c r="K45" s="165"/>
      <c r="L45" s="152"/>
      <c r="M45" s="158">
        <f t="shared" si="46"/>
        <v>0</v>
      </c>
      <c r="N45" s="26"/>
      <c r="O45" s="26"/>
      <c r="P45" s="80">
        <f t="shared" si="7"/>
        <v>0</v>
      </c>
      <c r="Q45" s="152"/>
      <c r="R45" s="158">
        <f t="shared" si="47"/>
        <v>0</v>
      </c>
      <c r="S45" s="26"/>
      <c r="T45" s="26"/>
      <c r="U45" s="80">
        <f t="shared" si="8"/>
        <v>0</v>
      </c>
      <c r="V45" s="26"/>
      <c r="W45" s="158">
        <f t="shared" si="48"/>
        <v>0</v>
      </c>
      <c r="X45" s="26"/>
      <c r="Y45" s="26"/>
      <c r="Z45" s="80">
        <f t="shared" si="9"/>
        <v>0</v>
      </c>
      <c r="AA45" s="152"/>
      <c r="AB45" s="158">
        <f t="shared" si="49"/>
        <v>0</v>
      </c>
      <c r="AC45" s="26"/>
      <c r="AD45" s="26"/>
      <c r="AE45" s="80">
        <f t="shared" si="26"/>
        <v>0</v>
      </c>
      <c r="AF45" s="152"/>
      <c r="AG45" s="158">
        <f t="shared" si="50"/>
        <v>0</v>
      </c>
      <c r="AH45" s="26"/>
      <c r="AI45" s="298"/>
      <c r="AJ45" s="80">
        <f t="shared" si="44"/>
        <v>0</v>
      </c>
    </row>
    <row r="46" spans="1:36" s="58" customFormat="1" x14ac:dyDescent="0.2">
      <c r="A46" s="75" t="s">
        <v>47</v>
      </c>
      <c r="B46" s="100"/>
      <c r="C46" s="166">
        <f t="shared" ref="C46:H46" si="56">SUM(C24:C45)</f>
        <v>0</v>
      </c>
      <c r="D46" s="166">
        <f t="shared" si="56"/>
        <v>0</v>
      </c>
      <c r="E46" s="258">
        <f t="shared" si="56"/>
        <v>0</v>
      </c>
      <c r="F46" s="166">
        <f t="shared" si="56"/>
        <v>0</v>
      </c>
      <c r="G46" s="166">
        <f t="shared" si="56"/>
        <v>0</v>
      </c>
      <c r="H46" s="166">
        <f t="shared" si="56"/>
        <v>0</v>
      </c>
      <c r="I46" s="196" t="str">
        <f t="shared" si="45"/>
        <v/>
      </c>
      <c r="J46" s="159" t="str">
        <f>IF(C46+H46=0,"",(H46-C46)/C46)</f>
        <v/>
      </c>
      <c r="K46" s="166">
        <f t="shared" ref="K46:AJ46" si="57">SUM(K24:K45)</f>
        <v>0</v>
      </c>
      <c r="L46" s="166">
        <f t="shared" si="57"/>
        <v>0</v>
      </c>
      <c r="M46" s="166">
        <f t="shared" si="57"/>
        <v>0</v>
      </c>
      <c r="N46" s="166">
        <f t="shared" si="57"/>
        <v>0</v>
      </c>
      <c r="O46" s="166">
        <f t="shared" si="57"/>
        <v>0</v>
      </c>
      <c r="P46" s="166">
        <f t="shared" si="57"/>
        <v>0</v>
      </c>
      <c r="Q46" s="166">
        <f t="shared" si="57"/>
        <v>0</v>
      </c>
      <c r="R46" s="166">
        <f t="shared" si="57"/>
        <v>0</v>
      </c>
      <c r="S46" s="166">
        <f t="shared" si="57"/>
        <v>0</v>
      </c>
      <c r="T46" s="166">
        <f t="shared" si="57"/>
        <v>0</v>
      </c>
      <c r="U46" s="166">
        <f t="shared" si="57"/>
        <v>0</v>
      </c>
      <c r="V46" s="166">
        <f t="shared" si="57"/>
        <v>0</v>
      </c>
      <c r="W46" s="166">
        <f t="shared" si="57"/>
        <v>0</v>
      </c>
      <c r="X46" s="166">
        <f t="shared" si="57"/>
        <v>0</v>
      </c>
      <c r="Y46" s="166">
        <f t="shared" si="57"/>
        <v>0</v>
      </c>
      <c r="Z46" s="166">
        <f t="shared" si="57"/>
        <v>0</v>
      </c>
      <c r="AA46" s="166">
        <f t="shared" si="57"/>
        <v>0</v>
      </c>
      <c r="AB46" s="166">
        <f t="shared" si="57"/>
        <v>0</v>
      </c>
      <c r="AC46" s="166">
        <f t="shared" si="57"/>
        <v>0</v>
      </c>
      <c r="AD46" s="166">
        <f t="shared" si="57"/>
        <v>0</v>
      </c>
      <c r="AE46" s="166">
        <f t="shared" si="57"/>
        <v>0</v>
      </c>
      <c r="AF46" s="166">
        <f t="shared" si="57"/>
        <v>0</v>
      </c>
      <c r="AG46" s="166">
        <f t="shared" si="57"/>
        <v>0</v>
      </c>
      <c r="AH46" s="166">
        <f t="shared" si="57"/>
        <v>0</v>
      </c>
      <c r="AI46" s="299">
        <f t="shared" si="57"/>
        <v>0</v>
      </c>
      <c r="AJ46" s="166">
        <f t="shared" si="57"/>
        <v>0</v>
      </c>
    </row>
    <row r="47" spans="1:36" s="58" customFormat="1" x14ac:dyDescent="0.2">
      <c r="A47" s="691" t="s">
        <v>48</v>
      </c>
      <c r="B47" s="692"/>
      <c r="C47" s="267"/>
      <c r="D47" s="252">
        <f t="shared" si="0"/>
        <v>0</v>
      </c>
      <c r="E47" s="209">
        <f t="shared" si="40"/>
        <v>0</v>
      </c>
      <c r="F47" s="209">
        <f>SUM(N47,S47,X47,AC47,AH47)</f>
        <v>0</v>
      </c>
      <c r="G47" s="209">
        <f>SUM(O47,T47,Y47,AD47,AI47)</f>
        <v>0</v>
      </c>
      <c r="H47" s="209">
        <f>SUM(P47,U47,Z47,AE47,AJ47)</f>
        <v>0</v>
      </c>
      <c r="I47" s="196" t="str">
        <f t="shared" si="45"/>
        <v/>
      </c>
      <c r="J47" s="268" t="str">
        <f>IF(C47+H47=0,"",(H47-C47)/C47)</f>
        <v/>
      </c>
      <c r="K47" s="269"/>
      <c r="L47" s="267"/>
      <c r="M47" s="158">
        <f t="shared" si="46"/>
        <v>0</v>
      </c>
      <c r="N47" s="267"/>
      <c r="O47" s="267"/>
      <c r="P47" s="209">
        <f>SUM(N47:O47)</f>
        <v>0</v>
      </c>
      <c r="Q47" s="267"/>
      <c r="R47" s="158">
        <f t="shared" si="47"/>
        <v>0</v>
      </c>
      <c r="S47" s="267"/>
      <c r="T47" s="267"/>
      <c r="U47" s="209">
        <f>SUM(S47:T47)</f>
        <v>0</v>
      </c>
      <c r="V47" s="267"/>
      <c r="W47" s="158">
        <f t="shared" si="48"/>
        <v>0</v>
      </c>
      <c r="X47" s="267"/>
      <c r="Y47" s="267"/>
      <c r="Z47" s="209">
        <f>SUM(X47:Y47)</f>
        <v>0</v>
      </c>
      <c r="AA47" s="267"/>
      <c r="AB47" s="158">
        <f t="shared" si="49"/>
        <v>0</v>
      </c>
      <c r="AC47" s="267"/>
      <c r="AD47" s="267"/>
      <c r="AE47" s="209">
        <f>SUM(AC47:AD47)</f>
        <v>0</v>
      </c>
      <c r="AF47" s="267"/>
      <c r="AG47" s="158">
        <f t="shared" si="50"/>
        <v>0</v>
      </c>
      <c r="AH47" s="267"/>
      <c r="AI47" s="300"/>
      <c r="AJ47" s="209">
        <f>SUM(AH47:AI47)</f>
        <v>0</v>
      </c>
    </row>
    <row r="48" spans="1:36" ht="13.5" thickBot="1" x14ac:dyDescent="0.25">
      <c r="A48" s="15" t="s">
        <v>49</v>
      </c>
      <c r="B48" s="96"/>
      <c r="C48" s="132">
        <f t="shared" ref="C48:H48" si="58">C23+C46+C47</f>
        <v>0</v>
      </c>
      <c r="D48" s="132">
        <f t="shared" si="58"/>
        <v>0</v>
      </c>
      <c r="E48" s="255">
        <f t="shared" si="58"/>
        <v>0</v>
      </c>
      <c r="F48" s="132">
        <f t="shared" si="58"/>
        <v>0</v>
      </c>
      <c r="G48" s="132">
        <f t="shared" si="58"/>
        <v>0</v>
      </c>
      <c r="H48" s="132">
        <f t="shared" si="58"/>
        <v>0</v>
      </c>
      <c r="I48" s="197" t="str">
        <f t="shared" si="45"/>
        <v/>
      </c>
      <c r="J48" s="161" t="str">
        <f>IF(C48+H48=0,"",(H48-C48)/C48)</f>
        <v/>
      </c>
      <c r="K48" s="132">
        <f>K46+K23</f>
        <v>0</v>
      </c>
      <c r="L48" s="132">
        <f t="shared" ref="L48:AJ48" si="59">L23+L46+L47</f>
        <v>0</v>
      </c>
      <c r="M48" s="132">
        <f t="shared" si="59"/>
        <v>0</v>
      </c>
      <c r="N48" s="132">
        <f t="shared" si="59"/>
        <v>0</v>
      </c>
      <c r="O48" s="132">
        <f t="shared" si="59"/>
        <v>0</v>
      </c>
      <c r="P48" s="132">
        <f t="shared" si="59"/>
        <v>0</v>
      </c>
      <c r="Q48" s="132">
        <f t="shared" si="59"/>
        <v>0</v>
      </c>
      <c r="R48" s="132">
        <f t="shared" si="59"/>
        <v>0</v>
      </c>
      <c r="S48" s="132">
        <f t="shared" si="59"/>
        <v>0</v>
      </c>
      <c r="T48" s="132">
        <f t="shared" si="59"/>
        <v>0</v>
      </c>
      <c r="U48" s="132">
        <f t="shared" si="59"/>
        <v>0</v>
      </c>
      <c r="V48" s="132">
        <f t="shared" si="59"/>
        <v>0</v>
      </c>
      <c r="W48" s="132">
        <f t="shared" si="59"/>
        <v>0</v>
      </c>
      <c r="X48" s="132">
        <f t="shared" si="59"/>
        <v>0</v>
      </c>
      <c r="Y48" s="132">
        <f t="shared" si="59"/>
        <v>0</v>
      </c>
      <c r="Z48" s="132">
        <f t="shared" si="59"/>
        <v>0</v>
      </c>
      <c r="AA48" s="132">
        <f t="shared" si="59"/>
        <v>0</v>
      </c>
      <c r="AB48" s="132">
        <f t="shared" si="59"/>
        <v>0</v>
      </c>
      <c r="AC48" s="132">
        <f t="shared" si="59"/>
        <v>0</v>
      </c>
      <c r="AD48" s="132">
        <f t="shared" si="59"/>
        <v>0</v>
      </c>
      <c r="AE48" s="132">
        <f t="shared" si="59"/>
        <v>0</v>
      </c>
      <c r="AF48" s="132">
        <f t="shared" si="59"/>
        <v>0</v>
      </c>
      <c r="AG48" s="132">
        <f t="shared" si="59"/>
        <v>0</v>
      </c>
      <c r="AH48" s="132">
        <f t="shared" si="59"/>
        <v>0</v>
      </c>
      <c r="AI48" s="301">
        <f t="shared" si="59"/>
        <v>0</v>
      </c>
      <c r="AJ48" s="132">
        <f t="shared" si="59"/>
        <v>0</v>
      </c>
    </row>
    <row r="49" spans="1:36" ht="12" customHeight="1" thickTop="1" x14ac:dyDescent="0.2">
      <c r="A49" s="97">
        <v>620</v>
      </c>
      <c r="B49" s="98" t="s">
        <v>50</v>
      </c>
      <c r="C49" s="140"/>
      <c r="D49" s="163">
        <f t="shared" si="0"/>
        <v>0</v>
      </c>
      <c r="E49" s="130">
        <f t="shared" ref="E49:E58" si="60">SUM(M49,R49,W49,AB49,)</f>
        <v>0</v>
      </c>
      <c r="F49" s="130">
        <f t="shared" ref="F49:F58" si="61">SUM(N49,S49,X49,AC49,AH49)</f>
        <v>0</v>
      </c>
      <c r="G49" s="130">
        <f t="shared" ref="G49:G58" si="62">SUM(O49,T49,Y49,AD49,AI49)</f>
        <v>0</v>
      </c>
      <c r="H49" s="130">
        <f t="shared" ref="H49:H58" si="63">SUM(P49,U49,Z49,AE49,AJ49)</f>
        <v>0</v>
      </c>
      <c r="I49" s="196" t="str">
        <f t="shared" si="45"/>
        <v/>
      </c>
      <c r="J49" s="164" t="str">
        <f t="shared" si="6"/>
        <v/>
      </c>
      <c r="K49" s="160"/>
      <c r="L49" s="42"/>
      <c r="M49" s="163">
        <f>L49</f>
        <v>0</v>
      </c>
      <c r="N49" s="249"/>
      <c r="O49" s="131"/>
      <c r="P49" s="130">
        <f t="shared" si="7"/>
        <v>0</v>
      </c>
      <c r="Q49" s="42"/>
      <c r="R49" s="130">
        <f>Q49</f>
        <v>0</v>
      </c>
      <c r="S49" s="42"/>
      <c r="T49" s="42"/>
      <c r="U49" s="130">
        <f t="shared" si="8"/>
        <v>0</v>
      </c>
      <c r="V49" s="42"/>
      <c r="W49" s="130">
        <f>V49</f>
        <v>0</v>
      </c>
      <c r="X49" s="42"/>
      <c r="Y49" s="42"/>
      <c r="Z49" s="130">
        <f t="shared" si="9"/>
        <v>0</v>
      </c>
      <c r="AA49" s="250"/>
      <c r="AB49" s="130">
        <f>AA49</f>
        <v>0</v>
      </c>
      <c r="AC49" s="251"/>
      <c r="AD49" s="131"/>
      <c r="AE49" s="130">
        <f t="shared" si="26"/>
        <v>0</v>
      </c>
      <c r="AF49" s="250"/>
      <c r="AG49" s="130">
        <f>AF49</f>
        <v>0</v>
      </c>
      <c r="AH49" s="251"/>
      <c r="AI49" s="297"/>
      <c r="AJ49" s="130">
        <f t="shared" ref="AJ49:AJ58" si="64">SUM(AH49:AI49)</f>
        <v>0</v>
      </c>
    </row>
    <row r="50" spans="1:36" s="46" customFormat="1" ht="13.5" hidden="1" customHeight="1" x14ac:dyDescent="0.2">
      <c r="A50" s="90">
        <v>6210</v>
      </c>
      <c r="B50" s="155" t="s">
        <v>106</v>
      </c>
      <c r="C50" s="27"/>
      <c r="D50" s="163">
        <f t="shared" si="0"/>
        <v>0</v>
      </c>
      <c r="E50" s="80">
        <f t="shared" si="60"/>
        <v>0</v>
      </c>
      <c r="F50" s="80">
        <f t="shared" si="61"/>
        <v>0</v>
      </c>
      <c r="G50" s="80">
        <f t="shared" si="62"/>
        <v>0</v>
      </c>
      <c r="H50" s="80">
        <f t="shared" si="63"/>
        <v>0</v>
      </c>
      <c r="I50" s="196" t="str">
        <f t="shared" si="45"/>
        <v/>
      </c>
      <c r="J50" s="159" t="str">
        <f t="shared" si="6"/>
        <v/>
      </c>
      <c r="K50" s="128"/>
      <c r="L50" s="27"/>
      <c r="M50" s="163">
        <f t="shared" ref="M50:M58" si="65">L50</f>
        <v>0</v>
      </c>
      <c r="N50" s="27"/>
      <c r="O50" s="27"/>
      <c r="P50" s="80">
        <f t="shared" si="7"/>
        <v>0</v>
      </c>
      <c r="Q50" s="27"/>
      <c r="R50" s="80">
        <f t="shared" ref="R50:R58" si="66">Q50</f>
        <v>0</v>
      </c>
      <c r="S50" s="27"/>
      <c r="T50" s="41"/>
      <c r="U50" s="80">
        <f t="shared" si="8"/>
        <v>0</v>
      </c>
      <c r="V50" s="27"/>
      <c r="W50" s="80">
        <f t="shared" ref="W50:W58" si="67">V50</f>
        <v>0</v>
      </c>
      <c r="X50" s="27"/>
      <c r="Y50" s="41"/>
      <c r="Z50" s="80">
        <f t="shared" si="9"/>
        <v>0</v>
      </c>
      <c r="AA50" s="27"/>
      <c r="AB50" s="80">
        <f t="shared" ref="AB50:AB58" si="68">AA50</f>
        <v>0</v>
      </c>
      <c r="AC50" s="27"/>
      <c r="AD50" s="27"/>
      <c r="AE50" s="80">
        <f t="shared" si="26"/>
        <v>0</v>
      </c>
      <c r="AF50" s="27"/>
      <c r="AG50" s="314"/>
      <c r="AH50" s="27"/>
      <c r="AI50" s="302"/>
      <c r="AJ50" s="80">
        <f t="shared" si="64"/>
        <v>0</v>
      </c>
    </row>
    <row r="51" spans="1:36" x14ac:dyDescent="0.2">
      <c r="A51" s="97">
        <v>630</v>
      </c>
      <c r="B51" s="94" t="s">
        <v>135</v>
      </c>
      <c r="C51" s="152"/>
      <c r="D51" s="163">
        <f t="shared" si="0"/>
        <v>0</v>
      </c>
      <c r="E51" s="80">
        <f t="shared" si="60"/>
        <v>0</v>
      </c>
      <c r="F51" s="80">
        <f t="shared" si="61"/>
        <v>0</v>
      </c>
      <c r="G51" s="80">
        <f t="shared" si="62"/>
        <v>0</v>
      </c>
      <c r="H51" s="80">
        <f t="shared" si="63"/>
        <v>0</v>
      </c>
      <c r="I51" s="196" t="str">
        <f t="shared" si="45"/>
        <v/>
      </c>
      <c r="J51" s="159" t="str">
        <f t="shared" si="6"/>
        <v/>
      </c>
      <c r="K51" s="167"/>
      <c r="L51" s="157"/>
      <c r="M51" s="163">
        <f t="shared" si="65"/>
        <v>0</v>
      </c>
      <c r="N51" s="91"/>
      <c r="O51" s="91"/>
      <c r="P51" s="80">
        <f t="shared" si="7"/>
        <v>0</v>
      </c>
      <c r="Q51" s="91"/>
      <c r="R51" s="80">
        <f t="shared" si="66"/>
        <v>0</v>
      </c>
      <c r="S51" s="91"/>
      <c r="T51" s="91"/>
      <c r="U51" s="80">
        <f t="shared" si="8"/>
        <v>0</v>
      </c>
      <c r="V51" s="91"/>
      <c r="W51" s="80">
        <f t="shared" si="67"/>
        <v>0</v>
      </c>
      <c r="X51" s="91"/>
      <c r="Y51" s="91"/>
      <c r="Z51" s="80">
        <f t="shared" si="9"/>
        <v>0</v>
      </c>
      <c r="AA51" s="91"/>
      <c r="AB51" s="80">
        <f t="shared" si="68"/>
        <v>0</v>
      </c>
      <c r="AC51" s="91"/>
      <c r="AD51" s="91"/>
      <c r="AE51" s="80">
        <f t="shared" si="26"/>
        <v>0</v>
      </c>
      <c r="AF51" s="91"/>
      <c r="AG51" s="130">
        <f t="shared" ref="AG51:AG58" si="69">AF51</f>
        <v>0</v>
      </c>
      <c r="AH51" s="91"/>
      <c r="AI51" s="91"/>
      <c r="AJ51" s="80">
        <f t="shared" si="64"/>
        <v>0</v>
      </c>
    </row>
    <row r="52" spans="1:36" x14ac:dyDescent="0.2">
      <c r="A52" s="97">
        <v>650</v>
      </c>
      <c r="B52" s="94" t="s">
        <v>136</v>
      </c>
      <c r="C52" s="20"/>
      <c r="D52" s="163">
        <f t="shared" si="0"/>
        <v>0</v>
      </c>
      <c r="E52" s="80">
        <f t="shared" si="60"/>
        <v>0</v>
      </c>
      <c r="F52" s="80">
        <f t="shared" si="61"/>
        <v>0</v>
      </c>
      <c r="G52" s="80">
        <f t="shared" si="62"/>
        <v>0</v>
      </c>
      <c r="H52" s="80">
        <f t="shared" si="63"/>
        <v>0</v>
      </c>
      <c r="I52" s="196" t="str">
        <f t="shared" si="45"/>
        <v/>
      </c>
      <c r="J52" s="159" t="str">
        <f t="shared" si="6"/>
        <v/>
      </c>
      <c r="K52" s="167"/>
      <c r="L52" s="92"/>
      <c r="M52" s="163">
        <f t="shared" si="65"/>
        <v>0</v>
      </c>
      <c r="N52" s="92"/>
      <c r="O52" s="92"/>
      <c r="P52" s="80">
        <f t="shared" si="7"/>
        <v>0</v>
      </c>
      <c r="Q52" s="92"/>
      <c r="R52" s="80">
        <f t="shared" si="66"/>
        <v>0</v>
      </c>
      <c r="S52" s="92"/>
      <c r="T52" s="92"/>
      <c r="U52" s="80">
        <f t="shared" si="8"/>
        <v>0</v>
      </c>
      <c r="V52" s="92"/>
      <c r="W52" s="80">
        <f t="shared" si="67"/>
        <v>0</v>
      </c>
      <c r="X52" s="92"/>
      <c r="Y52" s="92"/>
      <c r="Z52" s="80">
        <f t="shared" si="9"/>
        <v>0</v>
      </c>
      <c r="AA52" s="92"/>
      <c r="AB52" s="80">
        <f t="shared" si="68"/>
        <v>0</v>
      </c>
      <c r="AC52" s="92"/>
      <c r="AD52" s="92"/>
      <c r="AE52" s="80">
        <f t="shared" si="26"/>
        <v>0</v>
      </c>
      <c r="AF52" s="92"/>
      <c r="AG52" s="130">
        <f t="shared" si="69"/>
        <v>0</v>
      </c>
      <c r="AH52" s="92"/>
      <c r="AI52" s="303"/>
      <c r="AJ52" s="80">
        <f t="shared" si="64"/>
        <v>0</v>
      </c>
    </row>
    <row r="53" spans="1:36" x14ac:dyDescent="0.2">
      <c r="A53" s="52">
        <v>660</v>
      </c>
      <c r="B53" s="262" t="s">
        <v>185</v>
      </c>
      <c r="C53" s="20"/>
      <c r="D53" s="163">
        <f t="shared" si="0"/>
        <v>0</v>
      </c>
      <c r="E53" s="80">
        <f t="shared" si="60"/>
        <v>0</v>
      </c>
      <c r="F53" s="80">
        <f t="shared" si="61"/>
        <v>0</v>
      </c>
      <c r="G53" s="80">
        <f t="shared" si="62"/>
        <v>0</v>
      </c>
      <c r="H53" s="80">
        <f t="shared" si="63"/>
        <v>0</v>
      </c>
      <c r="I53" s="196" t="str">
        <f t="shared" si="45"/>
        <v/>
      </c>
      <c r="J53" s="159" t="str">
        <f t="shared" si="6"/>
        <v/>
      </c>
      <c r="K53" s="167"/>
      <c r="L53" s="157"/>
      <c r="M53" s="379">
        <f t="shared" si="65"/>
        <v>0</v>
      </c>
      <c r="N53" s="91"/>
      <c r="O53" s="91"/>
      <c r="P53" s="80">
        <f t="shared" si="7"/>
        <v>0</v>
      </c>
      <c r="Q53" s="91"/>
      <c r="R53" s="381">
        <f t="shared" si="66"/>
        <v>0</v>
      </c>
      <c r="S53" s="91"/>
      <c r="T53" s="91"/>
      <c r="U53" s="80">
        <f t="shared" si="8"/>
        <v>0</v>
      </c>
      <c r="V53" s="91"/>
      <c r="W53" s="381">
        <f t="shared" si="67"/>
        <v>0</v>
      </c>
      <c r="X53" s="91"/>
      <c r="Y53" s="91"/>
      <c r="Z53" s="80">
        <f t="shared" si="9"/>
        <v>0</v>
      </c>
      <c r="AA53" s="91"/>
      <c r="AB53" s="381">
        <f t="shared" si="68"/>
        <v>0</v>
      </c>
      <c r="AC53" s="91"/>
      <c r="AD53" s="91"/>
      <c r="AE53" s="80">
        <f t="shared" si="26"/>
        <v>0</v>
      </c>
      <c r="AF53" s="91"/>
      <c r="AG53" s="160">
        <f t="shared" si="69"/>
        <v>0</v>
      </c>
      <c r="AH53" s="91"/>
      <c r="AI53" s="91"/>
      <c r="AJ53" s="80">
        <f t="shared" si="64"/>
        <v>0</v>
      </c>
    </row>
    <row r="54" spans="1:36" x14ac:dyDescent="0.2">
      <c r="A54" s="52">
        <v>665</v>
      </c>
      <c r="B54" s="262" t="s">
        <v>186</v>
      </c>
      <c r="C54" s="20"/>
      <c r="D54" s="163">
        <f t="shared" si="0"/>
        <v>0</v>
      </c>
      <c r="E54" s="80"/>
      <c r="F54" s="80">
        <f t="shared" si="61"/>
        <v>0</v>
      </c>
      <c r="G54" s="80"/>
      <c r="H54" s="80">
        <f t="shared" si="63"/>
        <v>0</v>
      </c>
      <c r="I54" s="371"/>
      <c r="J54" s="159"/>
      <c r="K54" s="167"/>
      <c r="L54" s="152"/>
      <c r="M54" s="370"/>
      <c r="N54" s="380"/>
      <c r="O54" s="378"/>
      <c r="P54" s="80">
        <f t="shared" si="7"/>
        <v>0</v>
      </c>
      <c r="Q54" s="206"/>
      <c r="R54" s="80"/>
      <c r="S54" s="206"/>
      <c r="T54" s="378"/>
      <c r="U54" s="80">
        <f t="shared" si="8"/>
        <v>0</v>
      </c>
      <c r="V54" s="206"/>
      <c r="W54" s="80"/>
      <c r="X54" s="206"/>
      <c r="Y54" s="378"/>
      <c r="Z54" s="80">
        <f t="shared" si="9"/>
        <v>0</v>
      </c>
      <c r="AA54" s="206"/>
      <c r="AB54" s="80"/>
      <c r="AC54" s="206"/>
      <c r="AD54" s="378"/>
      <c r="AE54" s="80">
        <f t="shared" si="26"/>
        <v>0</v>
      </c>
      <c r="AF54" s="206"/>
      <c r="AG54" s="80"/>
      <c r="AH54" s="206"/>
      <c r="AI54" s="378"/>
      <c r="AJ54" s="80">
        <f t="shared" si="64"/>
        <v>0</v>
      </c>
    </row>
    <row r="55" spans="1:36" x14ac:dyDescent="0.2">
      <c r="A55" s="97">
        <v>670</v>
      </c>
      <c r="B55" s="98" t="s">
        <v>51</v>
      </c>
      <c r="C55" s="92"/>
      <c r="D55" s="163">
        <f t="shared" si="0"/>
        <v>0</v>
      </c>
      <c r="E55" s="80">
        <f t="shared" si="60"/>
        <v>0</v>
      </c>
      <c r="F55" s="80">
        <f t="shared" si="61"/>
        <v>0</v>
      </c>
      <c r="G55" s="80">
        <f t="shared" si="62"/>
        <v>0</v>
      </c>
      <c r="H55" s="80">
        <f t="shared" si="63"/>
        <v>0</v>
      </c>
      <c r="I55" s="196" t="str">
        <f t="shared" si="45"/>
        <v/>
      </c>
      <c r="J55" s="159" t="str">
        <f t="shared" si="6"/>
        <v/>
      </c>
      <c r="K55" s="167"/>
      <c r="L55" s="92"/>
      <c r="M55" s="163">
        <f t="shared" si="65"/>
        <v>0</v>
      </c>
      <c r="N55" s="92"/>
      <c r="O55" s="92"/>
      <c r="P55" s="80">
        <f t="shared" si="7"/>
        <v>0</v>
      </c>
      <c r="Q55" s="92"/>
      <c r="R55" s="80">
        <f t="shared" si="66"/>
        <v>0</v>
      </c>
      <c r="S55" s="92"/>
      <c r="T55" s="92"/>
      <c r="U55" s="80">
        <f t="shared" si="8"/>
        <v>0</v>
      </c>
      <c r="V55" s="92"/>
      <c r="W55" s="80">
        <f t="shared" si="67"/>
        <v>0</v>
      </c>
      <c r="X55" s="92"/>
      <c r="Y55" s="92"/>
      <c r="Z55" s="80">
        <f t="shared" si="9"/>
        <v>0</v>
      </c>
      <c r="AA55" s="92"/>
      <c r="AB55" s="80">
        <f t="shared" si="68"/>
        <v>0</v>
      </c>
      <c r="AC55" s="92"/>
      <c r="AD55" s="92"/>
      <c r="AE55" s="80">
        <f t="shared" si="26"/>
        <v>0</v>
      </c>
      <c r="AF55" s="92"/>
      <c r="AG55" s="130">
        <f t="shared" si="69"/>
        <v>0</v>
      </c>
      <c r="AH55" s="92"/>
      <c r="AI55" s="303"/>
      <c r="AJ55" s="80">
        <f t="shared" si="64"/>
        <v>0</v>
      </c>
    </row>
    <row r="56" spans="1:36" x14ac:dyDescent="0.2">
      <c r="A56" s="93">
        <v>680</v>
      </c>
      <c r="B56" s="94" t="s">
        <v>137</v>
      </c>
      <c r="C56" s="152"/>
      <c r="D56" s="163">
        <f t="shared" si="0"/>
        <v>0</v>
      </c>
      <c r="E56" s="80">
        <f t="shared" si="60"/>
        <v>0</v>
      </c>
      <c r="F56" s="80">
        <f t="shared" si="61"/>
        <v>0</v>
      </c>
      <c r="G56" s="80">
        <f t="shared" si="62"/>
        <v>0</v>
      </c>
      <c r="H56" s="80">
        <f t="shared" si="63"/>
        <v>0</v>
      </c>
      <c r="I56" s="196" t="str">
        <f t="shared" si="45"/>
        <v/>
      </c>
      <c r="J56" s="159" t="str">
        <f t="shared" si="6"/>
        <v/>
      </c>
      <c r="K56" s="167"/>
      <c r="L56" s="157"/>
      <c r="M56" s="163">
        <f t="shared" si="65"/>
        <v>0</v>
      </c>
      <c r="N56" s="206"/>
      <c r="O56" s="205"/>
      <c r="P56" s="80">
        <f t="shared" si="7"/>
        <v>0</v>
      </c>
      <c r="Q56" s="91"/>
      <c r="R56" s="80">
        <f t="shared" si="66"/>
        <v>0</v>
      </c>
      <c r="S56" s="207"/>
      <c r="T56" s="207"/>
      <c r="U56" s="80">
        <f t="shared" si="8"/>
        <v>0</v>
      </c>
      <c r="V56" s="205"/>
      <c r="W56" s="80">
        <f t="shared" si="67"/>
        <v>0</v>
      </c>
      <c r="X56" s="206"/>
      <c r="Y56" s="205"/>
      <c r="Z56" s="80">
        <f t="shared" si="9"/>
        <v>0</v>
      </c>
      <c r="AA56" s="152"/>
      <c r="AB56" s="80">
        <f t="shared" si="68"/>
        <v>0</v>
      </c>
      <c r="AC56" s="206"/>
      <c r="AD56" s="207"/>
      <c r="AE56" s="80">
        <f t="shared" si="26"/>
        <v>0</v>
      </c>
      <c r="AF56" s="152"/>
      <c r="AG56" s="130">
        <f t="shared" si="69"/>
        <v>0</v>
      </c>
      <c r="AH56" s="206"/>
      <c r="AI56" s="207"/>
      <c r="AJ56" s="80">
        <f t="shared" si="64"/>
        <v>0</v>
      </c>
    </row>
    <row r="57" spans="1:36" x14ac:dyDescent="0.2">
      <c r="A57" s="97">
        <v>698</v>
      </c>
      <c r="B57" s="98" t="s">
        <v>52</v>
      </c>
      <c r="C57" s="20"/>
      <c r="D57" s="163">
        <f t="shared" si="0"/>
        <v>0</v>
      </c>
      <c r="E57" s="80">
        <f t="shared" si="60"/>
        <v>0</v>
      </c>
      <c r="F57" s="80">
        <f t="shared" si="61"/>
        <v>0</v>
      </c>
      <c r="G57" s="80">
        <f t="shared" si="62"/>
        <v>0</v>
      </c>
      <c r="H57" s="80">
        <f t="shared" si="63"/>
        <v>0</v>
      </c>
      <c r="I57" s="196" t="str">
        <f t="shared" si="45"/>
        <v/>
      </c>
      <c r="J57" s="159" t="str">
        <f t="shared" si="6"/>
        <v/>
      </c>
      <c r="K57" s="167"/>
      <c r="L57" s="92"/>
      <c r="M57" s="163">
        <f t="shared" si="65"/>
        <v>0</v>
      </c>
      <c r="N57" s="91"/>
      <c r="O57" s="91"/>
      <c r="P57" s="80">
        <f t="shared" si="7"/>
        <v>0</v>
      </c>
      <c r="Q57" s="92"/>
      <c r="R57" s="130">
        <f t="shared" si="66"/>
        <v>0</v>
      </c>
      <c r="S57" s="91"/>
      <c r="T57" s="91"/>
      <c r="U57" s="130">
        <f t="shared" si="8"/>
        <v>0</v>
      </c>
      <c r="V57" s="91"/>
      <c r="W57" s="80">
        <f t="shared" si="67"/>
        <v>0</v>
      </c>
      <c r="X57" s="91"/>
      <c r="Y57" s="91"/>
      <c r="Z57" s="80">
        <f t="shared" si="9"/>
        <v>0</v>
      </c>
      <c r="AA57" s="91"/>
      <c r="AB57" s="80">
        <f t="shared" si="68"/>
        <v>0</v>
      </c>
      <c r="AC57" s="91"/>
      <c r="AD57" s="91"/>
      <c r="AE57" s="130">
        <f t="shared" si="26"/>
        <v>0</v>
      </c>
      <c r="AF57" s="91"/>
      <c r="AG57" s="130">
        <f t="shared" si="69"/>
        <v>0</v>
      </c>
      <c r="AH57" s="91"/>
      <c r="AI57" s="91"/>
      <c r="AJ57" s="130">
        <f t="shared" si="64"/>
        <v>0</v>
      </c>
    </row>
    <row r="58" spans="1:36" s="59" customFormat="1" x14ac:dyDescent="0.2">
      <c r="A58" s="54" t="s">
        <v>53</v>
      </c>
      <c r="B58" s="98"/>
      <c r="C58" s="92"/>
      <c r="D58" s="163">
        <f t="shared" si="0"/>
        <v>0</v>
      </c>
      <c r="E58" s="80">
        <f t="shared" si="60"/>
        <v>0</v>
      </c>
      <c r="F58" s="80">
        <f t="shared" si="61"/>
        <v>0</v>
      </c>
      <c r="G58" s="80">
        <f t="shared" si="62"/>
        <v>0</v>
      </c>
      <c r="H58" s="80">
        <f t="shared" si="63"/>
        <v>0</v>
      </c>
      <c r="I58" s="196" t="str">
        <f t="shared" si="45"/>
        <v/>
      </c>
      <c r="J58" s="159" t="str">
        <f t="shared" si="6"/>
        <v/>
      </c>
      <c r="K58" s="167"/>
      <c r="L58" s="210"/>
      <c r="M58" s="163">
        <f t="shared" si="65"/>
        <v>0</v>
      </c>
      <c r="N58" s="92"/>
      <c r="O58" s="92"/>
      <c r="P58" s="80">
        <f t="shared" si="7"/>
        <v>0</v>
      </c>
      <c r="Q58" s="91"/>
      <c r="R58" s="80">
        <f t="shared" si="66"/>
        <v>0</v>
      </c>
      <c r="S58" s="92"/>
      <c r="T58" s="92"/>
      <c r="U58" s="80">
        <f t="shared" si="8"/>
        <v>0</v>
      </c>
      <c r="V58" s="92"/>
      <c r="W58" s="80">
        <f t="shared" si="67"/>
        <v>0</v>
      </c>
      <c r="X58" s="92"/>
      <c r="Y58" s="92"/>
      <c r="Z58" s="80">
        <f t="shared" si="9"/>
        <v>0</v>
      </c>
      <c r="AA58" s="92"/>
      <c r="AB58" s="80">
        <f t="shared" si="68"/>
        <v>0</v>
      </c>
      <c r="AC58" s="92"/>
      <c r="AD58" s="92"/>
      <c r="AE58" s="80">
        <f t="shared" si="26"/>
        <v>0</v>
      </c>
      <c r="AF58" s="92"/>
      <c r="AG58" s="130">
        <f t="shared" si="69"/>
        <v>0</v>
      </c>
      <c r="AH58" s="92"/>
      <c r="AI58" s="303"/>
      <c r="AJ58" s="80">
        <f t="shared" si="64"/>
        <v>0</v>
      </c>
    </row>
    <row r="59" spans="1:36" x14ac:dyDescent="0.2">
      <c r="A59" s="693" t="s">
        <v>54</v>
      </c>
      <c r="B59" s="694"/>
      <c r="C59" s="166">
        <f t="shared" ref="C59:H59" si="70">SUM(C49:C58)</f>
        <v>0</v>
      </c>
      <c r="D59" s="166">
        <f t="shared" si="70"/>
        <v>0</v>
      </c>
      <c r="E59" s="258">
        <f t="shared" si="70"/>
        <v>0</v>
      </c>
      <c r="F59" s="166">
        <f t="shared" si="70"/>
        <v>0</v>
      </c>
      <c r="G59" s="166">
        <f t="shared" si="70"/>
        <v>0</v>
      </c>
      <c r="H59" s="166">
        <f t="shared" si="70"/>
        <v>0</v>
      </c>
      <c r="I59" s="196" t="str">
        <f t="shared" si="45"/>
        <v/>
      </c>
      <c r="J59" s="259" t="str">
        <f t="shared" si="6"/>
        <v/>
      </c>
      <c r="K59" s="260"/>
      <c r="L59" s="258">
        <f>SUM(L49:L58)-L50</f>
        <v>0</v>
      </c>
      <c r="M59" s="257">
        <f>SUM(M49:M58)-M50</f>
        <v>0</v>
      </c>
      <c r="N59" s="257">
        <f t="shared" ref="N59:AE59" si="71">SUM(N49:N58)-N50</f>
        <v>0</v>
      </c>
      <c r="O59" s="257">
        <f t="shared" si="71"/>
        <v>0</v>
      </c>
      <c r="P59" s="257">
        <f t="shared" si="71"/>
        <v>0</v>
      </c>
      <c r="Q59" s="258">
        <f>SUM(Q49:Q58)-Q50</f>
        <v>0</v>
      </c>
      <c r="R59" s="257">
        <f t="shared" si="71"/>
        <v>0</v>
      </c>
      <c r="S59" s="257">
        <f t="shared" si="71"/>
        <v>0</v>
      </c>
      <c r="T59" s="257">
        <f t="shared" si="71"/>
        <v>0</v>
      </c>
      <c r="U59" s="257">
        <f t="shared" si="71"/>
        <v>0</v>
      </c>
      <c r="V59" s="257">
        <f t="shared" si="71"/>
        <v>0</v>
      </c>
      <c r="W59" s="257">
        <f t="shared" si="71"/>
        <v>0</v>
      </c>
      <c r="X59" s="257">
        <f t="shared" si="71"/>
        <v>0</v>
      </c>
      <c r="Y59" s="257">
        <f t="shared" si="71"/>
        <v>0</v>
      </c>
      <c r="Z59" s="257">
        <f t="shared" si="71"/>
        <v>0</v>
      </c>
      <c r="AA59" s="257">
        <f t="shared" si="71"/>
        <v>0</v>
      </c>
      <c r="AB59" s="257">
        <f t="shared" si="71"/>
        <v>0</v>
      </c>
      <c r="AC59" s="257">
        <f t="shared" si="71"/>
        <v>0</v>
      </c>
      <c r="AD59" s="257">
        <f t="shared" si="71"/>
        <v>0</v>
      </c>
      <c r="AE59" s="257">
        <f t="shared" si="71"/>
        <v>0</v>
      </c>
      <c r="AF59" s="257">
        <f>SUM(AF49:AF58)-AF50</f>
        <v>0</v>
      </c>
      <c r="AG59" s="258">
        <f>SUM(AG49:AG58)-AG50</f>
        <v>0</v>
      </c>
      <c r="AH59" s="257">
        <f>SUM(AH49:AH58)-AH50</f>
        <v>0</v>
      </c>
      <c r="AI59" s="304">
        <f>SUM(AI49:AI58)-AI50</f>
        <v>0</v>
      </c>
      <c r="AJ59" s="166">
        <f>SUM(AJ49:AJ58)-AJ50</f>
        <v>0</v>
      </c>
    </row>
    <row r="60" spans="1:36" ht="13.5" thickBot="1" x14ac:dyDescent="0.25">
      <c r="A60" s="76" t="s">
        <v>55</v>
      </c>
      <c r="B60" s="101"/>
      <c r="C60" s="168">
        <f t="shared" ref="C60:H60" si="72">C48-C59</f>
        <v>0</v>
      </c>
      <c r="D60" s="169">
        <f t="shared" si="72"/>
        <v>0</v>
      </c>
      <c r="E60" s="317">
        <f t="shared" si="72"/>
        <v>0</v>
      </c>
      <c r="F60" s="169">
        <f t="shared" si="72"/>
        <v>0</v>
      </c>
      <c r="G60" s="169">
        <f t="shared" si="72"/>
        <v>0</v>
      </c>
      <c r="H60" s="169">
        <f t="shared" si="72"/>
        <v>0</v>
      </c>
      <c r="I60" s="197" t="str">
        <f t="shared" si="45"/>
        <v/>
      </c>
      <c r="J60" s="161" t="str">
        <f t="shared" si="6"/>
        <v/>
      </c>
      <c r="K60" s="129"/>
      <c r="L60" s="132">
        <f t="shared" ref="L60:AE60" si="73">L48-L59</f>
        <v>0</v>
      </c>
      <c r="M60" s="132">
        <f t="shared" si="73"/>
        <v>0</v>
      </c>
      <c r="N60" s="133">
        <f t="shared" si="73"/>
        <v>0</v>
      </c>
      <c r="O60" s="133">
        <f t="shared" si="73"/>
        <v>0</v>
      </c>
      <c r="P60" s="133">
        <f t="shared" si="73"/>
        <v>0</v>
      </c>
      <c r="Q60" s="133">
        <f t="shared" si="73"/>
        <v>0</v>
      </c>
      <c r="R60" s="133">
        <f t="shared" si="73"/>
        <v>0</v>
      </c>
      <c r="S60" s="133">
        <f t="shared" si="73"/>
        <v>0</v>
      </c>
      <c r="T60" s="133">
        <f t="shared" si="73"/>
        <v>0</v>
      </c>
      <c r="U60" s="133">
        <f t="shared" si="73"/>
        <v>0</v>
      </c>
      <c r="V60" s="133">
        <f t="shared" si="73"/>
        <v>0</v>
      </c>
      <c r="W60" s="133">
        <f t="shared" si="73"/>
        <v>0</v>
      </c>
      <c r="X60" s="133">
        <f t="shared" si="73"/>
        <v>0</v>
      </c>
      <c r="Y60" s="133">
        <f t="shared" si="73"/>
        <v>0</v>
      </c>
      <c r="Z60" s="133">
        <f t="shared" si="73"/>
        <v>0</v>
      </c>
      <c r="AA60" s="133">
        <f t="shared" si="73"/>
        <v>0</v>
      </c>
      <c r="AB60" s="133">
        <f t="shared" si="73"/>
        <v>0</v>
      </c>
      <c r="AC60" s="133">
        <f t="shared" si="73"/>
        <v>0</v>
      </c>
      <c r="AD60" s="133">
        <f t="shared" si="73"/>
        <v>0</v>
      </c>
      <c r="AE60" s="133">
        <f t="shared" si="73"/>
        <v>0</v>
      </c>
      <c r="AF60" s="133">
        <f>AF48-AF59</f>
        <v>0</v>
      </c>
      <c r="AG60" s="133">
        <f>AG48-AG59</f>
        <v>0</v>
      </c>
      <c r="AH60" s="133">
        <f>AH48-AH59</f>
        <v>0</v>
      </c>
      <c r="AI60" s="296">
        <f>AI48-AI59</f>
        <v>0</v>
      </c>
      <c r="AJ60" s="132">
        <f>AJ48-AJ59</f>
        <v>0</v>
      </c>
    </row>
    <row r="61" spans="1:36" ht="13.5" thickTop="1" x14ac:dyDescent="0.2">
      <c r="A61" s="90">
        <v>600</v>
      </c>
      <c r="B61" s="262" t="s">
        <v>138</v>
      </c>
      <c r="C61" s="140"/>
      <c r="D61" s="158">
        <f t="shared" ref="D61:D66" si="74">L61+Q61+V61+AA61+AF61</f>
        <v>0</v>
      </c>
      <c r="E61" s="80">
        <f t="shared" ref="E61:E68" si="75">SUM(M61,R61,W61,AB61,)</f>
        <v>0</v>
      </c>
      <c r="F61" s="80">
        <f t="shared" ref="F61:F66" si="76">SUM(N61,S61,X61,AC61,AH61)</f>
        <v>0</v>
      </c>
      <c r="G61" s="80">
        <f t="shared" ref="G61:G66" si="77">SUM(O61,T61,Y61,AD61,AI61)</f>
        <v>0</v>
      </c>
      <c r="H61" s="80">
        <f t="shared" ref="H61:H66" si="78">SUM(P61,U61,Z61,AE61,AJ61)</f>
        <v>0</v>
      </c>
      <c r="I61" s="261" t="str">
        <f t="shared" si="45"/>
        <v/>
      </c>
      <c r="J61" s="164" t="str">
        <f t="shared" si="6"/>
        <v/>
      </c>
      <c r="K61" s="160"/>
      <c r="L61" s="42"/>
      <c r="M61" s="158">
        <f t="shared" ref="M61:M67" si="79">L61</f>
        <v>0</v>
      </c>
      <c r="N61" s="42"/>
      <c r="O61" s="42"/>
      <c r="P61" s="130">
        <f>SUM(N61:O61)</f>
        <v>0</v>
      </c>
      <c r="Q61" s="42"/>
      <c r="R61" s="80">
        <f t="shared" ref="R61:R66" si="80">Q61</f>
        <v>0</v>
      </c>
      <c r="S61" s="42"/>
      <c r="T61" s="42"/>
      <c r="U61" s="130">
        <f>SUM(S61:T61)</f>
        <v>0</v>
      </c>
      <c r="V61" s="42"/>
      <c r="W61" s="80">
        <f t="shared" ref="W61:W66" si="81">V61</f>
        <v>0</v>
      </c>
      <c r="X61" s="42"/>
      <c r="Y61" s="42"/>
      <c r="Z61" s="130">
        <f t="shared" si="9"/>
        <v>0</v>
      </c>
      <c r="AA61" s="42"/>
      <c r="AB61" s="80">
        <f t="shared" ref="AB61:AB66" si="82">AA61</f>
        <v>0</v>
      </c>
      <c r="AC61" s="42"/>
      <c r="AD61" s="42"/>
      <c r="AE61" s="130">
        <f t="shared" si="26"/>
        <v>0</v>
      </c>
      <c r="AF61" s="42"/>
      <c r="AG61" s="130">
        <f t="shared" ref="AG61:AG66" si="83">AF61</f>
        <v>0</v>
      </c>
      <c r="AH61" s="42"/>
      <c r="AI61" s="305"/>
      <c r="AJ61" s="130">
        <f t="shared" ref="AJ61:AJ66" si="84">SUM(AH61:AI61)</f>
        <v>0</v>
      </c>
    </row>
    <row r="62" spans="1:36" s="194" customFormat="1" x14ac:dyDescent="0.2">
      <c r="A62" s="263"/>
      <c r="B62" s="264" t="s">
        <v>292</v>
      </c>
      <c r="C62" s="27"/>
      <c r="D62" s="187">
        <f t="shared" si="74"/>
        <v>0</v>
      </c>
      <c r="E62" s="189">
        <f t="shared" si="75"/>
        <v>0</v>
      </c>
      <c r="F62" s="189">
        <f t="shared" si="76"/>
        <v>0</v>
      </c>
      <c r="G62" s="189">
        <f t="shared" si="77"/>
        <v>0</v>
      </c>
      <c r="H62" s="189">
        <f t="shared" si="78"/>
        <v>0</v>
      </c>
      <c r="I62" s="196" t="str">
        <f t="shared" si="45"/>
        <v/>
      </c>
      <c r="J62" s="159" t="str">
        <f t="shared" si="6"/>
        <v/>
      </c>
      <c r="K62" s="128"/>
      <c r="L62" s="27"/>
      <c r="M62" s="187">
        <f t="shared" si="79"/>
        <v>0</v>
      </c>
      <c r="N62" s="27"/>
      <c r="O62" s="27"/>
      <c r="P62" s="189">
        <f t="shared" si="7"/>
        <v>0</v>
      </c>
      <c r="Q62" s="27"/>
      <c r="R62" s="189">
        <f t="shared" si="80"/>
        <v>0</v>
      </c>
      <c r="S62" s="27"/>
      <c r="T62" s="27"/>
      <c r="U62" s="189">
        <f t="shared" si="8"/>
        <v>0</v>
      </c>
      <c r="V62" s="27"/>
      <c r="W62" s="189">
        <f t="shared" si="81"/>
        <v>0</v>
      </c>
      <c r="X62" s="27"/>
      <c r="Y62" s="27"/>
      <c r="Z62" s="189">
        <f t="shared" si="9"/>
        <v>0</v>
      </c>
      <c r="AA62" s="27"/>
      <c r="AB62" s="189">
        <f t="shared" si="82"/>
        <v>0</v>
      </c>
      <c r="AC62" s="27"/>
      <c r="AD62" s="27"/>
      <c r="AE62" s="189">
        <f t="shared" si="26"/>
        <v>0</v>
      </c>
      <c r="AF62" s="27"/>
      <c r="AG62" s="315">
        <f t="shared" si="83"/>
        <v>0</v>
      </c>
      <c r="AH62" s="27"/>
      <c r="AI62" s="302"/>
      <c r="AJ62" s="189">
        <f t="shared" si="84"/>
        <v>0</v>
      </c>
    </row>
    <row r="63" spans="1:36" s="194" customFormat="1" x14ac:dyDescent="0.2">
      <c r="A63" s="265">
        <v>6010</v>
      </c>
      <c r="B63" s="266" t="s">
        <v>116</v>
      </c>
      <c r="C63" s="282"/>
      <c r="D63" s="252">
        <f t="shared" si="74"/>
        <v>0</v>
      </c>
      <c r="E63" s="189">
        <f t="shared" si="75"/>
        <v>0</v>
      </c>
      <c r="F63" s="218">
        <f t="shared" si="76"/>
        <v>0</v>
      </c>
      <c r="G63" s="209">
        <f t="shared" si="77"/>
        <v>0</v>
      </c>
      <c r="H63" s="218">
        <f t="shared" si="78"/>
        <v>0</v>
      </c>
      <c r="I63" s="196" t="str">
        <f t="shared" si="45"/>
        <v/>
      </c>
      <c r="J63" s="219"/>
      <c r="K63" s="220"/>
      <c r="L63" s="92"/>
      <c r="M63" s="187">
        <f t="shared" si="79"/>
        <v>0</v>
      </c>
      <c r="N63" s="152"/>
      <c r="O63" s="152"/>
      <c r="P63" s="80">
        <f t="shared" si="7"/>
        <v>0</v>
      </c>
      <c r="Q63" s="92"/>
      <c r="R63" s="189">
        <f t="shared" si="80"/>
        <v>0</v>
      </c>
      <c r="S63" s="152"/>
      <c r="T63" s="152"/>
      <c r="U63" s="218">
        <f>SUM(S63:T63)</f>
        <v>0</v>
      </c>
      <c r="V63" s="92"/>
      <c r="W63" s="209">
        <f t="shared" si="81"/>
        <v>0</v>
      </c>
      <c r="X63" s="152"/>
      <c r="Y63" s="152"/>
      <c r="Z63" s="218">
        <f>SUM(X63:Y63)</f>
        <v>0</v>
      </c>
      <c r="AA63" s="341"/>
      <c r="AB63" s="189">
        <f t="shared" si="82"/>
        <v>0</v>
      </c>
      <c r="AC63" s="342"/>
      <c r="AD63" s="342"/>
      <c r="AE63" s="221">
        <f t="shared" si="26"/>
        <v>0</v>
      </c>
      <c r="AF63" s="342"/>
      <c r="AG63" s="130">
        <f t="shared" si="83"/>
        <v>0</v>
      </c>
      <c r="AH63" s="342"/>
      <c r="AI63" s="343"/>
      <c r="AJ63" s="189">
        <f t="shared" si="84"/>
        <v>0</v>
      </c>
    </row>
    <row r="64" spans="1:36" x14ac:dyDescent="0.2">
      <c r="A64" s="52">
        <v>610</v>
      </c>
      <c r="B64" s="266" t="s">
        <v>139</v>
      </c>
      <c r="C64" s="92"/>
      <c r="D64" s="252">
        <f t="shared" si="74"/>
        <v>0</v>
      </c>
      <c r="E64" s="80">
        <f t="shared" si="75"/>
        <v>0</v>
      </c>
      <c r="F64" s="80">
        <f t="shared" si="76"/>
        <v>0</v>
      </c>
      <c r="G64" s="80">
        <f t="shared" si="77"/>
        <v>0</v>
      </c>
      <c r="H64" s="80">
        <f t="shared" si="78"/>
        <v>0</v>
      </c>
      <c r="I64" s="196" t="str">
        <f t="shared" si="45"/>
        <v/>
      </c>
      <c r="J64" s="159" t="str">
        <f t="shared" si="6"/>
        <v/>
      </c>
      <c r="K64" s="167"/>
      <c r="L64" s="92"/>
      <c r="M64" s="158">
        <f t="shared" si="79"/>
        <v>0</v>
      </c>
      <c r="N64" s="92"/>
      <c r="O64" s="92"/>
      <c r="P64" s="80">
        <f t="shared" si="7"/>
        <v>0</v>
      </c>
      <c r="Q64" s="92"/>
      <c r="R64" s="80">
        <f t="shared" si="80"/>
        <v>0</v>
      </c>
      <c r="S64" s="92"/>
      <c r="T64" s="92"/>
      <c r="U64" s="80">
        <f t="shared" si="8"/>
        <v>0</v>
      </c>
      <c r="V64" s="92"/>
      <c r="W64" s="80">
        <f t="shared" si="81"/>
        <v>0</v>
      </c>
      <c r="X64" s="92"/>
      <c r="Y64" s="92"/>
      <c r="Z64" s="80">
        <f t="shared" si="9"/>
        <v>0</v>
      </c>
      <c r="AA64" s="92"/>
      <c r="AB64" s="80">
        <f t="shared" si="82"/>
        <v>0</v>
      </c>
      <c r="AC64" s="92"/>
      <c r="AD64" s="92"/>
      <c r="AE64" s="80">
        <f t="shared" si="26"/>
        <v>0</v>
      </c>
      <c r="AF64" s="92"/>
      <c r="AG64" s="130">
        <f t="shared" si="83"/>
        <v>0</v>
      </c>
      <c r="AH64" s="92"/>
      <c r="AI64" s="303"/>
      <c r="AJ64" s="80">
        <f t="shared" si="84"/>
        <v>0</v>
      </c>
    </row>
    <row r="65" spans="1:41" s="46" customFormat="1" hidden="1" x14ac:dyDescent="0.2">
      <c r="A65" s="263"/>
      <c r="B65" s="264" t="s">
        <v>113</v>
      </c>
      <c r="C65" s="195"/>
      <c r="D65" s="187">
        <f t="shared" si="74"/>
        <v>0</v>
      </c>
      <c r="E65" s="189">
        <f t="shared" si="75"/>
        <v>0</v>
      </c>
      <c r="F65" s="189">
        <f t="shared" si="76"/>
        <v>0</v>
      </c>
      <c r="G65" s="189">
        <f t="shared" si="77"/>
        <v>0</v>
      </c>
      <c r="H65" s="189">
        <f t="shared" si="78"/>
        <v>0</v>
      </c>
      <c r="I65" s="196" t="str">
        <f t="shared" si="45"/>
        <v/>
      </c>
      <c r="J65" s="159" t="str">
        <f t="shared" si="6"/>
        <v/>
      </c>
      <c r="K65" s="128"/>
      <c r="L65" s="134"/>
      <c r="M65" s="187">
        <f t="shared" si="79"/>
        <v>0</v>
      </c>
      <c r="N65" s="27"/>
      <c r="O65" s="134"/>
      <c r="P65" s="189">
        <f t="shared" si="7"/>
        <v>0</v>
      </c>
      <c r="Q65" s="134"/>
      <c r="R65" s="189">
        <f t="shared" si="80"/>
        <v>0</v>
      </c>
      <c r="S65" s="27"/>
      <c r="T65" s="134"/>
      <c r="U65" s="189">
        <f t="shared" si="8"/>
        <v>0</v>
      </c>
      <c r="V65" s="134"/>
      <c r="W65" s="189">
        <f t="shared" si="81"/>
        <v>0</v>
      </c>
      <c r="X65" s="27"/>
      <c r="Y65" s="134"/>
      <c r="Z65" s="189">
        <f t="shared" si="9"/>
        <v>0</v>
      </c>
      <c r="AA65" s="134"/>
      <c r="AB65" s="189">
        <f t="shared" si="82"/>
        <v>0</v>
      </c>
      <c r="AC65" s="27"/>
      <c r="AD65" s="134"/>
      <c r="AE65" s="189">
        <f t="shared" si="26"/>
        <v>0</v>
      </c>
      <c r="AF65" s="134"/>
      <c r="AG65" s="315">
        <f t="shared" si="83"/>
        <v>0</v>
      </c>
      <c r="AH65" s="27"/>
      <c r="AI65" s="134"/>
      <c r="AJ65" s="189">
        <f t="shared" si="84"/>
        <v>0</v>
      </c>
      <c r="AK65" s="194"/>
      <c r="AL65" s="194"/>
      <c r="AM65" s="194"/>
      <c r="AN65" s="194"/>
      <c r="AO65" s="194"/>
    </row>
    <row r="66" spans="1:41" s="46" customFormat="1" hidden="1" x14ac:dyDescent="0.2">
      <c r="A66" s="263"/>
      <c r="B66" s="264" t="s">
        <v>114</v>
      </c>
      <c r="C66" s="195"/>
      <c r="D66" s="326">
        <f t="shared" si="74"/>
        <v>0</v>
      </c>
      <c r="E66" s="189">
        <f t="shared" si="75"/>
        <v>0</v>
      </c>
      <c r="F66" s="327">
        <f t="shared" si="76"/>
        <v>0</v>
      </c>
      <c r="G66" s="327">
        <f t="shared" si="77"/>
        <v>0</v>
      </c>
      <c r="H66" s="327">
        <f t="shared" si="78"/>
        <v>0</v>
      </c>
      <c r="I66" s="196" t="str">
        <f t="shared" si="45"/>
        <v/>
      </c>
      <c r="J66" s="325"/>
      <c r="K66" s="128"/>
      <c r="L66" s="328"/>
      <c r="M66" s="326">
        <f t="shared" si="79"/>
        <v>0</v>
      </c>
      <c r="N66" s="329"/>
      <c r="O66" s="323"/>
      <c r="P66" s="327">
        <f t="shared" si="7"/>
        <v>0</v>
      </c>
      <c r="Q66" s="323"/>
      <c r="R66" s="327">
        <f t="shared" si="80"/>
        <v>0</v>
      </c>
      <c r="S66" s="329"/>
      <c r="T66" s="323"/>
      <c r="U66" s="327">
        <f t="shared" si="8"/>
        <v>0</v>
      </c>
      <c r="V66" s="323"/>
      <c r="W66" s="327">
        <f t="shared" si="81"/>
        <v>0</v>
      </c>
      <c r="X66" s="329"/>
      <c r="Y66" s="323"/>
      <c r="Z66" s="327">
        <f t="shared" si="9"/>
        <v>0</v>
      </c>
      <c r="AA66" s="323"/>
      <c r="AB66" s="327">
        <f t="shared" si="82"/>
        <v>0</v>
      </c>
      <c r="AC66" s="329"/>
      <c r="AD66" s="323"/>
      <c r="AE66" s="327">
        <f t="shared" si="26"/>
        <v>0</v>
      </c>
      <c r="AF66" s="323"/>
      <c r="AG66" s="128">
        <f t="shared" si="83"/>
        <v>0</v>
      </c>
      <c r="AH66" s="329"/>
      <c r="AI66" s="323"/>
      <c r="AJ66" s="327">
        <f t="shared" si="84"/>
        <v>0</v>
      </c>
      <c r="AK66" s="194"/>
      <c r="AL66" s="194"/>
      <c r="AM66" s="194"/>
      <c r="AN66" s="194"/>
      <c r="AO66" s="194"/>
    </row>
    <row r="67" spans="1:41" s="45" customFormat="1" x14ac:dyDescent="0.2">
      <c r="A67" s="334" t="s">
        <v>152</v>
      </c>
      <c r="B67" s="335"/>
      <c r="C67" s="336"/>
      <c r="D67" s="337">
        <f>L67+Q67+V67+AA67+AF67</f>
        <v>0</v>
      </c>
      <c r="E67" s="337">
        <f t="shared" si="75"/>
        <v>0</v>
      </c>
      <c r="F67" s="337">
        <f t="shared" ref="F67:H68" si="85">SUM(N67,S67,X67,AC67,AH67)</f>
        <v>0</v>
      </c>
      <c r="G67" s="337">
        <f t="shared" si="85"/>
        <v>0</v>
      </c>
      <c r="H67" s="337">
        <f t="shared" si="85"/>
        <v>0</v>
      </c>
      <c r="I67" s="338" t="str">
        <f t="shared" si="45"/>
        <v/>
      </c>
      <c r="J67" s="339"/>
      <c r="K67" s="337"/>
      <c r="L67" s="336">
        <f>L61+L63+L64</f>
        <v>0</v>
      </c>
      <c r="M67" s="337">
        <f t="shared" si="79"/>
        <v>0</v>
      </c>
      <c r="N67" s="340">
        <f t="shared" ref="N67:AJ67" si="86">N61+N63+N64</f>
        <v>0</v>
      </c>
      <c r="O67" s="336">
        <f t="shared" si="86"/>
        <v>0</v>
      </c>
      <c r="P67" s="337">
        <f t="shared" si="86"/>
        <v>0</v>
      </c>
      <c r="Q67" s="336">
        <f t="shared" si="86"/>
        <v>0</v>
      </c>
      <c r="R67" s="337">
        <f t="shared" si="86"/>
        <v>0</v>
      </c>
      <c r="S67" s="340">
        <f t="shared" si="86"/>
        <v>0</v>
      </c>
      <c r="T67" s="336">
        <f t="shared" si="86"/>
        <v>0</v>
      </c>
      <c r="U67" s="337">
        <f t="shared" si="86"/>
        <v>0</v>
      </c>
      <c r="V67" s="336">
        <f t="shared" si="86"/>
        <v>0</v>
      </c>
      <c r="W67" s="337">
        <f t="shared" si="86"/>
        <v>0</v>
      </c>
      <c r="X67" s="340">
        <f t="shared" si="86"/>
        <v>0</v>
      </c>
      <c r="Y67" s="336">
        <f t="shared" si="86"/>
        <v>0</v>
      </c>
      <c r="Z67" s="337">
        <f t="shared" si="86"/>
        <v>0</v>
      </c>
      <c r="AA67" s="336">
        <f t="shared" si="86"/>
        <v>0</v>
      </c>
      <c r="AB67" s="337">
        <f t="shared" si="86"/>
        <v>0</v>
      </c>
      <c r="AC67" s="340">
        <f t="shared" si="86"/>
        <v>0</v>
      </c>
      <c r="AD67" s="336">
        <f t="shared" si="86"/>
        <v>0</v>
      </c>
      <c r="AE67" s="337">
        <f t="shared" si="86"/>
        <v>0</v>
      </c>
      <c r="AF67" s="336">
        <f t="shared" si="86"/>
        <v>0</v>
      </c>
      <c r="AG67" s="337">
        <f t="shared" si="86"/>
        <v>0</v>
      </c>
      <c r="AH67" s="340">
        <f t="shared" si="86"/>
        <v>0</v>
      </c>
      <c r="AI67" s="336">
        <f t="shared" si="86"/>
        <v>0</v>
      </c>
      <c r="AJ67" s="337">
        <f t="shared" si="86"/>
        <v>0</v>
      </c>
    </row>
    <row r="68" spans="1:41" ht="13.5" customHeight="1" thickBot="1" x14ac:dyDescent="0.25">
      <c r="A68" s="330">
        <v>690</v>
      </c>
      <c r="B68" s="331" t="s">
        <v>56</v>
      </c>
      <c r="C68" s="162">
        <f>C60-C61-C63-C64</f>
        <v>0</v>
      </c>
      <c r="D68" s="162">
        <f>L68+Q68+V68+AA68+AF68</f>
        <v>0</v>
      </c>
      <c r="E68" s="318">
        <f t="shared" si="75"/>
        <v>0</v>
      </c>
      <c r="F68" s="162">
        <f t="shared" si="85"/>
        <v>0</v>
      </c>
      <c r="G68" s="162">
        <f t="shared" si="85"/>
        <v>0</v>
      </c>
      <c r="H68" s="162">
        <f t="shared" si="85"/>
        <v>0</v>
      </c>
      <c r="I68" s="332" t="str">
        <f t="shared" si="45"/>
        <v/>
      </c>
      <c r="J68" s="333" t="str">
        <f t="shared" si="6"/>
        <v/>
      </c>
      <c r="K68" s="129"/>
      <c r="L68" s="162">
        <f>L60-L67</f>
        <v>0</v>
      </c>
      <c r="M68" s="162">
        <f>M60-M61-M63-M64</f>
        <v>0</v>
      </c>
      <c r="N68" s="162">
        <f t="shared" ref="N68:AJ68" si="87">N60-N67</f>
        <v>0</v>
      </c>
      <c r="O68" s="162">
        <f t="shared" si="87"/>
        <v>0</v>
      </c>
      <c r="P68" s="162">
        <f t="shared" si="87"/>
        <v>0</v>
      </c>
      <c r="Q68" s="162">
        <f t="shared" si="87"/>
        <v>0</v>
      </c>
      <c r="R68" s="162">
        <f t="shared" si="87"/>
        <v>0</v>
      </c>
      <c r="S68" s="162">
        <f t="shared" si="87"/>
        <v>0</v>
      </c>
      <c r="T68" s="162">
        <f t="shared" si="87"/>
        <v>0</v>
      </c>
      <c r="U68" s="162">
        <f t="shared" si="87"/>
        <v>0</v>
      </c>
      <c r="V68" s="162">
        <f t="shared" si="87"/>
        <v>0</v>
      </c>
      <c r="W68" s="162">
        <f t="shared" si="87"/>
        <v>0</v>
      </c>
      <c r="X68" s="162">
        <f t="shared" si="87"/>
        <v>0</v>
      </c>
      <c r="Y68" s="162">
        <f t="shared" si="87"/>
        <v>0</v>
      </c>
      <c r="Z68" s="162">
        <f t="shared" si="87"/>
        <v>0</v>
      </c>
      <c r="AA68" s="162">
        <f t="shared" si="87"/>
        <v>0</v>
      </c>
      <c r="AB68" s="162">
        <f t="shared" si="87"/>
        <v>0</v>
      </c>
      <c r="AC68" s="162">
        <f t="shared" si="87"/>
        <v>0</v>
      </c>
      <c r="AD68" s="162">
        <f t="shared" si="87"/>
        <v>0</v>
      </c>
      <c r="AE68" s="162">
        <f t="shared" si="87"/>
        <v>0</v>
      </c>
      <c r="AF68" s="162">
        <f t="shared" si="87"/>
        <v>0</v>
      </c>
      <c r="AG68" s="162">
        <f t="shared" si="87"/>
        <v>0</v>
      </c>
      <c r="AH68" s="162">
        <f t="shared" si="87"/>
        <v>0</v>
      </c>
      <c r="AI68" s="162">
        <f t="shared" si="87"/>
        <v>0</v>
      </c>
      <c r="AJ68" s="162">
        <f t="shared" si="87"/>
        <v>0</v>
      </c>
    </row>
    <row r="69" spans="1:41" ht="12.75" customHeight="1" thickTop="1" x14ac:dyDescent="0.2">
      <c r="A69" s="77"/>
      <c r="E69" s="81"/>
      <c r="F69" s="216"/>
      <c r="G69" s="81"/>
      <c r="H69" s="81"/>
      <c r="I69" s="81"/>
      <c r="J69" s="81"/>
      <c r="K69" s="170"/>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row>
    <row r="70" spans="1:41" ht="12.75" customHeight="1" x14ac:dyDescent="0.2">
      <c r="A70" s="222"/>
      <c r="B70" s="223"/>
      <c r="E70" s="81"/>
      <c r="F70" s="217"/>
      <c r="G70" s="217"/>
      <c r="H70" s="217"/>
      <c r="I70" s="81"/>
      <c r="J70" s="689"/>
      <c r="K70" s="689"/>
      <c r="L70" s="689"/>
      <c r="M70" s="689"/>
      <c r="N70" s="365"/>
      <c r="O70" s="363"/>
      <c r="P70" s="364"/>
      <c r="Q70" s="364"/>
      <c r="R70" s="364"/>
      <c r="S70" s="365"/>
      <c r="T70" s="364"/>
      <c r="U70" s="364"/>
      <c r="V70" s="364"/>
      <c r="W70" s="364"/>
      <c r="X70" s="365"/>
      <c r="Y70" s="364"/>
      <c r="Z70" s="364"/>
      <c r="AA70" s="364"/>
      <c r="AB70" s="364"/>
      <c r="AC70" s="365"/>
      <c r="AD70" s="364"/>
      <c r="AE70" s="364"/>
      <c r="AF70" s="364"/>
      <c r="AG70" s="364"/>
      <c r="AH70" s="365"/>
      <c r="AI70" s="81"/>
      <c r="AJ70" s="81"/>
    </row>
    <row r="71" spans="1:41" ht="12.75" customHeight="1" x14ac:dyDescent="0.2">
      <c r="A71" s="224"/>
      <c r="B71" s="70"/>
      <c r="E71" s="213"/>
      <c r="F71" s="214"/>
      <c r="G71" s="214"/>
      <c r="H71" s="81"/>
      <c r="I71" s="81"/>
      <c r="J71" s="689"/>
      <c r="K71" s="689"/>
      <c r="L71" s="689"/>
      <c r="M71" s="689"/>
      <c r="N71" s="366"/>
      <c r="O71" s="363"/>
      <c r="P71" s="364"/>
      <c r="Q71" s="364"/>
      <c r="R71" s="364"/>
      <c r="S71" s="366"/>
      <c r="T71" s="364"/>
      <c r="U71" s="364"/>
      <c r="V71" s="364"/>
      <c r="W71" s="364"/>
      <c r="X71" s="366"/>
      <c r="Y71" s="364"/>
      <c r="Z71" s="364"/>
      <c r="AA71" s="364"/>
      <c r="AB71" s="364"/>
      <c r="AC71" s="366"/>
      <c r="AD71" s="367"/>
      <c r="AE71" s="364"/>
      <c r="AF71" s="364"/>
      <c r="AG71" s="364"/>
      <c r="AH71" s="366"/>
      <c r="AI71" s="212" t="s">
        <v>115</v>
      </c>
      <c r="AJ71" s="81"/>
    </row>
    <row r="72" spans="1:41" ht="12.75" customHeight="1" x14ac:dyDescent="0.2">
      <c r="A72" s="224"/>
      <c r="B72" s="70"/>
      <c r="E72" s="215"/>
      <c r="F72" s="214"/>
      <c r="G72" s="214"/>
      <c r="H72" s="81"/>
      <c r="I72" s="81"/>
      <c r="J72" s="689"/>
      <c r="K72" s="689"/>
      <c r="L72" s="689"/>
      <c r="M72" s="689"/>
      <c r="N72" s="366"/>
      <c r="O72" s="368"/>
      <c r="P72" s="364"/>
      <c r="Q72" s="364"/>
      <c r="R72" s="364"/>
      <c r="S72" s="366"/>
      <c r="T72" s="364"/>
      <c r="U72" s="364"/>
      <c r="V72" s="364"/>
      <c r="W72" s="364"/>
      <c r="X72" s="366"/>
      <c r="Y72" s="364"/>
      <c r="Z72" s="364"/>
      <c r="AA72" s="364"/>
      <c r="AB72" s="364"/>
      <c r="AC72" s="366"/>
      <c r="AD72" s="364"/>
      <c r="AE72" s="364"/>
      <c r="AF72" s="364"/>
      <c r="AG72" s="364"/>
      <c r="AH72" s="366"/>
      <c r="AI72" s="81"/>
      <c r="AJ72" s="81"/>
    </row>
    <row r="73" spans="1:41" ht="12.75" customHeight="1" x14ac:dyDescent="0.2">
      <c r="A73" s="224"/>
      <c r="B73" s="70"/>
      <c r="E73" s="81"/>
      <c r="F73" s="81"/>
      <c r="G73" s="81"/>
      <c r="H73" s="81"/>
      <c r="I73" s="81"/>
      <c r="J73" s="689"/>
      <c r="K73" s="689"/>
      <c r="L73" s="689"/>
      <c r="M73" s="689"/>
      <c r="N73" s="366"/>
      <c r="O73" s="363"/>
      <c r="P73" s="364"/>
      <c r="Q73" s="364"/>
      <c r="R73" s="364"/>
      <c r="S73" s="366"/>
      <c r="T73" s="364"/>
      <c r="U73" s="364"/>
      <c r="V73" s="364"/>
      <c r="W73" s="364"/>
      <c r="X73" s="366"/>
      <c r="Y73" s="364"/>
      <c r="Z73" s="364"/>
      <c r="AA73" s="364"/>
      <c r="AB73" s="364"/>
      <c r="AC73" s="366"/>
      <c r="AD73" s="364"/>
      <c r="AE73" s="364"/>
      <c r="AF73" s="364"/>
      <c r="AG73" s="364"/>
      <c r="AH73" s="366"/>
      <c r="AI73" s="81"/>
      <c r="AJ73" s="81"/>
    </row>
    <row r="74" spans="1:41" ht="12.75" customHeight="1" x14ac:dyDescent="0.2">
      <c r="A74" s="224"/>
      <c r="B74" s="70"/>
      <c r="E74" s="81"/>
      <c r="F74" s="81"/>
      <c r="G74" s="81"/>
      <c r="H74" s="81"/>
      <c r="I74" s="81"/>
      <c r="J74" s="364"/>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364"/>
      <c r="AI74" s="81"/>
      <c r="AJ74" s="81"/>
    </row>
    <row r="75" spans="1:41" ht="12.75" customHeight="1" x14ac:dyDescent="0.2">
      <c r="A75" s="77"/>
      <c r="E75" s="81"/>
      <c r="F75" s="81"/>
      <c r="G75" s="81"/>
      <c r="H75" s="81"/>
      <c r="I75" s="81"/>
      <c r="J75" s="81"/>
      <c r="K75" s="170"/>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row>
    <row r="76" spans="1:41" ht="12.75" customHeight="1" x14ac:dyDescent="0.2">
      <c r="A76" s="77"/>
      <c r="E76" s="81"/>
      <c r="F76" s="81"/>
      <c r="G76" s="81"/>
      <c r="H76" s="81"/>
      <c r="I76" s="81"/>
      <c r="J76" s="81"/>
      <c r="K76" s="170"/>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row>
    <row r="77" spans="1:41" ht="14.25" customHeight="1" x14ac:dyDescent="0.2">
      <c r="A77" s="77"/>
      <c r="E77" s="81"/>
      <c r="F77" s="81"/>
      <c r="G77" s="81"/>
      <c r="H77" s="81"/>
      <c r="I77" s="81"/>
      <c r="J77" s="81"/>
      <c r="K77" s="170"/>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row>
    <row r="78" spans="1:41" x14ac:dyDescent="0.2">
      <c r="A78" s="77"/>
      <c r="E78" s="81"/>
      <c r="F78" s="81"/>
      <c r="G78" s="81"/>
      <c r="H78" s="81"/>
      <c r="I78" s="81"/>
      <c r="J78" s="81"/>
      <c r="K78" s="170"/>
      <c r="L78" s="81"/>
      <c r="M78" s="81"/>
      <c r="N78" s="81"/>
      <c r="O78" s="81"/>
      <c r="P78" s="81"/>
      <c r="Q78" s="81"/>
      <c r="R78" s="81"/>
      <c r="S78" s="81"/>
      <c r="T78" s="81"/>
      <c r="U78" s="81"/>
      <c r="V78" s="81"/>
      <c r="W78" s="81"/>
      <c r="X78" s="81"/>
      <c r="Y78" s="81"/>
      <c r="Z78" s="81"/>
    </row>
  </sheetData>
  <sheetProtection algorithmName="SHA-512" hashValue="dLTk29YOCk3T825AJglUA9iw2/EQrTpWcFpmNF/R3C44pbsMZrTC0l21iqrfuV10CsehHifpm2fx5/vCkYlGbA==" saltValue="IJqhS6AkACPfkNaVvlfNNg==" spinCount="100000" sheet="1" objects="1" scenarios="1"/>
  <customSheetViews>
    <customSheetView guid="{9DC15D43-DB91-4026-B1BA-B1C8C851D0CB}" scale="75" showGridLines="0" hiddenRows="1">
      <pane xSplit="2" ySplit="6" topLeftCell="C16" activePane="bottomRight" state="frozen"/>
      <selection pane="bottomRight" activeCell="I7" sqref="I7"/>
      <colBreaks count="3" manualBreakCount="3">
        <brk id="11" max="61" man="1"/>
        <brk id="21" max="61" man="1"/>
        <brk id="31" max="61" man="1"/>
      </colBreaks>
      <pageMargins left="0.39370078740157483" right="0.19685039370078741" top="0.27559055118110237" bottom="0.19685039370078741" header="0.51181102362204722" footer="0.51181102362204722"/>
      <printOptions gridLines="1"/>
      <pageSetup paperSize="9" scale="66" firstPageNumber="0" orientation="landscape" r:id="rId1"/>
      <headerFooter alignWithMargins="0"/>
    </customSheetView>
    <customSheetView guid="{F5ADE00B-8571-46B4-9428-64D54163C2F4}" scale="75" showGridLines="0" hiddenRows="1">
      <pane xSplit="2" ySplit="6" topLeftCell="C16" activePane="bottomRight" state="frozen"/>
      <selection pane="bottomRight" activeCell="I7" sqref="I7"/>
      <colBreaks count="3" manualBreakCount="3">
        <brk id="11" max="61" man="1"/>
        <brk id="21" max="61" man="1"/>
        <brk id="31" max="61" man="1"/>
      </colBreaks>
      <pageMargins left="0.39370078740157483" right="0.19685039370078741" top="0.27559055118110237" bottom="0.19685039370078741" header="0.51181102362204722" footer="0.51181102362204722"/>
      <printOptions gridLines="1"/>
      <pageSetup paperSize="9" scale="66" firstPageNumber="0" orientation="landscape" r:id="rId2"/>
      <headerFooter alignWithMargins="0"/>
    </customSheetView>
  </customSheetViews>
  <mergeCells count="52">
    <mergeCell ref="A47:B47"/>
    <mergeCell ref="A59:B59"/>
    <mergeCell ref="C3:C6"/>
    <mergeCell ref="B2:B5"/>
    <mergeCell ref="A2:A5"/>
    <mergeCell ref="J71:M71"/>
    <mergeCell ref="U5:U6"/>
    <mergeCell ref="J72:M72"/>
    <mergeCell ref="L3:P4"/>
    <mergeCell ref="J73:M73"/>
    <mergeCell ref="J70:M70"/>
    <mergeCell ref="L5:L6"/>
    <mergeCell ref="J3:J6"/>
    <mergeCell ref="S5:S6"/>
    <mergeCell ref="F1:J1"/>
    <mergeCell ref="Q1:U1"/>
    <mergeCell ref="AD5:AD6"/>
    <mergeCell ref="AE5:AE6"/>
    <mergeCell ref="G3:G6"/>
    <mergeCell ref="T5:T6"/>
    <mergeCell ref="O5:O6"/>
    <mergeCell ref="P5:P6"/>
    <mergeCell ref="I3:I6"/>
    <mergeCell ref="V5:V6"/>
    <mergeCell ref="M5:M6"/>
    <mergeCell ref="F3:F6"/>
    <mergeCell ref="AA1:AE1"/>
    <mergeCell ref="E3:E6"/>
    <mergeCell ref="H3:H6"/>
    <mergeCell ref="C2:J2"/>
    <mergeCell ref="Z5:Z6"/>
    <mergeCell ref="AC5:AC6"/>
    <mergeCell ref="AB5:AB6"/>
    <mergeCell ref="Q3:U4"/>
    <mergeCell ref="AA3:AE4"/>
    <mergeCell ref="N5:N6"/>
    <mergeCell ref="R5:R6"/>
    <mergeCell ref="AA5:AA6"/>
    <mergeCell ref="Y5:Y6"/>
    <mergeCell ref="V3:Z4"/>
    <mergeCell ref="D3:D6"/>
    <mergeCell ref="AF1:AJ1"/>
    <mergeCell ref="AF3:AJ4"/>
    <mergeCell ref="AF5:AF6"/>
    <mergeCell ref="AG5:AG6"/>
    <mergeCell ref="AH5:AH6"/>
    <mergeCell ref="AI5:AI6"/>
    <mergeCell ref="AJ5:AJ6"/>
    <mergeCell ref="L2:AJ2"/>
    <mergeCell ref="W5:W6"/>
    <mergeCell ref="Q5:Q6"/>
    <mergeCell ref="X5:X6"/>
  </mergeCells>
  <phoneticPr fontId="39" type="noConversion"/>
  <conditionalFormatting sqref="A2">
    <cfRule type="cellIs" dxfId="7" priority="9" stopIfTrue="1" operator="notEqual">
      <formula>0</formula>
    </cfRule>
  </conditionalFormatting>
  <conditionalFormatting sqref="N61">
    <cfRule type="cellIs" dxfId="6" priority="5" stopIfTrue="1" operator="lessThan">
      <formula>$N$70</formula>
    </cfRule>
  </conditionalFormatting>
  <conditionalFormatting sqref="S61">
    <cfRule type="cellIs" dxfId="5" priority="4" stopIfTrue="1" operator="lessThan">
      <formula>$S$70</formula>
    </cfRule>
  </conditionalFormatting>
  <conditionalFormatting sqref="X61">
    <cfRule type="cellIs" dxfId="4" priority="3" stopIfTrue="1" operator="lessThan">
      <formula>$X$70</formula>
    </cfRule>
  </conditionalFormatting>
  <conditionalFormatting sqref="AC61">
    <cfRule type="cellIs" dxfId="3" priority="2" stopIfTrue="1" operator="lessThan">
      <formula>$AC$70</formula>
    </cfRule>
  </conditionalFormatting>
  <conditionalFormatting sqref="AH61">
    <cfRule type="cellIs" dxfId="2" priority="1" stopIfTrue="1" operator="lessThan">
      <formula>$AC$70</formula>
    </cfRule>
  </conditionalFormatting>
  <dataValidations count="6">
    <dataValidation errorStyle="information" allowBlank="1" showInputMessage="1" showErrorMessage="1" sqref="L37"/>
    <dataValidation errorStyle="information" allowBlank="1" showInputMessage="1" showErrorMessage="1" promptTitle="Abschr. immobile Sachanlagen" prompt="Die Vorgaben der IVSE (www.ivse.ch, IVSE-Richtlinien zur Leistungsabgeltung und zur Kostenrechnung) bezüglich Abschreibungen sind einzuhalten." sqref="N36 AC36 X36 S36 AH36"/>
    <dataValidation errorStyle="information" allowBlank="1" showInputMessage="1" showErrorMessage="1" promptTitle="Abschr. mobile Sachanlagen" prompt="Die Vorgaben der IVSE (www.ivse.ch, IVSE-Richtlinien zur Leistungsabgeltung und zur Kostenrechnung) bezüglich Abschreibungen sind einzuhalten." sqref="N37 AC37 X37 S37 AH37"/>
    <dataValidation errorStyle="information" allowBlank="1" showInputMessage="1" showErrorMessage="1" promptTitle="Abschr. auf Fahrzeuge" prompt="Die Vorgaben der IVSE (www.ivse.ch, IVSE-Richtlinien zur Leistungsabgeltung und zur Kostenrechnung) bezüglich Abschreibungen sind einzuhalten." sqref="N38 AC38 X38 S38 AH38"/>
    <dataValidation errorStyle="information" allowBlank="1" showInputMessage="1" showErrorMessage="1" promptTitle="Abschr. IT-&amp;Kommunik.-Systeme" prompt="Die Vorgaben der IVSE (www.ivse.ch, IVSE-Richtlinien zur Leistungsabgeltung und zur Kostenrechnung) bezüglich Abschreibungen sind einzuhalten." sqref="N39:N40 AC39:AC40 X39:X40 S39:S40 AH39:AH40"/>
    <dataValidation allowBlank="1" showErrorMessage="1" sqref="AH61:AH67 AC61:AC67 X61:X67 S61:S67 N61:N67"/>
  </dataValidations>
  <printOptions gridLines="1"/>
  <pageMargins left="0.19685039370078741" right="0.15748031496062992" top="0.39370078740157483" bottom="0.19685039370078741" header="0.15748031496062992" footer="0.51181102362204722"/>
  <pageSetup paperSize="9" scale="60" firstPageNumber="0" fitToWidth="0" orientation="landscape" r:id="rId3"/>
  <headerFooter alignWithMargins="0"/>
  <colBreaks count="1" manualBreakCount="1">
    <brk id="21" max="6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22"/>
  <sheetViews>
    <sheetView showGridLines="0" zoomScale="115" zoomScaleNormal="115" workbookViewId="0">
      <selection activeCell="B15" sqref="B15"/>
    </sheetView>
  </sheetViews>
  <sheetFormatPr baseColWidth="10" defaultColWidth="11.42578125" defaultRowHeight="12.75" x14ac:dyDescent="0.2"/>
  <cols>
    <col min="1" max="1" width="68.42578125" style="77" customWidth="1"/>
    <col min="2" max="2" width="17.7109375" style="14" customWidth="1"/>
    <col min="3" max="16384" width="11.42578125" style="14"/>
  </cols>
  <sheetData>
    <row r="1" spans="1:8" s="83" customFormat="1" ht="20.25" x14ac:dyDescent="0.3">
      <c r="A1" s="173" t="s">
        <v>104</v>
      </c>
      <c r="B1" s="86" t="str">
        <f>IF(Deckblatt!A21="","",Deckblatt!A21)</f>
        <v/>
      </c>
    </row>
    <row r="2" spans="1:8" s="83" customFormat="1" ht="20.25" x14ac:dyDescent="0.3">
      <c r="A2" s="150" t="str">
        <f>IF(Deckblatt!A15="","",Deckblatt!A15)</f>
        <v/>
      </c>
    </row>
    <row r="3" spans="1:8" ht="18.75" customHeight="1" x14ac:dyDescent="0.2">
      <c r="A3" s="151"/>
      <c r="B3" s="141"/>
    </row>
    <row r="4" spans="1:8" x14ac:dyDescent="0.2">
      <c r="A4" s="142" t="s">
        <v>205</v>
      </c>
      <c r="B4" s="59"/>
    </row>
    <row r="5" spans="1:8" x14ac:dyDescent="0.2">
      <c r="A5" s="347"/>
    </row>
    <row r="6" spans="1:8" x14ac:dyDescent="0.2">
      <c r="A6" s="349" t="s">
        <v>159</v>
      </c>
      <c r="B6" s="592">
        <v>2.7E-2</v>
      </c>
      <c r="C6" s="49"/>
    </row>
    <row r="7" spans="1:8" x14ac:dyDescent="0.2">
      <c r="A7" s="349" t="s">
        <v>160</v>
      </c>
      <c r="B7" s="592">
        <v>2.5999999999999999E-2</v>
      </c>
      <c r="H7" s="49"/>
    </row>
    <row r="8" spans="1:8" hidden="1" x14ac:dyDescent="0.2">
      <c r="A8" s="349" t="s">
        <v>161</v>
      </c>
      <c r="B8" s="146">
        <v>-1.14E-2</v>
      </c>
    </row>
    <row r="9" spans="1:8" hidden="1" x14ac:dyDescent="0.2">
      <c r="A9" s="192"/>
      <c r="B9" s="193"/>
    </row>
    <row r="10" spans="1:8" x14ac:dyDescent="0.2">
      <c r="A10" s="45"/>
    </row>
    <row r="11" spans="1:8" x14ac:dyDescent="0.2">
      <c r="A11" s="174" t="s">
        <v>206</v>
      </c>
      <c r="B11" s="59"/>
    </row>
    <row r="12" spans="1:8" x14ac:dyDescent="0.2">
      <c r="A12" s="347"/>
    </row>
    <row r="13" spans="1:8" ht="12.75" customHeight="1" x14ac:dyDescent="0.2">
      <c r="A13" s="227" t="s">
        <v>207</v>
      </c>
      <c r="B13" s="591">
        <f>('Finanzen planen'!D60)/365*366</f>
        <v>0</v>
      </c>
      <c r="C13" s="225"/>
      <c r="D13" s="225"/>
      <c r="E13" s="226"/>
      <c r="F13" s="70"/>
      <c r="G13" s="70"/>
      <c r="H13" s="70"/>
    </row>
    <row r="14" spans="1:8" ht="12.75" hidden="1" customHeight="1" x14ac:dyDescent="0.2">
      <c r="A14" s="227" t="s">
        <v>157</v>
      </c>
      <c r="B14" s="211"/>
      <c r="C14" s="225"/>
      <c r="D14" s="225"/>
      <c r="E14" s="226"/>
      <c r="F14" s="70"/>
      <c r="G14" s="70"/>
      <c r="H14" s="70"/>
    </row>
    <row r="15" spans="1:8" x14ac:dyDescent="0.2">
      <c r="A15" s="348" t="s">
        <v>78</v>
      </c>
      <c r="B15" s="50">
        <f>(('Finanzen planen'!D23-'Finanzen planen'!D19-'Finanzen planen'!D20)*Referenzwert!B6+('Finanzen planen'!D19+'Finanzen planen'!D20)*Referenzwert!B7)+(('Finanzen planen'!D46*Referenzwert!B7)+('Finanzen planen'!D47*Referenzwert!B7))</f>
        <v>0</v>
      </c>
      <c r="C15" s="49"/>
    </row>
    <row r="16" spans="1:8" x14ac:dyDescent="0.2">
      <c r="A16" s="348"/>
      <c r="B16" s="50"/>
      <c r="C16" s="49"/>
    </row>
    <row r="17" spans="1:4" x14ac:dyDescent="0.2">
      <c r="A17" s="45" t="s">
        <v>208</v>
      </c>
      <c r="B17" s="149">
        <f>SUM(B13:B15)</f>
        <v>0</v>
      </c>
      <c r="C17" s="50"/>
    </row>
    <row r="18" spans="1:4" ht="11.25" customHeight="1" x14ac:dyDescent="0.2">
      <c r="A18" s="349"/>
      <c r="B18" s="147"/>
    </row>
    <row r="19" spans="1:4" x14ac:dyDescent="0.2">
      <c r="A19" s="349" t="s">
        <v>209</v>
      </c>
      <c r="B19" s="50">
        <f>'Finanzen planen'!H60</f>
        <v>0</v>
      </c>
    </row>
    <row r="20" spans="1:4" s="47" customFormat="1" x14ac:dyDescent="0.2">
      <c r="A20" s="47" t="s">
        <v>210</v>
      </c>
      <c r="B20" s="344">
        <f>B19-B17</f>
        <v>0</v>
      </c>
    </row>
    <row r="21" spans="1:4" hidden="1" x14ac:dyDescent="0.2">
      <c r="A21" s="148" t="s">
        <v>165</v>
      </c>
      <c r="B21" s="84">
        <f>'Finanzen planen'!G60</f>
        <v>0</v>
      </c>
      <c r="D21" s="85"/>
    </row>
    <row r="22" spans="1:4" x14ac:dyDescent="0.2">
      <c r="A22" s="143"/>
    </row>
  </sheetData>
  <sheetProtection algorithmName="SHA-512" hashValue="RX4qONX5dlJLOqIX60Pq4AD4xCGruLKCGhl0+XbiBVwLBXnItvYwc61wCuQKBxIE5f7VnLzpNKeOAsmMH+bPBw==" saltValue="TboVLOv5Z8oiI6w2e3+AfQ==" spinCount="100000" sheet="1" objects="1" scenarios="1"/>
  <customSheetViews>
    <customSheetView guid="{9DC15D43-DB91-4026-B1BA-B1C8C851D0CB}" showGridLines="0" hiddenRows="1">
      <selection activeCell="B18" sqref="B18"/>
      <pageMargins left="0.78740157480314965" right="0.78740157480314965" top="0.98425196850393704" bottom="0.98425196850393704" header="0.51181102362204722" footer="0.51181102362204722"/>
      <pageSetup paperSize="9" firstPageNumber="0" orientation="portrait" r:id="rId1"/>
      <headerFooter alignWithMargins="0"/>
    </customSheetView>
    <customSheetView guid="{F5ADE00B-8571-46B4-9428-64D54163C2F4}" showGridLines="0" hiddenRows="1">
      <selection activeCell="B18" sqref="B18"/>
      <pageMargins left="0.78740157480314965" right="0.78740157480314965" top="0.98425196850393704" bottom="0.98425196850393704" header="0.51181102362204722" footer="0.51181102362204722"/>
      <pageSetup paperSize="9" firstPageNumber="0" orientation="portrait" r:id="rId2"/>
      <headerFooter alignWithMargins="0"/>
    </customSheetView>
  </customSheetViews>
  <phoneticPr fontId="39" type="noConversion"/>
  <pageMargins left="0.78740157480314965" right="0.78740157480314965" top="0.98425196850393704" bottom="0.98425196850393704" header="0.51181102362204722" footer="0.51181102362204722"/>
  <pageSetup paperSize="9" firstPageNumber="0"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
  <sheetViews>
    <sheetView zoomScaleNormal="100" zoomScalePageLayoutView="120" workbookViewId="0">
      <selection activeCell="B15" sqref="B15"/>
    </sheetView>
  </sheetViews>
  <sheetFormatPr baseColWidth="10" defaultColWidth="12.5703125" defaultRowHeight="14.25" x14ac:dyDescent="0.2"/>
  <cols>
    <col min="1" max="1" width="17" style="386" customWidth="1"/>
    <col min="2" max="3" width="19.42578125" style="386" customWidth="1"/>
    <col min="4" max="4" width="15.5703125" style="386" customWidth="1"/>
    <col min="5" max="7" width="13.28515625" style="386" customWidth="1"/>
    <col min="8" max="16384" width="12.5703125" style="386"/>
  </cols>
  <sheetData>
    <row r="1" spans="1:9" ht="15.75" x14ac:dyDescent="0.2">
      <c r="A1" s="385" t="s">
        <v>221</v>
      </c>
    </row>
    <row r="2" spans="1:9" ht="8.65" customHeight="1" x14ac:dyDescent="0.2"/>
    <row r="3" spans="1:9" ht="20.65" customHeight="1" x14ac:dyDescent="0.2">
      <c r="A3" s="387" t="s">
        <v>222</v>
      </c>
    </row>
    <row r="4" spans="1:9" ht="120.75" customHeight="1" x14ac:dyDescent="0.2">
      <c r="A4" s="700" t="s">
        <v>223</v>
      </c>
      <c r="B4" s="701"/>
      <c r="C4" s="701"/>
      <c r="D4" s="701"/>
      <c r="E4" s="701"/>
      <c r="F4" s="702"/>
    </row>
    <row r="6" spans="1:9" ht="16.899999999999999" customHeight="1" x14ac:dyDescent="0.2">
      <c r="A6" s="387" t="s">
        <v>224</v>
      </c>
    </row>
    <row r="7" spans="1:9" ht="51.75" customHeight="1" x14ac:dyDescent="0.2">
      <c r="A7" s="700" t="s">
        <v>225</v>
      </c>
      <c r="B7" s="701"/>
      <c r="C7" s="701"/>
      <c r="D7" s="701"/>
      <c r="E7" s="701"/>
      <c r="F7" s="702"/>
    </row>
    <row r="8" spans="1:9" ht="6.6" customHeight="1" thickBot="1" x14ac:dyDescent="0.25"/>
    <row r="9" spans="1:9" ht="17.649999999999999" customHeight="1" x14ac:dyDescent="0.2">
      <c r="A9" s="703" t="s">
        <v>226</v>
      </c>
      <c r="B9" s="704"/>
      <c r="C9" s="704"/>
      <c r="D9" s="704"/>
      <c r="E9" s="704"/>
      <c r="F9" s="705"/>
    </row>
    <row r="10" spans="1:9" x14ac:dyDescent="0.2">
      <c r="A10" s="388" t="s">
        <v>197</v>
      </c>
      <c r="B10" s="571" t="s">
        <v>236</v>
      </c>
      <c r="C10" s="572" t="s">
        <v>237</v>
      </c>
      <c r="D10" s="706" t="s">
        <v>227</v>
      </c>
      <c r="E10" s="707"/>
      <c r="F10" s="707"/>
      <c r="G10" s="395"/>
    </row>
    <row r="11" spans="1:9" x14ac:dyDescent="0.2">
      <c r="A11" s="390"/>
      <c r="B11" s="391"/>
      <c r="C11" s="569"/>
      <c r="D11" s="698"/>
      <c r="E11" s="699"/>
      <c r="F11" s="699"/>
      <c r="G11" s="573"/>
    </row>
    <row r="12" spans="1:9" x14ac:dyDescent="0.2">
      <c r="A12" s="390"/>
      <c r="B12" s="391"/>
      <c r="C12" s="569"/>
      <c r="D12" s="698"/>
      <c r="E12" s="699"/>
      <c r="F12" s="699"/>
      <c r="G12" s="573"/>
      <c r="I12" s="392"/>
    </row>
    <row r="13" spans="1:9" x14ac:dyDescent="0.2">
      <c r="A13" s="390"/>
      <c r="B13" s="391"/>
      <c r="C13" s="569"/>
      <c r="D13" s="698"/>
      <c r="E13" s="699"/>
      <c r="F13" s="699"/>
      <c r="G13" s="573"/>
    </row>
    <row r="14" spans="1:9" x14ac:dyDescent="0.2">
      <c r="A14" s="390"/>
      <c r="B14" s="391"/>
      <c r="C14" s="570"/>
      <c r="D14" s="698"/>
      <c r="E14" s="699"/>
      <c r="F14" s="699"/>
      <c r="G14" s="573"/>
    </row>
    <row r="15" spans="1:9" x14ac:dyDescent="0.2">
      <c r="A15" s="390"/>
      <c r="B15" s="391"/>
      <c r="C15" s="570"/>
      <c r="D15" s="698"/>
      <c r="E15" s="699"/>
      <c r="F15" s="699"/>
      <c r="G15" s="573"/>
    </row>
    <row r="16" spans="1:9" x14ac:dyDescent="0.2">
      <c r="A16" s="390"/>
      <c r="B16" s="391"/>
      <c r="C16" s="570"/>
      <c r="D16" s="698"/>
      <c r="E16" s="699"/>
      <c r="F16" s="699"/>
      <c r="G16" s="573"/>
    </row>
    <row r="17" spans="1:7" x14ac:dyDescent="0.2">
      <c r="A17" s="390"/>
      <c r="B17" s="391"/>
      <c r="C17" s="570"/>
      <c r="D17" s="698"/>
      <c r="E17" s="699"/>
      <c r="F17" s="699"/>
      <c r="G17" s="573"/>
    </row>
    <row r="18" spans="1:7" ht="15" x14ac:dyDescent="0.2">
      <c r="A18" s="393" t="s">
        <v>228</v>
      </c>
      <c r="B18" s="394">
        <f>SUM(B11:B17)</f>
        <v>0</v>
      </c>
      <c r="C18" s="394">
        <f>SUM(C11:C17)</f>
        <v>0</v>
      </c>
      <c r="D18" s="698"/>
      <c r="E18" s="699"/>
      <c r="F18" s="699"/>
      <c r="G18" s="574"/>
    </row>
    <row r="19" spans="1:7" ht="7.5" customHeight="1" x14ac:dyDescent="0.2">
      <c r="A19" s="395"/>
      <c r="B19" s="396"/>
      <c r="C19" s="396"/>
      <c r="D19" s="396"/>
      <c r="E19" s="396"/>
      <c r="F19" s="397"/>
    </row>
    <row r="20" spans="1:7" ht="17.649999999999999" customHeight="1" x14ac:dyDescent="0.2">
      <c r="A20" s="708" t="s">
        <v>38</v>
      </c>
      <c r="B20" s="709"/>
      <c r="C20" s="709"/>
      <c r="D20" s="709"/>
      <c r="E20" s="709"/>
      <c r="F20" s="710"/>
    </row>
    <row r="21" spans="1:7" x14ac:dyDescent="0.2">
      <c r="A21" s="388" t="s">
        <v>197</v>
      </c>
      <c r="B21" s="571" t="s">
        <v>236</v>
      </c>
      <c r="C21" s="572" t="s">
        <v>237</v>
      </c>
      <c r="D21" s="706" t="s">
        <v>227</v>
      </c>
      <c r="E21" s="707"/>
      <c r="F21" s="707"/>
      <c r="G21" s="395"/>
    </row>
    <row r="22" spans="1:7" x14ac:dyDescent="0.2">
      <c r="A22" s="390"/>
      <c r="B22" s="398"/>
      <c r="C22" s="575"/>
      <c r="D22" s="698"/>
      <c r="E22" s="699"/>
      <c r="F22" s="699"/>
      <c r="G22" s="573"/>
    </row>
    <row r="23" spans="1:7" x14ac:dyDescent="0.2">
      <c r="A23" s="390"/>
      <c r="B23" s="398"/>
      <c r="C23" s="576"/>
      <c r="D23" s="698"/>
      <c r="E23" s="699"/>
      <c r="F23" s="699"/>
      <c r="G23" s="573"/>
    </row>
    <row r="24" spans="1:7" x14ac:dyDescent="0.2">
      <c r="A24" s="390"/>
      <c r="B24" s="398"/>
      <c r="C24" s="576"/>
      <c r="D24" s="698"/>
      <c r="E24" s="699"/>
      <c r="F24" s="699"/>
      <c r="G24" s="573"/>
    </row>
    <row r="25" spans="1:7" x14ac:dyDescent="0.2">
      <c r="A25" s="390"/>
      <c r="B25" s="398"/>
      <c r="C25" s="576"/>
      <c r="D25" s="698"/>
      <c r="E25" s="699"/>
      <c r="F25" s="699"/>
      <c r="G25" s="573"/>
    </row>
    <row r="26" spans="1:7" x14ac:dyDescent="0.2">
      <c r="A26" s="390"/>
      <c r="B26" s="398"/>
      <c r="C26" s="576"/>
      <c r="D26" s="698"/>
      <c r="E26" s="699"/>
      <c r="F26" s="699"/>
      <c r="G26" s="573"/>
    </row>
    <row r="27" spans="1:7" x14ac:dyDescent="0.2">
      <c r="A27" s="390"/>
      <c r="B27" s="398"/>
      <c r="C27" s="576"/>
      <c r="D27" s="698"/>
      <c r="E27" s="699"/>
      <c r="F27" s="699"/>
      <c r="G27" s="573"/>
    </row>
    <row r="28" spans="1:7" ht="15" x14ac:dyDescent="0.2">
      <c r="A28" s="393" t="s">
        <v>228</v>
      </c>
      <c r="B28" s="399">
        <f>SUM(B22:B27)</f>
        <v>0</v>
      </c>
      <c r="C28" s="399">
        <f>SUM(C22:C27)</f>
        <v>0</v>
      </c>
      <c r="D28" s="698"/>
      <c r="E28" s="699"/>
      <c r="F28" s="699"/>
      <c r="G28" s="414"/>
    </row>
    <row r="29" spans="1:7" ht="9" customHeight="1" x14ac:dyDescent="0.2">
      <c r="A29" s="395"/>
      <c r="B29" s="396"/>
      <c r="C29" s="396"/>
      <c r="D29" s="396"/>
      <c r="E29" s="396"/>
      <c r="F29" s="397"/>
    </row>
    <row r="30" spans="1:7" ht="17.649999999999999" customHeight="1" x14ac:dyDescent="0.2">
      <c r="A30" s="708" t="s">
        <v>229</v>
      </c>
      <c r="B30" s="709"/>
      <c r="C30" s="709"/>
      <c r="D30" s="709"/>
      <c r="E30" s="709"/>
      <c r="F30" s="710"/>
    </row>
    <row r="31" spans="1:7" x14ac:dyDescent="0.2">
      <c r="A31" s="388" t="s">
        <v>197</v>
      </c>
      <c r="B31" s="571" t="s">
        <v>236</v>
      </c>
      <c r="C31" s="572" t="s">
        <v>237</v>
      </c>
      <c r="D31" s="706" t="s">
        <v>227</v>
      </c>
      <c r="E31" s="707"/>
      <c r="F31" s="707"/>
      <c r="G31" s="395"/>
    </row>
    <row r="32" spans="1:7" x14ac:dyDescent="0.2">
      <c r="A32" s="390"/>
      <c r="B32" s="398"/>
      <c r="C32" s="575"/>
      <c r="D32" s="698"/>
      <c r="E32" s="699"/>
      <c r="F32" s="699"/>
      <c r="G32" s="573"/>
    </row>
    <row r="33" spans="1:7" x14ac:dyDescent="0.2">
      <c r="A33" s="390"/>
      <c r="B33" s="398"/>
      <c r="C33" s="575"/>
      <c r="D33" s="698"/>
      <c r="E33" s="699"/>
      <c r="F33" s="699"/>
      <c r="G33" s="573"/>
    </row>
    <row r="34" spans="1:7" x14ac:dyDescent="0.2">
      <c r="A34" s="390"/>
      <c r="B34" s="398"/>
      <c r="C34" s="575"/>
      <c r="D34" s="698"/>
      <c r="E34" s="699"/>
      <c r="F34" s="699"/>
      <c r="G34" s="573"/>
    </row>
    <row r="35" spans="1:7" x14ac:dyDescent="0.2">
      <c r="A35" s="390"/>
      <c r="B35" s="398"/>
      <c r="C35" s="575"/>
      <c r="D35" s="698"/>
      <c r="E35" s="699"/>
      <c r="F35" s="699"/>
      <c r="G35" s="573"/>
    </row>
    <row r="36" spans="1:7" x14ac:dyDescent="0.2">
      <c r="A36" s="390"/>
      <c r="B36" s="398"/>
      <c r="C36" s="575"/>
      <c r="D36" s="698"/>
      <c r="E36" s="699"/>
      <c r="F36" s="699"/>
      <c r="G36" s="573"/>
    </row>
    <row r="37" spans="1:7" x14ac:dyDescent="0.2">
      <c r="A37" s="390"/>
      <c r="B37" s="398"/>
      <c r="C37" s="575"/>
      <c r="D37" s="698"/>
      <c r="E37" s="699"/>
      <c r="F37" s="699"/>
      <c r="G37" s="573"/>
    </row>
    <row r="38" spans="1:7" ht="15" x14ac:dyDescent="0.2">
      <c r="A38" s="400" t="s">
        <v>228</v>
      </c>
      <c r="B38" s="401">
        <f>SUM(B32:B37)</f>
        <v>0</v>
      </c>
      <c r="C38" s="401">
        <f>SUM(C32:C37)</f>
        <v>0</v>
      </c>
      <c r="D38" s="698"/>
      <c r="E38" s="699"/>
      <c r="F38" s="699"/>
      <c r="G38" s="395"/>
    </row>
    <row r="39" spans="1:7" ht="6.75" customHeight="1" x14ac:dyDescent="0.2">
      <c r="A39" s="395"/>
      <c r="B39" s="396"/>
      <c r="C39" s="396"/>
      <c r="D39" s="396"/>
      <c r="E39" s="396"/>
      <c r="F39" s="397"/>
    </row>
    <row r="40" spans="1:7" ht="18" customHeight="1" thickBot="1" x14ac:dyDescent="0.25">
      <c r="A40" s="402" t="s">
        <v>230</v>
      </c>
      <c r="B40" s="403">
        <f>B18+B28+B38</f>
        <v>0</v>
      </c>
      <c r="C40" s="403">
        <f>C18+C28+C38</f>
        <v>0</v>
      </c>
      <c r="D40" s="729"/>
      <c r="E40" s="730"/>
      <c r="F40" s="731"/>
      <c r="G40" s="396"/>
    </row>
    <row r="41" spans="1:7" ht="24" customHeight="1" x14ac:dyDescent="0.2"/>
    <row r="42" spans="1:7" ht="19.149999999999999" customHeight="1" x14ac:dyDescent="0.2">
      <c r="A42" s="387" t="s">
        <v>231</v>
      </c>
    </row>
    <row r="43" spans="1:7" ht="124.5" customHeight="1" x14ac:dyDescent="0.2">
      <c r="A43" s="714" t="s">
        <v>232</v>
      </c>
      <c r="B43" s="715"/>
      <c r="C43" s="715"/>
      <c r="D43" s="715"/>
      <c r="E43" s="715"/>
      <c r="F43" s="716"/>
    </row>
    <row r="44" spans="1:7" ht="12.6" customHeight="1" thickBot="1" x14ac:dyDescent="0.25"/>
    <row r="45" spans="1:7" ht="18" customHeight="1" x14ac:dyDescent="0.2">
      <c r="A45" s="732" t="s">
        <v>278</v>
      </c>
      <c r="B45" s="733"/>
      <c r="C45" s="733"/>
      <c r="D45" s="577"/>
    </row>
    <row r="46" spans="1:7" x14ac:dyDescent="0.2">
      <c r="A46" s="404" t="s">
        <v>15</v>
      </c>
      <c r="B46" s="389" t="s">
        <v>234</v>
      </c>
      <c r="C46" s="405" t="s">
        <v>235</v>
      </c>
    </row>
    <row r="47" spans="1:7" x14ac:dyDescent="0.2">
      <c r="A47" s="404" t="s">
        <v>236</v>
      </c>
      <c r="B47" s="391"/>
      <c r="C47" s="406" t="e">
        <f>B47/B$49</f>
        <v>#DIV/0!</v>
      </c>
    </row>
    <row r="48" spans="1:7" x14ac:dyDescent="0.2">
      <c r="A48" s="404" t="s">
        <v>237</v>
      </c>
      <c r="B48" s="391"/>
      <c r="C48" s="406" t="e">
        <f>B48/B$49</f>
        <v>#DIV/0!</v>
      </c>
    </row>
    <row r="49" spans="1:9" ht="15" x14ac:dyDescent="0.2">
      <c r="A49" s="400" t="s">
        <v>228</v>
      </c>
      <c r="B49" s="579">
        <f>SUM(B47:B48)</f>
        <v>0</v>
      </c>
      <c r="C49" s="580" t="e">
        <f>B49/B49</f>
        <v>#DIV/0!</v>
      </c>
    </row>
    <row r="50" spans="1:9" x14ac:dyDescent="0.2">
      <c r="A50" s="395"/>
      <c r="B50" s="407"/>
      <c r="C50" s="407"/>
      <c r="D50" s="578"/>
    </row>
    <row r="51" spans="1:9" ht="18" customHeight="1" x14ac:dyDescent="0.2">
      <c r="A51" s="708" t="s">
        <v>238</v>
      </c>
      <c r="B51" s="709"/>
      <c r="C51" s="709"/>
      <c r="D51" s="710"/>
    </row>
    <row r="52" spans="1:9" x14ac:dyDescent="0.2">
      <c r="A52" s="404" t="s">
        <v>15</v>
      </c>
      <c r="B52" s="389" t="s">
        <v>233</v>
      </c>
      <c r="C52" s="389" t="s">
        <v>239</v>
      </c>
      <c r="D52" s="405" t="s">
        <v>235</v>
      </c>
    </row>
    <row r="53" spans="1:9" x14ac:dyDescent="0.2">
      <c r="A53" s="404" t="s">
        <v>240</v>
      </c>
      <c r="B53" s="391"/>
      <c r="C53" s="391"/>
      <c r="D53" s="406" t="e">
        <f>C53/C$58</f>
        <v>#DIV/0!</v>
      </c>
    </row>
    <row r="54" spans="1:9" x14ac:dyDescent="0.2">
      <c r="A54" s="404" t="s">
        <v>241</v>
      </c>
      <c r="B54" s="391"/>
      <c r="C54" s="391"/>
      <c r="D54" s="406" t="e">
        <f t="shared" ref="D54:D57" si="0">C54/C$58</f>
        <v>#DIV/0!</v>
      </c>
    </row>
    <row r="55" spans="1:9" x14ac:dyDescent="0.2">
      <c r="A55" s="404" t="s">
        <v>242</v>
      </c>
      <c r="B55" s="391"/>
      <c r="C55" s="391"/>
      <c r="D55" s="406" t="e">
        <f t="shared" si="0"/>
        <v>#DIV/0!</v>
      </c>
    </row>
    <row r="56" spans="1:9" x14ac:dyDescent="0.2">
      <c r="A56" s="404" t="s">
        <v>15</v>
      </c>
      <c r="B56" s="391"/>
      <c r="C56" s="391"/>
      <c r="D56" s="406" t="e">
        <f t="shared" si="0"/>
        <v>#DIV/0!</v>
      </c>
    </row>
    <row r="57" spans="1:9" hidden="1" x14ac:dyDescent="0.2">
      <c r="A57" s="404" t="s">
        <v>243</v>
      </c>
      <c r="B57" s="391"/>
      <c r="C57" s="391"/>
      <c r="D57" s="406" t="e">
        <f t="shared" si="0"/>
        <v>#DIV/0!</v>
      </c>
    </row>
    <row r="58" spans="1:9" ht="15" thickBot="1" x14ac:dyDescent="0.25">
      <c r="A58" s="408" t="s">
        <v>228</v>
      </c>
      <c r="B58" s="409">
        <f>SUM(B53:B57)</f>
        <v>0</v>
      </c>
      <c r="C58" s="409">
        <f>SUM(C53:C57)</f>
        <v>0</v>
      </c>
      <c r="D58" s="410" t="e">
        <f>C58/C58</f>
        <v>#DIV/0!</v>
      </c>
    </row>
    <row r="59" spans="1:9" ht="21" customHeight="1" x14ac:dyDescent="0.2">
      <c r="A59" s="411"/>
      <c r="B59" s="411"/>
      <c r="C59" s="411"/>
      <c r="D59" s="411"/>
      <c r="E59" s="411"/>
      <c r="F59" s="411"/>
      <c r="G59" s="411"/>
      <c r="H59" s="411"/>
      <c r="I59" s="411"/>
    </row>
    <row r="60" spans="1:9" ht="17.649999999999999" customHeight="1" x14ac:dyDescent="0.2">
      <c r="A60" s="412" t="s">
        <v>244</v>
      </c>
      <c r="B60" s="411"/>
      <c r="C60" s="411"/>
      <c r="D60" s="411"/>
      <c r="E60" s="411"/>
      <c r="F60" s="411"/>
      <c r="G60" s="411"/>
      <c r="H60" s="411"/>
      <c r="I60" s="411"/>
    </row>
    <row r="61" spans="1:9" ht="48" customHeight="1" x14ac:dyDescent="0.2">
      <c r="A61" s="717" t="s">
        <v>245</v>
      </c>
      <c r="B61" s="718"/>
      <c r="C61" s="718"/>
      <c r="D61" s="718"/>
      <c r="E61" s="718"/>
      <c r="F61" s="719"/>
      <c r="G61" s="411"/>
      <c r="H61" s="411"/>
      <c r="I61" s="411"/>
    </row>
    <row r="62" spans="1:9" ht="13.5" customHeight="1" thickBot="1" x14ac:dyDescent="0.25">
      <c r="A62" s="411"/>
      <c r="B62" s="411"/>
      <c r="C62" s="411"/>
      <c r="D62" s="411"/>
      <c r="E62" s="411"/>
      <c r="F62" s="411"/>
      <c r="G62" s="411"/>
      <c r="H62" s="411"/>
      <c r="I62" s="411"/>
    </row>
    <row r="63" spans="1:9" ht="16.899999999999999" customHeight="1" x14ac:dyDescent="0.2">
      <c r="A63" s="720" t="s">
        <v>91</v>
      </c>
      <c r="B63" s="721"/>
      <c r="C63" s="722"/>
      <c r="D63" s="525" t="e">
        <f>D53*B40</f>
        <v>#DIV/0!</v>
      </c>
      <c r="E63" s="411"/>
      <c r="F63" s="411"/>
      <c r="G63" s="411"/>
      <c r="H63" s="411"/>
      <c r="I63" s="411"/>
    </row>
    <row r="64" spans="1:9" ht="16.899999999999999" customHeight="1" x14ac:dyDescent="0.2">
      <c r="A64" s="723" t="s">
        <v>246</v>
      </c>
      <c r="B64" s="724"/>
      <c r="C64" s="725"/>
      <c r="D64" s="413" t="e">
        <f>C53/B53</f>
        <v>#DIV/0!</v>
      </c>
      <c r="E64" s="411"/>
      <c r="F64" s="411"/>
      <c r="G64" s="411"/>
      <c r="H64" s="411"/>
      <c r="I64" s="411"/>
    </row>
    <row r="65" spans="1:9" ht="16.899999999999999" customHeight="1" x14ac:dyDescent="0.2">
      <c r="A65" s="723" t="s">
        <v>247</v>
      </c>
      <c r="B65" s="724"/>
      <c r="C65" s="725"/>
      <c r="D65" s="413">
        <f>IF(B53="",0,MROUND(D63/B53,0.05)*-1)</f>
        <v>0</v>
      </c>
      <c r="E65" s="411"/>
      <c r="F65" s="411"/>
      <c r="G65" s="411"/>
      <c r="H65" s="411"/>
      <c r="I65" s="411"/>
    </row>
    <row r="66" spans="1:9" x14ac:dyDescent="0.2">
      <c r="A66" s="414"/>
      <c r="B66" s="415"/>
      <c r="C66" s="415"/>
      <c r="D66" s="416"/>
      <c r="E66" s="411"/>
      <c r="F66" s="411"/>
      <c r="G66" s="411"/>
      <c r="H66" s="411"/>
      <c r="I66" s="411"/>
    </row>
    <row r="67" spans="1:9" ht="16.899999999999999" customHeight="1" x14ac:dyDescent="0.2">
      <c r="A67" s="711" t="s">
        <v>248</v>
      </c>
      <c r="B67" s="712"/>
      <c r="C67" s="713"/>
      <c r="D67" s="526" t="e">
        <f>D54*B40</f>
        <v>#DIV/0!</v>
      </c>
      <c r="E67" s="411"/>
      <c r="F67" s="411"/>
      <c r="G67" s="411"/>
      <c r="H67" s="411"/>
      <c r="I67" s="411"/>
    </row>
    <row r="68" spans="1:9" ht="16.899999999999999" customHeight="1" x14ac:dyDescent="0.2">
      <c r="A68" s="723" t="s">
        <v>246</v>
      </c>
      <c r="B68" s="724"/>
      <c r="C68" s="725"/>
      <c r="D68" s="413" t="e">
        <f>C54/B54</f>
        <v>#DIV/0!</v>
      </c>
      <c r="E68" s="411"/>
      <c r="F68" s="411"/>
      <c r="G68" s="411"/>
      <c r="H68" s="411"/>
      <c r="I68" s="411"/>
    </row>
    <row r="69" spans="1:9" ht="16.899999999999999" customHeight="1" x14ac:dyDescent="0.2">
      <c r="A69" s="723" t="s">
        <v>247</v>
      </c>
      <c r="B69" s="724"/>
      <c r="C69" s="725"/>
      <c r="D69" s="413">
        <f>IF(B54="",0,MROUND(D67/B54,0.05)*-1)</f>
        <v>0</v>
      </c>
      <c r="E69" s="411"/>
      <c r="F69" s="411"/>
      <c r="G69" s="411"/>
      <c r="H69" s="411"/>
      <c r="I69" s="411"/>
    </row>
    <row r="70" spans="1:9" x14ac:dyDescent="0.2">
      <c r="A70" s="414"/>
      <c r="B70" s="415"/>
      <c r="C70" s="415"/>
      <c r="D70" s="416"/>
      <c r="E70" s="411"/>
      <c r="F70" s="411"/>
      <c r="G70" s="411"/>
      <c r="H70" s="411"/>
      <c r="I70" s="411"/>
    </row>
    <row r="71" spans="1:9" ht="16.899999999999999" customHeight="1" x14ac:dyDescent="0.2">
      <c r="A71" s="711" t="s">
        <v>249</v>
      </c>
      <c r="B71" s="712"/>
      <c r="C71" s="713"/>
      <c r="D71" s="526" t="e">
        <f>D55*B40</f>
        <v>#DIV/0!</v>
      </c>
      <c r="E71" s="411"/>
      <c r="F71" s="411"/>
      <c r="G71" s="411"/>
      <c r="H71" s="411"/>
      <c r="I71" s="411"/>
    </row>
    <row r="72" spans="1:9" ht="16.899999999999999" customHeight="1" x14ac:dyDescent="0.2">
      <c r="A72" s="723" t="s">
        <v>246</v>
      </c>
      <c r="B72" s="724"/>
      <c r="C72" s="725"/>
      <c r="D72" s="413" t="e">
        <f>C55/B55</f>
        <v>#DIV/0!</v>
      </c>
      <c r="E72" s="411"/>
      <c r="F72" s="411"/>
      <c r="G72" s="411"/>
      <c r="H72" s="411"/>
      <c r="I72" s="411"/>
    </row>
    <row r="73" spans="1:9" ht="16.899999999999999" customHeight="1" x14ac:dyDescent="0.2">
      <c r="A73" s="723" t="s">
        <v>247</v>
      </c>
      <c r="B73" s="724"/>
      <c r="C73" s="725"/>
      <c r="D73" s="413">
        <f>IF(B55="",0,MROUND(D71/B55,0.05)*-1)</f>
        <v>0</v>
      </c>
      <c r="E73" s="411"/>
      <c r="F73" s="411"/>
      <c r="G73" s="411"/>
      <c r="H73" s="411"/>
      <c r="I73" s="411"/>
    </row>
    <row r="74" spans="1:9" x14ac:dyDescent="0.2">
      <c r="A74" s="414"/>
      <c r="B74" s="415"/>
      <c r="C74" s="415"/>
      <c r="D74" s="416"/>
      <c r="E74" s="411"/>
      <c r="F74" s="411"/>
      <c r="G74" s="411"/>
      <c r="H74" s="411"/>
      <c r="I74" s="411"/>
    </row>
    <row r="75" spans="1:9" ht="16.899999999999999" customHeight="1" x14ac:dyDescent="0.2">
      <c r="A75" s="711" t="str">
        <f>'Leistungen planen '!B52</f>
        <v>Angebot</v>
      </c>
      <c r="B75" s="712"/>
      <c r="C75" s="713"/>
      <c r="D75" s="526" t="e">
        <f>D56*B40</f>
        <v>#DIV/0!</v>
      </c>
      <c r="E75" s="411"/>
      <c r="F75" s="411"/>
      <c r="G75" s="411"/>
      <c r="H75" s="411"/>
      <c r="I75" s="411"/>
    </row>
    <row r="76" spans="1:9" ht="16.899999999999999" customHeight="1" x14ac:dyDescent="0.2">
      <c r="A76" s="723" t="s">
        <v>246</v>
      </c>
      <c r="B76" s="724"/>
      <c r="C76" s="725"/>
      <c r="D76" s="413" t="e">
        <f>C56/B56</f>
        <v>#DIV/0!</v>
      </c>
      <c r="E76" s="411"/>
      <c r="F76" s="411"/>
      <c r="G76" s="411"/>
      <c r="H76" s="411"/>
      <c r="I76" s="411"/>
    </row>
    <row r="77" spans="1:9" ht="16.899999999999999" customHeight="1" thickBot="1" x14ac:dyDescent="0.25">
      <c r="A77" s="726" t="s">
        <v>247</v>
      </c>
      <c r="B77" s="727"/>
      <c r="C77" s="728"/>
      <c r="D77" s="418">
        <f>IF(B56="",0,MROUND(D75/B56,0.05)*-1)</f>
        <v>0</v>
      </c>
      <c r="E77" s="411"/>
      <c r="F77" s="411"/>
      <c r="G77" s="411"/>
      <c r="H77" s="411"/>
      <c r="I77" s="411"/>
    </row>
    <row r="78" spans="1:9" hidden="1" x14ac:dyDescent="0.2">
      <c r="A78" s="414"/>
      <c r="B78" s="415"/>
      <c r="C78" s="415"/>
      <c r="D78" s="416"/>
      <c r="E78" s="411"/>
      <c r="F78" s="411"/>
      <c r="G78" s="411"/>
      <c r="H78" s="411"/>
      <c r="I78" s="411"/>
    </row>
    <row r="79" spans="1:9" ht="18.600000000000001" hidden="1" customHeight="1" x14ac:dyDescent="0.2">
      <c r="A79" s="711" t="s">
        <v>140</v>
      </c>
      <c r="B79" s="712"/>
      <c r="C79" s="713"/>
      <c r="D79" s="417" t="e">
        <f>D57*B40</f>
        <v>#DIV/0!</v>
      </c>
      <c r="E79" s="411"/>
      <c r="F79" s="411"/>
      <c r="G79" s="411"/>
      <c r="H79" s="411"/>
      <c r="I79" s="411"/>
    </row>
    <row r="80" spans="1:9" ht="16.899999999999999" hidden="1" customHeight="1" x14ac:dyDescent="0.2">
      <c r="A80" s="723" t="s">
        <v>246</v>
      </c>
      <c r="B80" s="724"/>
      <c r="C80" s="725"/>
      <c r="D80" s="413" t="e">
        <f>IF(D57=0,0,C57/B57)</f>
        <v>#DIV/0!</v>
      </c>
      <c r="E80" s="411"/>
      <c r="F80" s="411"/>
      <c r="G80" s="411"/>
      <c r="H80" s="411"/>
      <c r="I80" s="411"/>
    </row>
    <row r="81" spans="1:9" ht="16.899999999999999" hidden="1" customHeight="1" thickBot="1" x14ac:dyDescent="0.25">
      <c r="A81" s="726" t="s">
        <v>247</v>
      </c>
      <c r="B81" s="727"/>
      <c r="C81" s="728"/>
      <c r="D81" s="418">
        <f>IF(B57="",0,MROUND(D79/B57,0.05)*-1)</f>
        <v>0</v>
      </c>
      <c r="E81" s="411"/>
      <c r="F81" s="411"/>
      <c r="G81" s="411"/>
      <c r="H81" s="411"/>
      <c r="I81" s="411"/>
    </row>
    <row r="82" spans="1:9" x14ac:dyDescent="0.2">
      <c r="A82" s="411"/>
      <c r="B82" s="411"/>
      <c r="C82" s="411"/>
      <c r="D82" s="411"/>
      <c r="E82" s="411"/>
      <c r="F82" s="411"/>
      <c r="G82" s="411"/>
      <c r="H82" s="411"/>
      <c r="I82" s="411"/>
    </row>
  </sheetData>
  <sheetProtection algorithmName="SHA-512" hashValue="7uPWMy6qYAHvii1Kb+ka0lQBWKR8uPMEEArZmtgtt99JeCRJzBCqYZtuTPXNMx6xpWmOAy0/crP9txzf9Vy7uw==" saltValue="Lv6NlciDRVz/uLG9i/T8WA==" spinCount="100000" sheet="1" objects="1" scenarios="1"/>
  <mergeCells count="50">
    <mergeCell ref="D37:F37"/>
    <mergeCell ref="D38:F38"/>
    <mergeCell ref="D40:F40"/>
    <mergeCell ref="A45:C45"/>
    <mergeCell ref="D32:F32"/>
    <mergeCell ref="D33:F33"/>
    <mergeCell ref="D34:F34"/>
    <mergeCell ref="D35:F35"/>
    <mergeCell ref="D36:F36"/>
    <mergeCell ref="D18:F18"/>
    <mergeCell ref="D22:F22"/>
    <mergeCell ref="D23:F23"/>
    <mergeCell ref="D24:F24"/>
    <mergeCell ref="D25:F25"/>
    <mergeCell ref="D21:F21"/>
    <mergeCell ref="A20:F20"/>
    <mergeCell ref="D13:F13"/>
    <mergeCell ref="D14:F14"/>
    <mergeCell ref="D15:F15"/>
    <mergeCell ref="D16:F16"/>
    <mergeCell ref="D17:F17"/>
    <mergeCell ref="A80:C80"/>
    <mergeCell ref="A81:C81"/>
    <mergeCell ref="A72:C72"/>
    <mergeCell ref="A73:C73"/>
    <mergeCell ref="A75:C75"/>
    <mergeCell ref="A76:C76"/>
    <mergeCell ref="A77:C77"/>
    <mergeCell ref="A79:C79"/>
    <mergeCell ref="A71:C71"/>
    <mergeCell ref="A43:F43"/>
    <mergeCell ref="A51:D51"/>
    <mergeCell ref="A61:F61"/>
    <mergeCell ref="A63:C63"/>
    <mergeCell ref="A64:C64"/>
    <mergeCell ref="A65:C65"/>
    <mergeCell ref="A67:C67"/>
    <mergeCell ref="A68:C68"/>
    <mergeCell ref="A69:C69"/>
    <mergeCell ref="A30:F30"/>
    <mergeCell ref="D26:F26"/>
    <mergeCell ref="D27:F27"/>
    <mergeCell ref="D28:F28"/>
    <mergeCell ref="D31:F31"/>
    <mergeCell ref="D12:F12"/>
    <mergeCell ref="A4:F4"/>
    <mergeCell ref="A7:F7"/>
    <mergeCell ref="A9:F9"/>
    <mergeCell ref="D11:F11"/>
    <mergeCell ref="D10:F10"/>
  </mergeCells>
  <pageMargins left="0.47244094488188981" right="0.15748031496062992" top="0.39370078740157483" bottom="0.28999999999999998" header="0.19685039370078741" footer="0.15748031496062992"/>
  <pageSetup paperSize="9" scale="60" orientation="portrait" r:id="rId1"/>
  <headerFooter scaleWithDoc="0">
    <oddFooter xml:space="preserve">&amp;C&amp;7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P45"/>
  <sheetViews>
    <sheetView showGridLines="0" topLeftCell="A7" zoomScale="80" zoomScaleNormal="80" workbookViewId="0">
      <selection activeCell="C14" sqref="C14"/>
    </sheetView>
  </sheetViews>
  <sheetFormatPr baseColWidth="10" defaultColWidth="11.5703125" defaultRowHeight="12.75" outlineLevelCol="1" x14ac:dyDescent="0.2"/>
  <cols>
    <col min="1" max="1" width="12.42578125" style="208" customWidth="1"/>
    <col min="2" max="2" width="28.5703125" style="208" customWidth="1"/>
    <col min="3" max="3" width="13.42578125" style="208" customWidth="1"/>
    <col min="4" max="4" width="20.5703125" style="208" customWidth="1"/>
    <col min="5" max="5" width="15.42578125" style="208" customWidth="1"/>
    <col min="6" max="10" width="11.42578125" style="208" customWidth="1"/>
    <col min="11" max="11" width="11.5703125" style="208"/>
    <col min="12" max="12" width="18.42578125" style="228" hidden="1" customWidth="1" outlineLevel="1"/>
    <col min="13" max="13" width="16.28515625" style="228" hidden="1" customWidth="1" outlineLevel="1"/>
    <col min="14" max="15" width="11.42578125" style="208" hidden="1" customWidth="1" outlineLevel="1"/>
    <col min="16" max="16" width="11.5703125" style="208" collapsed="1"/>
    <col min="17" max="16384" width="11.5703125" style="208"/>
  </cols>
  <sheetData>
    <row r="2" spans="1:14" ht="23.25" customHeight="1" x14ac:dyDescent="0.25">
      <c r="A2" s="419" t="s">
        <v>250</v>
      </c>
      <c r="E2" s="746">
        <f>Deckblatt!A15</f>
        <v>0</v>
      </c>
      <c r="F2" s="747"/>
      <c r="G2" s="747"/>
      <c r="H2" s="747"/>
      <c r="I2" s="747"/>
      <c r="J2" s="748"/>
      <c r="L2" s="420"/>
      <c r="M2" s="421"/>
    </row>
    <row r="3" spans="1:14" ht="15.75" x14ac:dyDescent="0.25">
      <c r="A3" s="422"/>
      <c r="F3" s="423"/>
      <c r="G3" s="423"/>
      <c r="H3" s="423"/>
      <c r="I3" s="423"/>
      <c r="J3" s="423"/>
      <c r="L3" s="424"/>
      <c r="M3" s="425"/>
    </row>
    <row r="4" spans="1:14" x14ac:dyDescent="0.2">
      <c r="L4" s="426"/>
      <c r="M4" s="426"/>
    </row>
    <row r="5" spans="1:14" ht="51" customHeight="1" x14ac:dyDescent="0.2">
      <c r="A5" s="741" t="s">
        <v>287</v>
      </c>
      <c r="B5" s="538"/>
      <c r="C5" s="428" t="s">
        <v>251</v>
      </c>
      <c r="D5" s="428" t="s">
        <v>252</v>
      </c>
      <c r="E5" s="428" t="s">
        <v>262</v>
      </c>
      <c r="F5" s="749" t="s">
        <v>280</v>
      </c>
      <c r="G5" s="750"/>
      <c r="H5" s="750"/>
      <c r="I5" s="750"/>
      <c r="J5" s="751"/>
      <c r="L5" s="431" t="s">
        <v>239</v>
      </c>
      <c r="M5" s="208"/>
      <c r="N5" s="432" t="s">
        <v>253</v>
      </c>
    </row>
    <row r="6" spans="1:14" s="435" customFormat="1" ht="20.100000000000001" customHeight="1" x14ac:dyDescent="0.2">
      <c r="A6" s="741"/>
      <c r="B6" s="433">
        <v>2023</v>
      </c>
      <c r="C6" s="451">
        <f>IF('Leistungen planen '!E45="",0,'Leistungen planen '!E45)</f>
        <v>0</v>
      </c>
      <c r="D6" s="451">
        <f>'Leistungen planen '!L45</f>
        <v>0</v>
      </c>
      <c r="E6" s="450">
        <f>IF(D6&gt;0,'Finanzen planen'!L60/Berechnungsblatt!D6,0)</f>
        <v>0</v>
      </c>
      <c r="F6" s="734" t="s">
        <v>254</v>
      </c>
      <c r="G6" s="734"/>
      <c r="H6" s="734"/>
      <c r="I6" s="734"/>
      <c r="J6" s="734"/>
      <c r="L6" s="436">
        <f>'Finanzen planen'!L60</f>
        <v>0</v>
      </c>
    </row>
    <row r="7" spans="1:14" s="435" customFormat="1" ht="20.100000000000001" customHeight="1" x14ac:dyDescent="0.25">
      <c r="A7" s="741"/>
      <c r="B7" s="539" t="s">
        <v>279</v>
      </c>
      <c r="C7" s="437">
        <f>'Leistungen planen '!E45</f>
        <v>0</v>
      </c>
      <c r="D7" s="437">
        <f>'Leistungen planen '!H45</f>
        <v>0</v>
      </c>
      <c r="E7" s="440">
        <f>ROUND(N7*2,1)/2</f>
        <v>0</v>
      </c>
      <c r="F7" s="752"/>
      <c r="G7" s="752"/>
      <c r="H7" s="752"/>
      <c r="I7" s="752"/>
      <c r="J7" s="752"/>
      <c r="L7" s="441">
        <f>'Finanzen planen'!P60</f>
        <v>0</v>
      </c>
      <c r="N7" s="581">
        <f>IF(D7=0,0,L7/D7)</f>
        <v>0</v>
      </c>
    </row>
    <row r="8" spans="1:14" s="435" customFormat="1" ht="20.100000000000001" customHeight="1" x14ac:dyDescent="0.2">
      <c r="A8" s="741"/>
      <c r="B8" s="439" t="s">
        <v>255</v>
      </c>
      <c r="C8" s="437"/>
      <c r="D8" s="438"/>
      <c r="E8" s="442"/>
      <c r="F8" s="744"/>
      <c r="G8" s="744"/>
      <c r="H8" s="744"/>
      <c r="I8" s="744"/>
      <c r="J8" s="744"/>
      <c r="L8" s="443"/>
    </row>
    <row r="9" spans="1:14" s="435" customFormat="1" ht="20.100000000000001" customHeight="1" x14ac:dyDescent="0.2">
      <c r="A9" s="741"/>
      <c r="B9" s="439" t="s">
        <v>256</v>
      </c>
      <c r="C9" s="437"/>
      <c r="D9" s="438"/>
      <c r="E9" s="442">
        <f>IF('Korrektur Infrastrukturkosten'!D65&lt;0,'Korrektur Infrastrukturkosten'!D65,0)</f>
        <v>0</v>
      </c>
      <c r="F9" s="745"/>
      <c r="G9" s="745"/>
      <c r="H9" s="745"/>
      <c r="I9" s="745"/>
      <c r="J9" s="745"/>
      <c r="L9" s="443"/>
    </row>
    <row r="10" spans="1:14" s="435" customFormat="1" ht="20.100000000000001" customHeight="1" x14ac:dyDescent="0.2">
      <c r="A10" s="741"/>
      <c r="B10" s="439" t="s">
        <v>257</v>
      </c>
      <c r="C10" s="437"/>
      <c r="D10" s="438"/>
      <c r="E10" s="442">
        <f>IF(E6&gt;0,44.55,0)</f>
        <v>0</v>
      </c>
      <c r="F10" s="745"/>
      <c r="G10" s="745"/>
      <c r="H10" s="745"/>
      <c r="I10" s="745"/>
      <c r="J10" s="745"/>
      <c r="L10" s="443"/>
    </row>
    <row r="11" spans="1:14" s="435" customFormat="1" ht="20.100000000000001" customHeight="1" x14ac:dyDescent="0.2">
      <c r="A11" s="741"/>
      <c r="B11" s="582" t="s">
        <v>281</v>
      </c>
      <c r="C11" s="437">
        <f>SUM(C7+C8)</f>
        <v>0</v>
      </c>
      <c r="D11" s="437">
        <f>SUM(D7+D8)</f>
        <v>0</v>
      </c>
      <c r="E11" s="444">
        <f>E7+E8+E9+E10</f>
        <v>0</v>
      </c>
      <c r="F11" s="743" t="s">
        <v>258</v>
      </c>
      <c r="G11" s="743"/>
      <c r="H11" s="743"/>
      <c r="I11" s="743"/>
      <c r="J11" s="743"/>
      <c r="L11" s="443"/>
    </row>
    <row r="12" spans="1:14" s="435" customFormat="1" ht="20.100000000000001" customHeight="1" x14ac:dyDescent="0.2">
      <c r="D12" s="445"/>
      <c r="L12" s="443"/>
    </row>
    <row r="13" spans="1:14" s="435" customFormat="1" ht="51" customHeight="1" x14ac:dyDescent="0.2">
      <c r="A13" s="741" t="s">
        <v>288</v>
      </c>
      <c r="B13" s="538"/>
      <c r="C13" s="428" t="s">
        <v>251</v>
      </c>
      <c r="D13" s="428" t="str">
        <f>D5</f>
        <v>Geplante
Leistungen</v>
      </c>
      <c r="E13" s="428" t="s">
        <v>262</v>
      </c>
      <c r="F13" s="738"/>
      <c r="G13" s="739"/>
      <c r="H13" s="739"/>
      <c r="I13" s="739"/>
      <c r="J13" s="740"/>
      <c r="L13" s="431" t="s">
        <v>239</v>
      </c>
    </row>
    <row r="14" spans="1:14" s="435" customFormat="1" ht="20.100000000000001" customHeight="1" x14ac:dyDescent="0.2">
      <c r="A14" s="741"/>
      <c r="B14" s="433">
        <f>B$6</f>
        <v>2023</v>
      </c>
      <c r="C14" s="449">
        <f>IF('Leistungen planen '!E49="",0,'Leistungen planen '!E49)</f>
        <v>0</v>
      </c>
      <c r="D14" s="451">
        <f>'Leistungen planen '!L49</f>
        <v>0</v>
      </c>
      <c r="E14" s="450">
        <f>IF(D14&gt;0,'Finanzen planen'!Q60/Berechnungsblatt!D14,0)</f>
        <v>0</v>
      </c>
      <c r="F14" s="734" t="str">
        <f>F6</f>
        <v>gemäss LV 2023</v>
      </c>
      <c r="G14" s="734"/>
      <c r="H14" s="734"/>
      <c r="I14" s="734"/>
      <c r="J14" s="734"/>
      <c r="L14" s="436">
        <f>'Finanzen planen'!Q60</f>
        <v>0</v>
      </c>
    </row>
    <row r="15" spans="1:14" s="435" customFormat="1" ht="20.100000000000001" customHeight="1" x14ac:dyDescent="0.25">
      <c r="A15" s="741"/>
      <c r="B15" s="527" t="str">
        <f>B$7</f>
        <v>2024 vor Bereinigung</v>
      </c>
      <c r="C15" s="437">
        <f>'Leistungen planen '!E49</f>
        <v>0</v>
      </c>
      <c r="D15" s="437">
        <f>'Leistungen planen '!H49</f>
        <v>0</v>
      </c>
      <c r="E15" s="440">
        <f>ROUND(N15*2,1)/2</f>
        <v>0</v>
      </c>
      <c r="F15" s="743"/>
      <c r="G15" s="743"/>
      <c r="H15" s="743"/>
      <c r="I15" s="743"/>
      <c r="J15" s="743"/>
      <c r="L15" s="441">
        <f>'Finanzen planen'!U60</f>
        <v>0</v>
      </c>
      <c r="N15" s="581">
        <f>IF(D15=0,0,L15/D15)</f>
        <v>0</v>
      </c>
    </row>
    <row r="16" spans="1:14" s="435" customFormat="1" ht="20.100000000000001" customHeight="1" x14ac:dyDescent="0.2">
      <c r="A16" s="741"/>
      <c r="B16" s="439" t="str">
        <f>B$8</f>
        <v>Korrektur GSI</v>
      </c>
      <c r="C16" s="437"/>
      <c r="D16" s="437"/>
      <c r="E16" s="442"/>
      <c r="F16" s="744"/>
      <c r="G16" s="744"/>
      <c r="H16" s="744"/>
      <c r="I16" s="744"/>
      <c r="J16" s="744"/>
      <c r="L16" s="443"/>
    </row>
    <row r="17" spans="1:14" s="435" customFormat="1" ht="20.100000000000001" customHeight="1" x14ac:dyDescent="0.2">
      <c r="A17" s="741"/>
      <c r="B17" s="439" t="s">
        <v>256</v>
      </c>
      <c r="C17" s="437"/>
      <c r="D17" s="438"/>
      <c r="E17" s="442">
        <f>IF('Korrektur Infrastrukturkosten'!D69&lt;0,'Korrektur Infrastrukturkosten'!D69,0)</f>
        <v>0</v>
      </c>
      <c r="F17" s="745"/>
      <c r="G17" s="745"/>
      <c r="H17" s="745"/>
      <c r="I17" s="745"/>
      <c r="J17" s="745"/>
      <c r="L17" s="443"/>
    </row>
    <row r="18" spans="1:14" s="435" customFormat="1" ht="20.100000000000001" customHeight="1" x14ac:dyDescent="0.2">
      <c r="A18" s="741"/>
      <c r="B18" s="439" t="s">
        <v>257</v>
      </c>
      <c r="C18" s="437"/>
      <c r="D18" s="438"/>
      <c r="E18" s="442">
        <f>IF(E14&gt;0,33.6,0)</f>
        <v>0</v>
      </c>
      <c r="F18" s="745"/>
      <c r="G18" s="745"/>
      <c r="H18" s="745"/>
      <c r="I18" s="745"/>
      <c r="J18" s="745"/>
      <c r="L18" s="443"/>
    </row>
    <row r="19" spans="1:14" s="435" customFormat="1" ht="20.100000000000001" customHeight="1" x14ac:dyDescent="0.2">
      <c r="A19" s="741"/>
      <c r="B19" s="582" t="str">
        <f>B$11</f>
        <v xml:space="preserve">2024 Bereinigt </v>
      </c>
      <c r="C19" s="437">
        <f>SUM(C15+C16)</f>
        <v>0</v>
      </c>
      <c r="D19" s="437">
        <f>SUM(D15+D16)</f>
        <v>0</v>
      </c>
      <c r="E19" s="444">
        <f>E15+E16+E17+E18</f>
        <v>0</v>
      </c>
      <c r="F19" s="743" t="str">
        <f>F11</f>
        <v>Leistungspreis 2024</v>
      </c>
      <c r="G19" s="743"/>
      <c r="H19" s="743"/>
      <c r="I19" s="743"/>
      <c r="J19" s="743"/>
      <c r="L19" s="443"/>
    </row>
    <row r="20" spans="1:14" s="435" customFormat="1" ht="20.100000000000001" customHeight="1" x14ac:dyDescent="0.2">
      <c r="D20" s="445"/>
      <c r="L20" s="443"/>
    </row>
    <row r="21" spans="1:14" s="435" customFormat="1" ht="54" customHeight="1" x14ac:dyDescent="0.2">
      <c r="A21" s="447" t="s">
        <v>15</v>
      </c>
      <c r="B21" s="446"/>
      <c r="C21" s="428" t="s">
        <v>251</v>
      </c>
      <c r="D21" s="428" t="str">
        <f>D5</f>
        <v>Geplante
Leistungen</v>
      </c>
      <c r="E21" s="428" t="s">
        <v>262</v>
      </c>
      <c r="F21" s="429"/>
      <c r="G21" s="429"/>
      <c r="H21" s="430"/>
      <c r="I21" s="430"/>
      <c r="J21" s="427"/>
      <c r="L21" s="431" t="s">
        <v>239</v>
      </c>
    </row>
    <row r="22" spans="1:14" s="435" customFormat="1" ht="20.100000000000001" customHeight="1" x14ac:dyDescent="0.2">
      <c r="A22" s="742" t="str">
        <f>'Leistungen planen '!B52</f>
        <v>Angebot</v>
      </c>
      <c r="B22" s="433">
        <f>B$6</f>
        <v>2023</v>
      </c>
      <c r="C22" s="449">
        <f>IF('Leistungen planen '!E53="",0,'Leistungen planen '!E53)</f>
        <v>0</v>
      </c>
      <c r="D22" s="451">
        <f>'Leistungen planen '!L53</f>
        <v>0</v>
      </c>
      <c r="E22" s="450">
        <f>IF(D22&gt;0,'Finanzen planen'!V60/Berechnungsblatt!D22,0)</f>
        <v>0</v>
      </c>
      <c r="F22" s="734" t="str">
        <f>F6</f>
        <v>gemäss LV 2023</v>
      </c>
      <c r="G22" s="734"/>
      <c r="H22" s="734"/>
      <c r="I22" s="734"/>
      <c r="J22" s="734"/>
      <c r="L22" s="436">
        <f>'Finanzen planen'!V60</f>
        <v>0</v>
      </c>
    </row>
    <row r="23" spans="1:14" s="435" customFormat="1" ht="20.100000000000001" customHeight="1" x14ac:dyDescent="0.25">
      <c r="A23" s="742"/>
      <c r="B23" s="527" t="str">
        <f>B$7</f>
        <v>2024 vor Bereinigung</v>
      </c>
      <c r="C23" s="437">
        <f>'Leistungen planen '!E53</f>
        <v>0</v>
      </c>
      <c r="D23" s="437">
        <f>'Leistungen planen '!H53</f>
        <v>0</v>
      </c>
      <c r="E23" s="440">
        <f>ROUND(N23*2,1)/2</f>
        <v>0</v>
      </c>
      <c r="F23" s="743"/>
      <c r="G23" s="743"/>
      <c r="H23" s="743"/>
      <c r="I23" s="743"/>
      <c r="J23" s="743"/>
      <c r="L23" s="441">
        <f>'Finanzen planen'!Z60</f>
        <v>0</v>
      </c>
      <c r="N23" s="581">
        <f>IF(D23=0,0,L23/D23)</f>
        <v>0</v>
      </c>
    </row>
    <row r="24" spans="1:14" s="435" customFormat="1" ht="20.100000000000001" customHeight="1" x14ac:dyDescent="0.2">
      <c r="A24" s="742"/>
      <c r="B24" s="439" t="str">
        <f>B$8</f>
        <v>Korrektur GSI</v>
      </c>
      <c r="C24" s="437"/>
      <c r="D24" s="437"/>
      <c r="E24" s="442"/>
      <c r="F24" s="744"/>
      <c r="G24" s="744"/>
      <c r="H24" s="744"/>
      <c r="I24" s="744"/>
      <c r="J24" s="744"/>
      <c r="L24" s="443"/>
    </row>
    <row r="25" spans="1:14" s="435" customFormat="1" ht="20.100000000000001" customHeight="1" x14ac:dyDescent="0.2">
      <c r="A25" s="742"/>
      <c r="B25" s="439" t="s">
        <v>256</v>
      </c>
      <c r="C25" s="437"/>
      <c r="D25" s="438"/>
      <c r="E25" s="442">
        <f>IF('Korrektur Infrastrukturkosten'!D77&lt;0,'Korrektur Infrastrukturkosten'!D77,0)</f>
        <v>0</v>
      </c>
      <c r="F25" s="745"/>
      <c r="G25" s="745"/>
      <c r="H25" s="745"/>
      <c r="I25" s="745"/>
      <c r="J25" s="745"/>
      <c r="L25" s="443"/>
    </row>
    <row r="26" spans="1:14" s="435" customFormat="1" ht="20.100000000000001" customHeight="1" x14ac:dyDescent="0.2">
      <c r="A26" s="742"/>
      <c r="B26" s="439" t="s">
        <v>257</v>
      </c>
      <c r="C26" s="437"/>
      <c r="D26" s="438"/>
      <c r="E26" s="434"/>
      <c r="F26" s="745"/>
      <c r="G26" s="745"/>
      <c r="H26" s="745"/>
      <c r="I26" s="745"/>
      <c r="J26" s="745"/>
      <c r="L26" s="443"/>
    </row>
    <row r="27" spans="1:14" s="435" customFormat="1" ht="20.100000000000001" customHeight="1" x14ac:dyDescent="0.2">
      <c r="A27" s="742"/>
      <c r="B27" s="582" t="str">
        <f>B$11</f>
        <v xml:space="preserve">2024 Bereinigt </v>
      </c>
      <c r="C27" s="437">
        <f>SUM(C23+C24)</f>
        <v>0</v>
      </c>
      <c r="D27" s="437">
        <f>SUM(D23+D24)</f>
        <v>0</v>
      </c>
      <c r="E27" s="444">
        <f>E23+E24+E25+E26</f>
        <v>0</v>
      </c>
      <c r="F27" s="743" t="str">
        <f>F11</f>
        <v>Leistungspreis 2024</v>
      </c>
      <c r="G27" s="743"/>
      <c r="H27" s="743"/>
      <c r="I27" s="743"/>
      <c r="J27" s="743"/>
      <c r="L27" s="443"/>
    </row>
    <row r="28" spans="1:14" s="435" customFormat="1" ht="20.100000000000001" customHeight="1" x14ac:dyDescent="0.2">
      <c r="D28" s="445"/>
      <c r="L28" s="443"/>
    </row>
    <row r="29" spans="1:14" s="435" customFormat="1" ht="53.25" customHeight="1" x14ac:dyDescent="0.2">
      <c r="A29" s="735" t="s">
        <v>290</v>
      </c>
      <c r="B29" s="446"/>
      <c r="C29" s="428" t="s">
        <v>251</v>
      </c>
      <c r="D29" s="428" t="str">
        <f>D5</f>
        <v>Geplante
Leistungen</v>
      </c>
      <c r="E29" s="428" t="s">
        <v>262</v>
      </c>
      <c r="F29" s="429"/>
      <c r="G29" s="429"/>
      <c r="H29" s="430"/>
      <c r="I29" s="430"/>
      <c r="J29" s="427"/>
      <c r="L29" s="431" t="s">
        <v>239</v>
      </c>
    </row>
    <row r="30" spans="1:14" s="435" customFormat="1" ht="20.100000000000001" customHeight="1" x14ac:dyDescent="0.2">
      <c r="A30" s="736"/>
      <c r="B30" s="433">
        <f>B$6</f>
        <v>2023</v>
      </c>
      <c r="C30" s="449">
        <f>IF('Leistungen planen '!E57="",0,'Leistungen planen '!E57)</f>
        <v>0</v>
      </c>
      <c r="D30" s="451">
        <f>'Leistungen planen '!L57</f>
        <v>0</v>
      </c>
      <c r="E30" s="450">
        <f>IF(D30&gt;0,'Finanzen planen'!AA60/Berechnungsblatt!D30,0)</f>
        <v>0</v>
      </c>
      <c r="F30" s="734" t="str">
        <f>F6</f>
        <v>gemäss LV 2023</v>
      </c>
      <c r="G30" s="734"/>
      <c r="H30" s="734"/>
      <c r="I30" s="734"/>
      <c r="J30" s="734"/>
      <c r="L30" s="436">
        <f>'Finanzen planen'!AA60</f>
        <v>0</v>
      </c>
    </row>
    <row r="31" spans="1:14" s="435" customFormat="1" ht="20.100000000000001" customHeight="1" x14ac:dyDescent="0.25">
      <c r="A31" s="736"/>
      <c r="B31" s="539" t="str">
        <f>B$7</f>
        <v>2024 vor Bereinigung</v>
      </c>
      <c r="C31" s="437">
        <f>'Leistungen planen '!E57</f>
        <v>0</v>
      </c>
      <c r="D31" s="437">
        <f>'Leistungen planen '!H57</f>
        <v>0</v>
      </c>
      <c r="E31" s="440">
        <f>ROUND(N31*2,1)/2</f>
        <v>0</v>
      </c>
      <c r="F31" s="743"/>
      <c r="G31" s="743"/>
      <c r="H31" s="743"/>
      <c r="I31" s="743"/>
      <c r="J31" s="743"/>
      <c r="L31" s="441">
        <f>'Finanzen planen'!AE60</f>
        <v>0</v>
      </c>
      <c r="N31" s="581">
        <f>IF(D31=0,0,L31/D31)</f>
        <v>0</v>
      </c>
    </row>
    <row r="32" spans="1:14" s="435" customFormat="1" ht="20.100000000000001" customHeight="1" x14ac:dyDescent="0.2">
      <c r="A32" s="736"/>
      <c r="B32" s="439" t="str">
        <f>B$8</f>
        <v>Korrektur GSI</v>
      </c>
      <c r="C32" s="437"/>
      <c r="D32" s="437"/>
      <c r="E32" s="442"/>
      <c r="F32" s="744"/>
      <c r="G32" s="744"/>
      <c r="H32" s="744"/>
      <c r="I32" s="744"/>
      <c r="J32" s="744"/>
      <c r="L32" s="443"/>
    </row>
    <row r="33" spans="1:15" s="435" customFormat="1" ht="20.100000000000001" customHeight="1" x14ac:dyDescent="0.2">
      <c r="A33" s="736"/>
      <c r="B33" s="439" t="s">
        <v>256</v>
      </c>
      <c r="C33" s="437"/>
      <c r="D33" s="438"/>
      <c r="E33" s="442">
        <f>IF('Korrektur Infrastrukturkosten'!D73&lt;0,'Korrektur Infrastrukturkosten'!D73,0)</f>
        <v>0</v>
      </c>
      <c r="F33" s="753"/>
      <c r="G33" s="754"/>
      <c r="H33" s="754"/>
      <c r="I33" s="754"/>
      <c r="J33" s="755"/>
      <c r="L33" s="443"/>
    </row>
    <row r="34" spans="1:15" s="435" customFormat="1" ht="20.100000000000001" customHeight="1" x14ac:dyDescent="0.2">
      <c r="A34" s="736"/>
      <c r="B34" s="439" t="s">
        <v>257</v>
      </c>
      <c r="C34" s="437"/>
      <c r="D34" s="438"/>
      <c r="E34" s="442">
        <f>IF(E30&gt;0,18.4,0)</f>
        <v>0</v>
      </c>
      <c r="F34" s="753"/>
      <c r="G34" s="754"/>
      <c r="H34" s="754"/>
      <c r="I34" s="754"/>
      <c r="J34" s="755"/>
      <c r="L34" s="443"/>
    </row>
    <row r="35" spans="1:15" s="435" customFormat="1" ht="20.100000000000001" customHeight="1" x14ac:dyDescent="0.2">
      <c r="A35" s="737"/>
      <c r="B35" s="582" t="str">
        <f>B$11</f>
        <v xml:space="preserve">2024 Bereinigt </v>
      </c>
      <c r="C35" s="437">
        <f>SUM(C31+C32)</f>
        <v>0</v>
      </c>
      <c r="D35" s="437">
        <f>SUM(D31+D32)</f>
        <v>0</v>
      </c>
      <c r="E35" s="444">
        <f>E31+E32+E33+E34</f>
        <v>0</v>
      </c>
      <c r="F35" s="743" t="str">
        <f>F11</f>
        <v>Leistungspreis 2024</v>
      </c>
      <c r="G35" s="743"/>
      <c r="H35" s="743"/>
      <c r="I35" s="743"/>
      <c r="J35" s="743"/>
      <c r="L35" s="443"/>
    </row>
    <row r="36" spans="1:15" s="435" customFormat="1" ht="20.100000000000001" customHeight="1" x14ac:dyDescent="0.2">
      <c r="D36" s="445"/>
      <c r="L36" s="448"/>
      <c r="M36" s="448"/>
    </row>
    <row r="37" spans="1:15" s="435" customFormat="1" ht="20.100000000000001" customHeight="1" x14ac:dyDescent="0.2">
      <c r="D37" s="445"/>
      <c r="L37" s="448"/>
      <c r="M37" s="448"/>
    </row>
    <row r="38" spans="1:15" s="435" customFormat="1" ht="20.100000000000001" customHeight="1" x14ac:dyDescent="0.2">
      <c r="D38" s="445"/>
      <c r="L38" s="448"/>
      <c r="M38" s="448"/>
    </row>
    <row r="39" spans="1:15" s="435" customFormat="1" ht="20.100000000000001" customHeight="1" x14ac:dyDescent="0.2">
      <c r="D39" s="445"/>
      <c r="L39" s="448"/>
      <c r="M39" s="448"/>
    </row>
    <row r="40" spans="1:15" s="435" customFormat="1" ht="20.100000000000001" customHeight="1" x14ac:dyDescent="0.2">
      <c r="D40" s="445"/>
      <c r="L40" s="448"/>
      <c r="M40" s="448"/>
    </row>
    <row r="41" spans="1:15" s="435" customFormat="1" ht="20.100000000000001" customHeight="1" x14ac:dyDescent="0.2">
      <c r="D41" s="445"/>
      <c r="L41" s="448"/>
      <c r="M41" s="448"/>
    </row>
    <row r="42" spans="1:15" s="435" customFormat="1" ht="20.100000000000001" customHeight="1" x14ac:dyDescent="0.2">
      <c r="D42" s="445"/>
      <c r="L42" s="448"/>
      <c r="M42" s="448"/>
    </row>
    <row r="43" spans="1:15" s="435" customFormat="1" ht="20.100000000000001" customHeight="1" x14ac:dyDescent="0.2">
      <c r="D43" s="445"/>
      <c r="L43" s="448"/>
      <c r="M43" s="448"/>
      <c r="O43" s="208"/>
    </row>
    <row r="44" spans="1:15" s="435" customFormat="1" ht="20.100000000000001" customHeight="1" x14ac:dyDescent="0.2">
      <c r="D44" s="445"/>
      <c r="L44" s="448"/>
      <c r="M44" s="448"/>
      <c r="O44" s="208"/>
    </row>
    <row r="45" spans="1:15" s="435" customFormat="1" ht="20.100000000000001" customHeight="1" x14ac:dyDescent="0.2">
      <c r="D45" s="445"/>
      <c r="L45" s="448"/>
      <c r="M45" s="448"/>
      <c r="O45" s="208"/>
    </row>
  </sheetData>
  <sheetProtection algorithmName="SHA-512" hashValue="Hs7IstqNLn3pXOfQoSXWvddHDhic0+QHUG0c1WL8KLJDgkXpM2TbeFYp2s9MzIPPY79oA9DzYH0i/OTLZJ+cHw==" saltValue="GeKHD+iGbMMyUtHd8wdEJQ==" spinCount="100000" sheet="1" selectLockedCells="1"/>
  <mergeCells count="31">
    <mergeCell ref="F24:J24"/>
    <mergeCell ref="F33:J33"/>
    <mergeCell ref="F34:J34"/>
    <mergeCell ref="F35:J35"/>
    <mergeCell ref="F31:J31"/>
    <mergeCell ref="F32:J32"/>
    <mergeCell ref="E2:J2"/>
    <mergeCell ref="F6:J6"/>
    <mergeCell ref="A5:A11"/>
    <mergeCell ref="F5:J5"/>
    <mergeCell ref="F7:J7"/>
    <mergeCell ref="F8:J8"/>
    <mergeCell ref="F9:J9"/>
    <mergeCell ref="F10:J10"/>
    <mergeCell ref="F11:J11"/>
    <mergeCell ref="F14:J14"/>
    <mergeCell ref="A29:A35"/>
    <mergeCell ref="F13:J13"/>
    <mergeCell ref="A13:A19"/>
    <mergeCell ref="A22:A27"/>
    <mergeCell ref="F15:J15"/>
    <mergeCell ref="F16:J16"/>
    <mergeCell ref="F17:J17"/>
    <mergeCell ref="F18:J18"/>
    <mergeCell ref="F19:J19"/>
    <mergeCell ref="F22:J22"/>
    <mergeCell ref="F25:J25"/>
    <mergeCell ref="F26:J26"/>
    <mergeCell ref="F27:J27"/>
    <mergeCell ref="F30:J30"/>
    <mergeCell ref="F23:J23"/>
  </mergeCells>
  <dataValidations count="1">
    <dataValidation type="decimal" operator="lessThanOrEqual" allowBlank="1" showInputMessage="1" showErrorMessage="1" sqref="M2">
      <formula1>0</formula1>
    </dataValidation>
  </dataValidations>
  <pageMargins left="0.51" right="0.5" top="0.69" bottom="0.6"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48"/>
  <sheetViews>
    <sheetView showGridLines="0" zoomScale="85" zoomScaleNormal="85" zoomScalePageLayoutView="80" workbookViewId="0">
      <selection activeCell="F7" sqref="F7"/>
    </sheetView>
  </sheetViews>
  <sheetFormatPr baseColWidth="10" defaultColWidth="11.42578125" defaultRowHeight="12.75" x14ac:dyDescent="0.2"/>
  <cols>
    <col min="1" max="1" width="7.5703125" style="459" customWidth="1"/>
    <col min="2" max="2" width="15.28515625" style="459" customWidth="1"/>
    <col min="3" max="3" width="8.5703125" style="459" customWidth="1"/>
    <col min="4" max="5" width="12.7109375" style="459" customWidth="1"/>
    <col min="6" max="7" width="20.28515625" style="459" customWidth="1"/>
    <col min="8" max="8" width="7" style="459" customWidth="1"/>
    <col min="9" max="9" width="15.28515625" style="459" customWidth="1"/>
    <col min="10" max="11" width="14.7109375" style="459" customWidth="1"/>
    <col min="12" max="12" width="17.7109375" style="459" customWidth="1"/>
    <col min="13" max="13" width="18.5703125" style="459" customWidth="1"/>
    <col min="14" max="14" width="11.42578125" style="459" customWidth="1"/>
    <col min="15" max="16384" width="11.42578125" style="459"/>
  </cols>
  <sheetData>
    <row r="1" spans="1:13" ht="20.25" x14ac:dyDescent="0.2">
      <c r="A1" s="583" t="s">
        <v>211</v>
      </c>
      <c r="B1" s="458"/>
      <c r="C1" s="458"/>
      <c r="D1" s="458"/>
      <c r="E1" s="458"/>
      <c r="F1" s="458"/>
      <c r="G1" s="782" t="str">
        <f>IF(Deckblatt!$A$15="","",Deckblatt!$A$15)</f>
        <v/>
      </c>
      <c r="H1" s="782"/>
      <c r="I1" s="783"/>
      <c r="J1" s="783"/>
      <c r="K1" s="584"/>
      <c r="L1" s="453" t="str">
        <f>IF(Deckblatt!A21="","",Deckblatt!A21)</f>
        <v/>
      </c>
      <c r="M1" s="454" t="str">
        <f>IF(Deckblatt!$A$18="","",CONCATENATE("/  ",Deckblatt!$A$18))</f>
        <v/>
      </c>
    </row>
    <row r="2" spans="1:13" ht="21" thickBot="1" x14ac:dyDescent="0.25">
      <c r="A2" s="461"/>
      <c r="B2" s="462"/>
      <c r="C2" s="462"/>
      <c r="D2" s="462"/>
      <c r="E2" s="462"/>
      <c r="F2" s="462"/>
      <c r="G2" s="462"/>
      <c r="H2" s="462"/>
      <c r="I2" s="230"/>
      <c r="J2" s="462"/>
      <c r="K2" s="585"/>
      <c r="L2" s="229"/>
      <c r="M2" s="230"/>
    </row>
    <row r="3" spans="1:13" ht="49.9" customHeight="1" thickBot="1" x14ac:dyDescent="0.25">
      <c r="A3" s="463"/>
      <c r="B3" s="464"/>
      <c r="C3" s="464"/>
      <c r="D3" s="464"/>
      <c r="E3" s="464"/>
      <c r="F3" s="789" t="s">
        <v>196</v>
      </c>
      <c r="G3" s="790"/>
      <c r="H3" s="790"/>
      <c r="I3" s="791"/>
      <c r="J3" s="756" t="s">
        <v>291</v>
      </c>
      <c r="K3" s="757"/>
      <c r="L3" s="452"/>
      <c r="M3" s="452"/>
    </row>
    <row r="4" spans="1:13" ht="27.75" customHeight="1" x14ac:dyDescent="0.2">
      <c r="A4" s="798">
        <v>1</v>
      </c>
      <c r="B4" s="792" t="str">
        <f>'Leistungen planen '!B44</f>
        <v xml:space="preserve">Wohnen mit integrierter Beschäftigung 
</v>
      </c>
      <c r="C4" s="763" t="s">
        <v>117</v>
      </c>
      <c r="D4" s="763" t="s">
        <v>118</v>
      </c>
      <c r="E4" s="528" t="s">
        <v>122</v>
      </c>
      <c r="F4" s="765" t="s">
        <v>119</v>
      </c>
      <c r="G4" s="763" t="s">
        <v>120</v>
      </c>
      <c r="H4" s="802" t="s">
        <v>125</v>
      </c>
      <c r="I4" s="803"/>
      <c r="J4" s="765" t="s">
        <v>117</v>
      </c>
      <c r="K4" s="780" t="s">
        <v>259</v>
      </c>
    </row>
    <row r="5" spans="1:13" ht="27" customHeight="1" thickBot="1" x14ac:dyDescent="0.25">
      <c r="A5" s="799"/>
      <c r="B5" s="793"/>
      <c r="C5" s="764"/>
      <c r="D5" s="764"/>
      <c r="E5" s="243">
        <v>0.03</v>
      </c>
      <c r="F5" s="766"/>
      <c r="G5" s="764"/>
      <c r="H5" s="804"/>
      <c r="I5" s="805"/>
      <c r="J5" s="766"/>
      <c r="K5" s="781"/>
    </row>
    <row r="6" spans="1:13" ht="27.75" customHeight="1" thickBot="1" x14ac:dyDescent="0.25">
      <c r="A6" s="799"/>
      <c r="B6" s="794"/>
      <c r="C6" s="231" t="s">
        <v>21</v>
      </c>
      <c r="D6" s="231" t="s">
        <v>121</v>
      </c>
      <c r="E6" s="529" t="s">
        <v>121</v>
      </c>
      <c r="F6" s="232" t="s">
        <v>124</v>
      </c>
      <c r="G6" s="233" t="s">
        <v>124</v>
      </c>
      <c r="H6" s="768" t="s">
        <v>60</v>
      </c>
      <c r="I6" s="769"/>
      <c r="J6" s="234" t="s">
        <v>23</v>
      </c>
      <c r="K6" s="235" t="s">
        <v>60</v>
      </c>
    </row>
    <row r="7" spans="1:13" ht="17.25" customHeight="1" thickBot="1" x14ac:dyDescent="0.25">
      <c r="A7" s="800"/>
      <c r="B7" s="801"/>
      <c r="C7" s="241">
        <f>Berechnungsblatt!C11</f>
        <v>0</v>
      </c>
      <c r="D7" s="240">
        <f>Berechnungsblatt!D11</f>
        <v>0</v>
      </c>
      <c r="E7" s="236">
        <f>ROUND(SUM((D7*E5)+D7),0)</f>
        <v>0</v>
      </c>
      <c r="F7" s="586">
        <f>Berechnungsblatt!D11*Berechnungsblatt!E11</f>
        <v>0</v>
      </c>
      <c r="G7" s="587">
        <f>IF(E7=0,0, (E7*H7))</f>
        <v>0</v>
      </c>
      <c r="H7" s="806">
        <f>IF(Berechnungsblatt!E11&gt;0,Berechnungsblatt!E11,0)</f>
        <v>0</v>
      </c>
      <c r="I7" s="807"/>
      <c r="J7" s="456">
        <f>C7*366</f>
        <v>0</v>
      </c>
      <c r="K7" s="324">
        <f>IF(F7&gt;0,MROUND(F7/J7,0.05),0)</f>
        <v>0</v>
      </c>
    </row>
    <row r="8" spans="1:13" ht="11.25" customHeight="1" thickBot="1" x14ac:dyDescent="0.25">
      <c r="A8" s="463"/>
      <c r="B8" s="464"/>
      <c r="C8" s="464"/>
      <c r="D8" s="464"/>
      <c r="E8" s="464"/>
      <c r="F8" s="465"/>
      <c r="G8" s="465"/>
      <c r="H8" s="465"/>
      <c r="I8" s="463"/>
      <c r="J8" s="464"/>
      <c r="K8" s="466"/>
    </row>
    <row r="9" spans="1:13" ht="27.75" customHeight="1" x14ac:dyDescent="0.2">
      <c r="A9" s="798">
        <v>2</v>
      </c>
      <c r="B9" s="792" t="str">
        <f>'Leistungen planen '!B48</f>
        <v xml:space="preserve">Wohnen </v>
      </c>
      <c r="C9" s="763" t="s">
        <v>117</v>
      </c>
      <c r="D9" s="763" t="s">
        <v>118</v>
      </c>
      <c r="E9" s="528" t="s">
        <v>122</v>
      </c>
      <c r="F9" s="765" t="s">
        <v>119</v>
      </c>
      <c r="G9" s="763" t="s">
        <v>120</v>
      </c>
      <c r="H9" s="802" t="s">
        <v>125</v>
      </c>
      <c r="I9" s="803"/>
      <c r="J9" s="765" t="s">
        <v>117</v>
      </c>
      <c r="K9" s="780" t="str">
        <f>K4</f>
        <v>Tarif pro
Kalendertag</v>
      </c>
    </row>
    <row r="10" spans="1:13" ht="24.75" customHeight="1" thickBot="1" x14ac:dyDescent="0.25">
      <c r="A10" s="799"/>
      <c r="B10" s="793"/>
      <c r="C10" s="764"/>
      <c r="D10" s="764"/>
      <c r="E10" s="243">
        <v>0.03</v>
      </c>
      <c r="F10" s="766"/>
      <c r="G10" s="764"/>
      <c r="H10" s="804"/>
      <c r="I10" s="805"/>
      <c r="J10" s="766"/>
      <c r="K10" s="781"/>
    </row>
    <row r="11" spans="1:13" ht="27" customHeight="1" thickBot="1" x14ac:dyDescent="0.25">
      <c r="A11" s="799"/>
      <c r="B11" s="794"/>
      <c r="C11" s="231" t="s">
        <v>21</v>
      </c>
      <c r="D11" s="231" t="s">
        <v>121</v>
      </c>
      <c r="E11" s="529" t="s">
        <v>121</v>
      </c>
      <c r="F11" s="232" t="s">
        <v>124</v>
      </c>
      <c r="G11" s="233" t="s">
        <v>124</v>
      </c>
      <c r="H11" s="768" t="s">
        <v>60</v>
      </c>
      <c r="I11" s="769"/>
      <c r="J11" s="237" t="s">
        <v>23</v>
      </c>
      <c r="K11" s="235" t="s">
        <v>60</v>
      </c>
    </row>
    <row r="12" spans="1:13" ht="16.5" customHeight="1" thickBot="1" x14ac:dyDescent="0.25">
      <c r="A12" s="800"/>
      <c r="B12" s="795"/>
      <c r="C12" s="240">
        <f>Berechnungsblatt!C19</f>
        <v>0</v>
      </c>
      <c r="D12" s="240">
        <f>Berechnungsblatt!D19</f>
        <v>0</v>
      </c>
      <c r="E12" s="236">
        <f>ROUND(SUM((D12*E10)+D12),0)</f>
        <v>0</v>
      </c>
      <c r="F12" s="586">
        <f>Berechnungsblatt!D19*Berechnungsblatt!E19</f>
        <v>0</v>
      </c>
      <c r="G12" s="587">
        <f>IF(E12=0,0, (E12*H12))</f>
        <v>0</v>
      </c>
      <c r="H12" s="770">
        <f>IF(Berechnungsblatt!E19&gt;0,Berechnungsblatt!E19,0)</f>
        <v>0</v>
      </c>
      <c r="I12" s="771"/>
      <c r="J12" s="456">
        <f>C12*366</f>
        <v>0</v>
      </c>
      <c r="K12" s="324">
        <f>IF(F12&gt;0,MROUND(F12/J12,0.05),0)</f>
        <v>0</v>
      </c>
    </row>
    <row r="13" spans="1:13" ht="11.25" customHeight="1" thickBot="1" x14ac:dyDescent="0.25">
      <c r="A13" s="238"/>
      <c r="B13" s="531"/>
      <c r="C13" s="531"/>
      <c r="D13" s="531"/>
      <c r="E13" s="531"/>
      <c r="F13" s="467"/>
      <c r="G13" s="467"/>
      <c r="H13" s="467"/>
      <c r="I13" s="467"/>
      <c r="J13" s="531"/>
      <c r="K13" s="468"/>
    </row>
    <row r="14" spans="1:13" ht="27.75" customHeight="1" x14ac:dyDescent="0.2">
      <c r="A14" s="798">
        <v>3</v>
      </c>
      <c r="B14" s="792" t="str">
        <f>'Leistungen planen '!B52</f>
        <v>Angebot</v>
      </c>
      <c r="C14" s="763" t="s">
        <v>117</v>
      </c>
      <c r="D14" s="763" t="s">
        <v>118</v>
      </c>
      <c r="E14" s="528" t="s">
        <v>122</v>
      </c>
      <c r="F14" s="765" t="s">
        <v>119</v>
      </c>
      <c r="G14" s="763" t="s">
        <v>120</v>
      </c>
      <c r="H14" s="802" t="s">
        <v>125</v>
      </c>
      <c r="I14" s="803"/>
      <c r="J14" s="765" t="s">
        <v>117</v>
      </c>
      <c r="K14" s="780" t="str">
        <f>K4</f>
        <v>Tarif pro
Kalendertag</v>
      </c>
    </row>
    <row r="15" spans="1:13" ht="24.75" customHeight="1" thickBot="1" x14ac:dyDescent="0.25">
      <c r="A15" s="799"/>
      <c r="B15" s="793"/>
      <c r="C15" s="764"/>
      <c r="D15" s="764"/>
      <c r="E15" s="243">
        <v>0.03</v>
      </c>
      <c r="F15" s="766"/>
      <c r="G15" s="764"/>
      <c r="H15" s="804"/>
      <c r="I15" s="805"/>
      <c r="J15" s="766"/>
      <c r="K15" s="781"/>
    </row>
    <row r="16" spans="1:13" ht="27.75" customHeight="1" thickBot="1" x14ac:dyDescent="0.25">
      <c r="A16" s="799"/>
      <c r="B16" s="794"/>
      <c r="C16" s="231" t="s">
        <v>21</v>
      </c>
      <c r="D16" s="231" t="s">
        <v>121</v>
      </c>
      <c r="E16" s="231" t="s">
        <v>121</v>
      </c>
      <c r="F16" s="232" t="s">
        <v>124</v>
      </c>
      <c r="G16" s="233" t="s">
        <v>124</v>
      </c>
      <c r="H16" s="768" t="s">
        <v>60</v>
      </c>
      <c r="I16" s="769"/>
      <c r="J16" s="237" t="s">
        <v>23</v>
      </c>
      <c r="K16" s="235" t="s">
        <v>60</v>
      </c>
    </row>
    <row r="17" spans="1:15" ht="16.5" customHeight="1" thickBot="1" x14ac:dyDescent="0.25">
      <c r="A17" s="800"/>
      <c r="B17" s="795"/>
      <c r="C17" s="240">
        <f>Berechnungsblatt!C27</f>
        <v>0</v>
      </c>
      <c r="D17" s="240">
        <f>Berechnungsblatt!D27</f>
        <v>0</v>
      </c>
      <c r="E17" s="236">
        <f>ROUND(SUM((D17*E15)+D17),0)</f>
        <v>0</v>
      </c>
      <c r="F17" s="586">
        <f>Berechnungsblatt!D27*Berechnungsblatt!E27</f>
        <v>0</v>
      </c>
      <c r="G17" s="587">
        <f>IF(E17=0,0, (E17*H17))</f>
        <v>0</v>
      </c>
      <c r="H17" s="770">
        <f>IF(Berechnungsblatt!E27&gt;0,Berechnungsblatt!E27,0)</f>
        <v>0</v>
      </c>
      <c r="I17" s="771"/>
      <c r="J17" s="456">
        <f>C17*366</f>
        <v>0</v>
      </c>
      <c r="K17" s="324">
        <f>IF(F17&gt;0,MROUND(F17/J17,0.05),0)</f>
        <v>0</v>
      </c>
    </row>
    <row r="18" spans="1:15" ht="11.25" customHeight="1" thickBot="1" x14ac:dyDescent="0.25">
      <c r="A18" s="238"/>
      <c r="B18" s="531"/>
      <c r="C18" s="531"/>
      <c r="D18" s="531"/>
      <c r="E18" s="531"/>
      <c r="F18" s="467"/>
      <c r="G18" s="467"/>
      <c r="H18" s="467"/>
      <c r="I18" s="467"/>
      <c r="J18" s="531"/>
      <c r="K18" s="468"/>
      <c r="L18" s="469"/>
      <c r="M18" s="469"/>
    </row>
    <row r="19" spans="1:15" ht="27" customHeight="1" x14ac:dyDescent="0.2">
      <c r="A19" s="798">
        <v>4</v>
      </c>
      <c r="B19" s="792" t="str">
        <f>'Leistungen planen '!B56</f>
        <v xml:space="preserve">Tagestruktur für externe und/oder interne
</v>
      </c>
      <c r="C19" s="763" t="s">
        <v>117</v>
      </c>
      <c r="D19" s="763" t="s">
        <v>118</v>
      </c>
      <c r="E19" s="528" t="s">
        <v>123</v>
      </c>
      <c r="F19" s="765" t="s">
        <v>119</v>
      </c>
      <c r="G19" s="763" t="s">
        <v>120</v>
      </c>
      <c r="H19" s="802" t="s">
        <v>148</v>
      </c>
      <c r="I19" s="803"/>
      <c r="J19" s="765" t="s">
        <v>117</v>
      </c>
      <c r="K19" s="780" t="s">
        <v>260</v>
      </c>
      <c r="L19" s="469"/>
      <c r="M19" s="469"/>
    </row>
    <row r="20" spans="1:15" ht="24" customHeight="1" thickBot="1" x14ac:dyDescent="0.25">
      <c r="A20" s="799"/>
      <c r="B20" s="793"/>
      <c r="C20" s="764"/>
      <c r="D20" s="764"/>
      <c r="E20" s="243">
        <v>0.06</v>
      </c>
      <c r="F20" s="766"/>
      <c r="G20" s="764"/>
      <c r="H20" s="804"/>
      <c r="I20" s="805"/>
      <c r="J20" s="766"/>
      <c r="K20" s="781"/>
      <c r="L20" s="469"/>
      <c r="M20" s="469"/>
    </row>
    <row r="21" spans="1:15" ht="27" customHeight="1" thickBot="1" x14ac:dyDescent="0.25">
      <c r="A21" s="799"/>
      <c r="B21" s="794"/>
      <c r="C21" s="231" t="s">
        <v>21</v>
      </c>
      <c r="D21" s="231" t="s">
        <v>64</v>
      </c>
      <c r="E21" s="231" t="s">
        <v>64</v>
      </c>
      <c r="F21" s="232" t="s">
        <v>124</v>
      </c>
      <c r="G21" s="233" t="s">
        <v>124</v>
      </c>
      <c r="H21" s="768" t="s">
        <v>60</v>
      </c>
      <c r="I21" s="769"/>
      <c r="J21" s="237" t="s">
        <v>64</v>
      </c>
      <c r="K21" s="235" t="s">
        <v>60</v>
      </c>
      <c r="L21" s="469"/>
      <c r="M21" s="469"/>
    </row>
    <row r="22" spans="1:15" ht="17.25" customHeight="1" thickBot="1" x14ac:dyDescent="0.25">
      <c r="A22" s="800"/>
      <c r="B22" s="795"/>
      <c r="C22" s="240">
        <f>Berechnungsblatt!C35</f>
        <v>0</v>
      </c>
      <c r="D22" s="240">
        <f>Berechnungsblatt!D35</f>
        <v>0</v>
      </c>
      <c r="E22" s="236">
        <f>ROUND(SUM((D22*E20)+D22),0)</f>
        <v>0</v>
      </c>
      <c r="F22" s="586">
        <f>Berechnungsblatt!D35*Berechnungsblatt!E35</f>
        <v>0</v>
      </c>
      <c r="G22" s="587">
        <f>IF(E22=0,0, (E22*H22))</f>
        <v>0</v>
      </c>
      <c r="H22" s="770">
        <f>IF(Berechnungsblatt!E35&gt;0,Berechnungsblatt!E35,0)</f>
        <v>0</v>
      </c>
      <c r="I22" s="771"/>
      <c r="J22" s="455">
        <f>D22</f>
        <v>0</v>
      </c>
      <c r="K22" s="324">
        <f>IF(F22&gt;0,MROUND(F22/J22,0.05),0)</f>
        <v>0</v>
      </c>
      <c r="L22" s="469"/>
      <c r="M22" s="469"/>
    </row>
    <row r="23" spans="1:15" ht="9" customHeight="1" thickBot="1" x14ac:dyDescent="0.25">
      <c r="A23" s="238"/>
      <c r="B23" s="531"/>
      <c r="C23" s="270"/>
      <c r="D23" s="270"/>
      <c r="E23" s="271"/>
      <c r="F23" s="273"/>
      <c r="G23" s="273"/>
      <c r="H23" s="273"/>
      <c r="I23" s="273"/>
      <c r="J23" s="271"/>
      <c r="K23" s="271"/>
      <c r="L23" s="272"/>
      <c r="M23" s="273"/>
      <c r="N23" s="469"/>
      <c r="O23" s="469"/>
    </row>
    <row r="24" spans="1:15" ht="27" customHeight="1" x14ac:dyDescent="0.2">
      <c r="A24" s="798">
        <v>5</v>
      </c>
      <c r="B24" s="792" t="s">
        <v>140</v>
      </c>
      <c r="C24" s="763" t="s">
        <v>117</v>
      </c>
      <c r="D24" s="763" t="s">
        <v>118</v>
      </c>
      <c r="E24" s="528" t="s">
        <v>123</v>
      </c>
      <c r="F24" s="765" t="s">
        <v>119</v>
      </c>
      <c r="G24" s="763" t="s">
        <v>120</v>
      </c>
      <c r="H24" s="802" t="s">
        <v>144</v>
      </c>
      <c r="I24" s="803"/>
      <c r="J24" s="787"/>
      <c r="K24" s="774"/>
      <c r="L24" s="775"/>
      <c r="M24" s="774"/>
      <c r="N24" s="469"/>
      <c r="O24" s="469"/>
    </row>
    <row r="25" spans="1:15" ht="15.75" thickBot="1" x14ac:dyDescent="0.25">
      <c r="A25" s="799"/>
      <c r="B25" s="793"/>
      <c r="C25" s="764"/>
      <c r="D25" s="764"/>
      <c r="E25" s="243">
        <v>0.06</v>
      </c>
      <c r="F25" s="766"/>
      <c r="G25" s="764"/>
      <c r="H25" s="804"/>
      <c r="I25" s="805"/>
      <c r="J25" s="788"/>
      <c r="K25" s="774"/>
      <c r="L25" s="776"/>
      <c r="M25" s="777"/>
      <c r="N25" s="469"/>
      <c r="O25" s="469"/>
    </row>
    <row r="26" spans="1:15" ht="27" customHeight="1" thickBot="1" x14ac:dyDescent="0.25">
      <c r="A26" s="799"/>
      <c r="B26" s="794"/>
      <c r="C26" s="231" t="s">
        <v>21</v>
      </c>
      <c r="D26" s="231" t="s">
        <v>141</v>
      </c>
      <c r="E26" s="231" t="s">
        <v>141</v>
      </c>
      <c r="F26" s="232" t="s">
        <v>124</v>
      </c>
      <c r="G26" s="233" t="s">
        <v>124</v>
      </c>
      <c r="H26" s="768" t="s">
        <v>60</v>
      </c>
      <c r="I26" s="769"/>
      <c r="J26" s="530"/>
      <c r="K26" s="531"/>
      <c r="L26" s="290"/>
      <c r="M26" s="291"/>
      <c r="N26" s="469"/>
      <c r="O26" s="469"/>
    </row>
    <row r="27" spans="1:15" ht="17.25" customHeight="1" thickBot="1" x14ac:dyDescent="0.25">
      <c r="A27" s="800"/>
      <c r="B27" s="795"/>
      <c r="C27" s="307"/>
      <c r="D27" s="240">
        <f>'Leistungen planen '!H61</f>
        <v>0</v>
      </c>
      <c r="E27" s="236">
        <f>ROUND(SUM((D27*E25)+D27),0)</f>
        <v>0</v>
      </c>
      <c r="F27" s="586">
        <f>'Finanzen planen'!AJ60</f>
        <v>0</v>
      </c>
      <c r="G27" s="587">
        <f>IF(E27=0,0, (E27*H27))</f>
        <v>0</v>
      </c>
      <c r="H27" s="770">
        <f>IF(D27=0,0,ROUND((F27/D27)*2,1)/2)</f>
        <v>0</v>
      </c>
      <c r="I27" s="771"/>
      <c r="J27" s="292"/>
      <c r="K27" s="271"/>
      <c r="L27" s="272"/>
      <c r="M27" s="293"/>
      <c r="N27" s="469"/>
      <c r="O27" s="469"/>
    </row>
    <row r="28" spans="1:15" ht="9" customHeight="1" x14ac:dyDescent="0.2">
      <c r="A28" s="238"/>
      <c r="B28" s="531"/>
      <c r="C28" s="270"/>
      <c r="D28" s="270"/>
      <c r="E28" s="271"/>
      <c r="F28" s="273"/>
      <c r="G28" s="273"/>
      <c r="H28" s="273"/>
      <c r="I28" s="273"/>
      <c r="J28" s="271"/>
      <c r="K28" s="271"/>
      <c r="L28" s="272"/>
      <c r="M28" s="273"/>
      <c r="N28" s="469"/>
      <c r="O28" s="469"/>
    </row>
    <row r="29" spans="1:15" ht="31.5" hidden="1" customHeight="1" x14ac:dyDescent="0.2">
      <c r="A29" s="778"/>
      <c r="B29" s="779"/>
      <c r="C29" s="779"/>
      <c r="D29" s="779"/>
      <c r="E29" s="779"/>
      <c r="F29" s="779"/>
      <c r="G29" s="779"/>
      <c r="H29" s="779"/>
      <c r="I29" s="779"/>
      <c r="J29" s="779"/>
      <c r="K29" s="779"/>
      <c r="L29" s="779"/>
      <c r="M29" s="779"/>
      <c r="N29" s="469"/>
      <c r="O29" s="469"/>
    </row>
    <row r="30" spans="1:15" ht="12" hidden="1" customHeight="1" thickBot="1" x14ac:dyDescent="0.25">
      <c r="A30" s="463"/>
      <c r="B30" s="464"/>
      <c r="C30" s="464"/>
      <c r="D30" s="464"/>
      <c r="E30" s="464"/>
      <c r="F30" s="465"/>
      <c r="G30" s="465"/>
      <c r="H30" s="465"/>
      <c r="I30" s="463"/>
      <c r="J30" s="464"/>
      <c r="K30" s="464"/>
      <c r="L30" s="463"/>
      <c r="M30" s="469"/>
      <c r="N30" s="469"/>
      <c r="O30" s="469"/>
    </row>
    <row r="31" spans="1:15" ht="15" hidden="1" x14ac:dyDescent="0.2">
      <c r="A31" s="470"/>
      <c r="B31" s="471"/>
      <c r="C31" s="471"/>
      <c r="D31" s="471"/>
      <c r="E31" s="471"/>
      <c r="F31" s="471"/>
      <c r="G31" s="472"/>
      <c r="H31" s="473"/>
      <c r="I31" s="474"/>
      <c r="J31" s="475"/>
      <c r="K31" s="475"/>
      <c r="L31" s="476"/>
      <c r="M31" s="475"/>
      <c r="N31" s="477"/>
      <c r="O31" s="534"/>
    </row>
    <row r="32" spans="1:15" ht="28.5" hidden="1" x14ac:dyDescent="0.2">
      <c r="A32" s="796" t="s">
        <v>110</v>
      </c>
      <c r="B32" s="797"/>
      <c r="C32" s="532"/>
      <c r="D32" s="532"/>
      <c r="E32" s="532"/>
      <c r="F32" s="479"/>
      <c r="G32" s="480"/>
      <c r="H32" s="479"/>
      <c r="I32" s="481" t="s">
        <v>57</v>
      </c>
      <c r="J32" s="482"/>
      <c r="K32" s="483"/>
      <c r="L32" s="484"/>
      <c r="M32" s="485"/>
      <c r="N32" s="486"/>
      <c r="O32" s="588"/>
    </row>
    <row r="33" spans="1:15" ht="15" hidden="1" x14ac:dyDescent="0.2">
      <c r="A33" s="487"/>
      <c r="B33" s="488"/>
      <c r="C33" s="488"/>
      <c r="D33" s="488"/>
      <c r="E33" s="488"/>
      <c r="F33" s="488"/>
      <c r="G33" s="489"/>
      <c r="H33" s="488"/>
      <c r="I33" s="490"/>
      <c r="J33" s="485"/>
      <c r="K33" s="491"/>
      <c r="L33" s="484"/>
      <c r="M33" s="485"/>
      <c r="N33" s="492"/>
      <c r="O33" s="589"/>
    </row>
    <row r="34" spans="1:15" ht="15" hidden="1" customHeight="1" x14ac:dyDescent="0.2">
      <c r="A34" s="784" t="s">
        <v>58</v>
      </c>
      <c r="B34" s="785"/>
      <c r="C34" s="785"/>
      <c r="D34" s="785"/>
      <c r="E34" s="533"/>
      <c r="F34" s="533"/>
      <c r="G34" s="494"/>
      <c r="H34" s="533"/>
      <c r="I34" s="786" t="s">
        <v>154</v>
      </c>
      <c r="J34" s="767"/>
      <c r="K34" s="495"/>
      <c r="L34" s="767" t="s">
        <v>155</v>
      </c>
      <c r="M34" s="767"/>
      <c r="N34" s="498"/>
      <c r="O34" s="590"/>
    </row>
    <row r="35" spans="1:15" ht="15" hidden="1" x14ac:dyDescent="0.2">
      <c r="A35" s="499"/>
      <c r="B35" s="500"/>
      <c r="C35" s="500"/>
      <c r="D35" s="500"/>
      <c r="E35" s="500"/>
      <c r="F35" s="500"/>
      <c r="G35" s="501"/>
      <c r="H35" s="500"/>
      <c r="I35" s="502"/>
      <c r="J35" s="503"/>
      <c r="K35" s="504"/>
      <c r="L35" s="484"/>
      <c r="M35" s="497"/>
      <c r="N35" s="498"/>
      <c r="O35" s="590"/>
    </row>
    <row r="36" spans="1:15" ht="15" hidden="1" x14ac:dyDescent="0.2">
      <c r="A36" s="499"/>
      <c r="B36" s="500"/>
      <c r="C36" s="500"/>
      <c r="D36" s="500"/>
      <c r="E36" s="500"/>
      <c r="F36" s="500"/>
      <c r="G36" s="501"/>
      <c r="H36" s="500"/>
      <c r="I36" s="502"/>
      <c r="J36" s="503"/>
      <c r="K36" s="504"/>
      <c r="L36" s="484"/>
      <c r="M36" s="497"/>
      <c r="N36" s="498"/>
      <c r="O36" s="590"/>
    </row>
    <row r="37" spans="1:15" ht="25.5" hidden="1" customHeight="1" x14ac:dyDescent="0.2">
      <c r="A37" s="505"/>
      <c r="B37" s="230"/>
      <c r="C37" s="230"/>
      <c r="D37" s="230"/>
      <c r="E37" s="230"/>
      <c r="F37" s="230"/>
      <c r="G37" s="501"/>
      <c r="H37" s="500"/>
      <c r="I37" s="502"/>
      <c r="J37" s="503"/>
      <c r="K37" s="504"/>
      <c r="L37" s="508"/>
      <c r="M37" s="508"/>
      <c r="N37" s="509"/>
      <c r="O37" s="502"/>
    </row>
    <row r="38" spans="1:15" ht="15" hidden="1" customHeight="1" x14ac:dyDescent="0.2">
      <c r="A38" s="761" t="s">
        <v>168</v>
      </c>
      <c r="B38" s="762"/>
      <c r="C38" s="506"/>
      <c r="D38" s="506"/>
      <c r="G38" s="501"/>
      <c r="H38" s="500"/>
      <c r="I38" s="772" t="s">
        <v>109</v>
      </c>
      <c r="J38" s="773"/>
      <c r="K38" s="244"/>
      <c r="L38" s="758" t="s">
        <v>109</v>
      </c>
      <c r="M38" s="759"/>
      <c r="N38" s="760"/>
      <c r="O38" s="590"/>
    </row>
    <row r="39" spans="1:15" ht="15" hidden="1" x14ac:dyDescent="0.2">
      <c r="A39" s="511" t="s">
        <v>167</v>
      </c>
      <c r="B39" s="230"/>
      <c r="C39" s="230"/>
      <c r="D39" s="230"/>
      <c r="E39" s="230"/>
      <c r="F39" s="230"/>
      <c r="G39" s="501"/>
      <c r="H39" s="500"/>
      <c r="I39" s="502"/>
      <c r="J39" s="503"/>
      <c r="K39" s="504"/>
      <c r="L39" s="484"/>
      <c r="M39" s="497"/>
      <c r="N39" s="513"/>
      <c r="O39" s="590"/>
    </row>
    <row r="40" spans="1:15" ht="17.25" hidden="1" customHeight="1" x14ac:dyDescent="0.2">
      <c r="A40" s="499"/>
      <c r="B40" s="506"/>
      <c r="C40" s="506"/>
      <c r="D40" s="506"/>
      <c r="E40" s="506"/>
      <c r="F40" s="500"/>
      <c r="G40" s="501"/>
      <c r="H40" s="500"/>
      <c r="I40" s="502"/>
      <c r="J40" s="503"/>
      <c r="K40" s="504"/>
      <c r="L40" s="484"/>
      <c r="M40" s="497"/>
      <c r="N40" s="498"/>
      <c r="O40" s="590"/>
    </row>
    <row r="41" spans="1:15" ht="15" hidden="1" x14ac:dyDescent="0.2">
      <c r="A41" s="505"/>
      <c r="B41" s="230"/>
      <c r="C41" s="230"/>
      <c r="D41" s="230"/>
      <c r="E41" s="230"/>
      <c r="F41" s="230"/>
      <c r="G41" s="501"/>
      <c r="H41" s="500"/>
      <c r="I41" s="502"/>
      <c r="J41" s="503"/>
      <c r="K41" s="504"/>
      <c r="L41" s="484"/>
      <c r="M41" s="497"/>
      <c r="N41" s="513"/>
      <c r="O41" s="590"/>
    </row>
    <row r="42" spans="1:15" ht="14.25" hidden="1" customHeight="1" x14ac:dyDescent="0.2">
      <c r="A42" s="505"/>
      <c r="B42" s="230"/>
      <c r="C42" s="230"/>
      <c r="D42" s="230"/>
      <c r="E42" s="230"/>
      <c r="F42" s="230"/>
      <c r="G42" s="507"/>
      <c r="H42" s="500"/>
      <c r="I42" s="772" t="s">
        <v>109</v>
      </c>
      <c r="J42" s="773"/>
      <c r="K42" s="244"/>
      <c r="L42" s="758" t="s">
        <v>109</v>
      </c>
      <c r="M42" s="759"/>
      <c r="N42" s="760"/>
      <c r="O42" s="590"/>
    </row>
    <row r="43" spans="1:15" ht="14.25" hidden="1" customHeight="1" x14ac:dyDescent="0.2">
      <c r="A43" s="499"/>
      <c r="B43" s="532"/>
      <c r="C43" s="532"/>
      <c r="D43" s="532"/>
      <c r="E43" s="230"/>
      <c r="F43" s="230"/>
      <c r="G43" s="507"/>
      <c r="H43" s="500"/>
      <c r="I43" s="311"/>
      <c r="J43" s="310"/>
      <c r="K43" s="245"/>
      <c r="L43" s="484"/>
      <c r="M43" s="535"/>
      <c r="N43" s="536"/>
      <c r="O43" s="590"/>
    </row>
    <row r="44" spans="1:15" ht="14.25" hidden="1" customHeight="1" x14ac:dyDescent="0.2">
      <c r="A44" s="499"/>
      <c r="B44" s="532"/>
      <c r="C44" s="532"/>
      <c r="D44" s="532"/>
      <c r="E44" s="230"/>
      <c r="F44" s="500"/>
      <c r="G44" s="501"/>
      <c r="H44" s="500"/>
      <c r="I44" s="311"/>
      <c r="J44" s="310"/>
      <c r="K44" s="245"/>
      <c r="L44" s="484"/>
      <c r="M44" s="535"/>
      <c r="N44" s="536"/>
      <c r="O44" s="590"/>
    </row>
    <row r="45" spans="1:15" ht="15" hidden="1" x14ac:dyDescent="0.2">
      <c r="A45" s="499"/>
      <c r="B45" s="500"/>
      <c r="C45" s="500"/>
      <c r="D45" s="500"/>
      <c r="E45" s="500"/>
      <c r="F45" s="500"/>
      <c r="G45" s="501"/>
      <c r="H45" s="500"/>
      <c r="I45" s="246"/>
      <c r="J45" s="245"/>
      <c r="K45" s="247"/>
      <c r="L45" s="484"/>
      <c r="M45" s="497"/>
      <c r="N45" s="239"/>
      <c r="O45" s="590"/>
    </row>
    <row r="46" spans="1:15" ht="15.75" hidden="1" thickBot="1" x14ac:dyDescent="0.25">
      <c r="A46" s="516"/>
      <c r="B46" s="517"/>
      <c r="C46" s="517"/>
      <c r="D46" s="517"/>
      <c r="E46" s="517"/>
      <c r="F46" s="517"/>
      <c r="G46" s="518"/>
      <c r="H46" s="500"/>
      <c r="I46" s="519"/>
      <c r="J46" s="520"/>
      <c r="K46" s="521"/>
      <c r="L46" s="522"/>
      <c r="M46" s="523"/>
      <c r="N46" s="524"/>
      <c r="O46" s="590"/>
    </row>
    <row r="47" spans="1:15" hidden="1" x14ac:dyDescent="0.2"/>
    <row r="48" spans="1:15" hidden="1" x14ac:dyDescent="0.2"/>
  </sheetData>
  <sheetProtection algorithmName="SHA-512" hashValue="tYsTwPSdDu78V6vk/na70bxdoC7QhEqoFP0w6/T2G2Epqphubz3uAoBAQewBFw0f/9GmZG7zxBLH58THurbhcA==" saltValue="XXf+edQvQQ/LOV7YIGTSfQ==" spinCount="100000" sheet="1" objects="1" scenarios="1"/>
  <mergeCells count="70">
    <mergeCell ref="A4:A7"/>
    <mergeCell ref="B14:B17"/>
    <mergeCell ref="C24:C25"/>
    <mergeCell ref="H9:I10"/>
    <mergeCell ref="H19:I20"/>
    <mergeCell ref="H21:I21"/>
    <mergeCell ref="H22:I22"/>
    <mergeCell ref="H24:I25"/>
    <mergeCell ref="H12:I12"/>
    <mergeCell ref="H14:I15"/>
    <mergeCell ref="H16:I16"/>
    <mergeCell ref="H17:I17"/>
    <mergeCell ref="H11:I11"/>
    <mergeCell ref="G9:G10"/>
    <mergeCell ref="C19:C20"/>
    <mergeCell ref="G24:G25"/>
    <mergeCell ref="B4:B7"/>
    <mergeCell ref="H4:I5"/>
    <mergeCell ref="H6:I6"/>
    <mergeCell ref="H7:I7"/>
    <mergeCell ref="C4:C5"/>
    <mergeCell ref="D4:D5"/>
    <mergeCell ref="F9:F10"/>
    <mergeCell ref="B24:B27"/>
    <mergeCell ref="A32:B32"/>
    <mergeCell ref="A9:A12"/>
    <mergeCell ref="A19:A22"/>
    <mergeCell ref="B9:B12"/>
    <mergeCell ref="B19:B22"/>
    <mergeCell ref="A14:A17"/>
    <mergeCell ref="A24:A27"/>
    <mergeCell ref="G1:J1"/>
    <mergeCell ref="I38:J38"/>
    <mergeCell ref="C14:C15"/>
    <mergeCell ref="D19:D20"/>
    <mergeCell ref="C9:C10"/>
    <mergeCell ref="D9:D10"/>
    <mergeCell ref="D14:D15"/>
    <mergeCell ref="J4:J5"/>
    <mergeCell ref="F4:F5"/>
    <mergeCell ref="G4:G5"/>
    <mergeCell ref="G14:G15"/>
    <mergeCell ref="F14:F15"/>
    <mergeCell ref="A34:D34"/>
    <mergeCell ref="I34:J34"/>
    <mergeCell ref="J24:J25"/>
    <mergeCell ref="F3:I3"/>
    <mergeCell ref="K14:K15"/>
    <mergeCell ref="J14:J15"/>
    <mergeCell ref="K19:K20"/>
    <mergeCell ref="J9:J10"/>
    <mergeCell ref="K4:K5"/>
    <mergeCell ref="K9:K10"/>
    <mergeCell ref="J19:J20"/>
    <mergeCell ref="J3:K3"/>
    <mergeCell ref="L42:N42"/>
    <mergeCell ref="A38:B38"/>
    <mergeCell ref="D24:D25"/>
    <mergeCell ref="F24:F25"/>
    <mergeCell ref="L38:N38"/>
    <mergeCell ref="L34:M34"/>
    <mergeCell ref="H26:I26"/>
    <mergeCell ref="H27:I27"/>
    <mergeCell ref="I42:J42"/>
    <mergeCell ref="K24:K25"/>
    <mergeCell ref="L24:L25"/>
    <mergeCell ref="M24:M25"/>
    <mergeCell ref="A29:M29"/>
    <mergeCell ref="F19:F20"/>
    <mergeCell ref="G19:G20"/>
  </mergeCells>
  <conditionalFormatting sqref="H27">
    <cfRule type="cellIs" dxfId="1" priority="1" stopIfTrue="1" operator="greaterThan">
      <formula>158</formula>
    </cfRule>
  </conditionalFormatting>
  <pageMargins left="0.70866141732283472" right="0.70866141732283472" top="0.76" bottom="0.42" header="0.15748031496062992" footer="0.22"/>
  <pageSetup paperSize="9" scale="67"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Deckblatt Rev</vt:lpstr>
      <vt:lpstr>Deckblatt</vt:lpstr>
      <vt:lpstr>Stammdaten</vt:lpstr>
      <vt:lpstr>Leistungen planen </vt:lpstr>
      <vt:lpstr>Finanzen planen</vt:lpstr>
      <vt:lpstr>Referenzwert</vt:lpstr>
      <vt:lpstr>Korrektur Infrastrukturkosten</vt:lpstr>
      <vt:lpstr>Berechnungsblatt</vt:lpstr>
      <vt:lpstr>Übersicht pro Angebot</vt:lpstr>
      <vt:lpstr>Anhang </vt:lpstr>
      <vt:lpstr>Vorschusszahlung</vt:lpstr>
      <vt:lpstr>'Anhang '!Druckbereich</vt:lpstr>
      <vt:lpstr>Berechnungsblatt!Druckbereich</vt:lpstr>
      <vt:lpstr>Deckblatt!Druckbereich</vt:lpstr>
      <vt:lpstr>'Deckblatt Rev'!Druckbereich</vt:lpstr>
      <vt:lpstr>'Finanzen planen'!Druckbereich</vt:lpstr>
      <vt:lpstr>'Korrektur Infrastrukturkosten'!Druckbereich</vt:lpstr>
      <vt:lpstr>'Leistungen planen '!Druckbereich</vt:lpstr>
      <vt:lpstr>Referenzwert!Druckbereich</vt:lpstr>
      <vt:lpstr>Stammdaten!Druckbereich</vt:lpstr>
      <vt:lpstr>'Übersicht pro Angebot'!Druckbereich</vt:lpstr>
      <vt:lpstr>Vorschusszahlung!Druckbereich</vt:lpstr>
      <vt:lpstr>'Finanzen planen'!Drucktitel</vt:lpstr>
      <vt:lpstr>'Leistungen planen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Berechnungsgrundlage Leistungs- und Finanzenplanung 2021 umfassend</dc:title>
  <dc:creator>Alters- und Behindertenamt</dc:creator>
  <cp:lastModifiedBy>Martinelli Silvan, GSI-AIS</cp:lastModifiedBy>
  <cp:revision>1</cp:revision>
  <cp:lastPrinted>2023-08-16T07:17:16Z</cp:lastPrinted>
  <dcterms:created xsi:type="dcterms:W3CDTF">2007-04-11T05:36:41Z</dcterms:created>
  <dcterms:modified xsi:type="dcterms:W3CDTF">2023-09-28T13:50:41Z</dcterms:modified>
</cp:coreProperties>
</file>